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3.xml" ContentType="application/vnd.openxmlformats-officedocument.spreadsheetml.worksheet+xml"/>
  <Override PartName="/xl/worksheets/sheet18.xml" ContentType="application/vnd.openxmlformats-officedocument.spreadsheetml.worksheet+xml"/>
  <Override PartName="/xl/worksheets/sheet11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12.xml" ContentType="application/vnd.openxmlformats-officedocument.spreadsheetml.worksheet+xml"/>
  <Override PartName="/xl/worksheets/sheet9.xml" ContentType="application/vnd.openxmlformats-officedocument.spreadsheetml.worksheet+xml"/>
  <Override PartName="/xl/worksheets/sheet8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1.xml" ContentType="application/vnd.openxmlformats-officedocument.spreadsheetml.externalLink+xml"/>
  <Override PartName="/xl/comments16.xml" ContentType="application/vnd.openxmlformats-officedocument.spreadsheetml.comments+xml"/>
  <Override PartName="/xl/comments15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comments14.xml" ContentType="application/vnd.openxmlformats-officedocument.spreadsheetml.comments+xml"/>
  <Override PartName="/xl/comments1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6.xml" ContentType="application/vnd.openxmlformats-officedocument.spreadsheetml.comments+xml"/>
  <Override PartName="/xl/comments3.xml" ContentType="application/vnd.openxmlformats-officedocument.spreadsheetml.comments+xml"/>
  <Override PartName="/xl/comments5.xml" ContentType="application/vnd.openxmlformats-officedocument.spreadsheetml.comments+xml"/>
  <Override PartName="/xl/comments2.xml" ContentType="application/vnd.openxmlformats-officedocument.spreadsheetml.comments+xml"/>
  <Override PartName="/xl/comments9.xml" ContentType="application/vnd.openxmlformats-officedocument.spreadsheetml.comments+xml"/>
  <Override PartName="/xl/comments13.xml" ContentType="application/vnd.openxmlformats-officedocument.spreadsheetml.comments+xml"/>
  <Override PartName="/xl/comments12.xml" ContentType="application/vnd.openxmlformats-officedocument.spreadsheetml.comments+xml"/>
  <Override PartName="/xl/comments10.xml" ContentType="application/vnd.openxmlformats-officedocument.spreadsheetml.comments+xml"/>
  <Override PartName="/xl/comments11.xml" ContentType="application/vnd.openxmlformats-officedocument.spreadsheetml.comment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KUMENTY\projekty\Borová Lada\vyberove rizení 2020\Samek Judr\"/>
    </mc:Choice>
  </mc:AlternateContent>
  <bookViews>
    <workbookView xWindow="28680" yWindow="-120" windowWidth="29040" windowHeight="15840" firstSheet="12" activeTab="14"/>
  </bookViews>
  <sheets>
    <sheet name="Pokyny pro vyplnění" sheetId="11" r:id="rId1"/>
    <sheet name="Stavba" sheetId="1" r:id="rId2"/>
    <sheet name="VzorPolozky" sheetId="10" state="hidden" r:id="rId3"/>
    <sheet name="1 01 Naklady" sheetId="12" r:id="rId4"/>
    <sheet name="IO 01 01 Pol" sheetId="13" r:id="rId5"/>
    <sheet name="IO 01 02 Pol" sheetId="14" r:id="rId6"/>
    <sheet name="IO 01 03 Pol" sheetId="15" r:id="rId7"/>
    <sheet name="IO 01 04 Pol" sheetId="16" r:id="rId8"/>
    <sheet name="IO 01 05 Pol" sheetId="17" r:id="rId9"/>
    <sheet name="IO 01 06 Pol" sheetId="18" r:id="rId10"/>
    <sheet name="IO 01 07 Pol" sheetId="19" r:id="rId11"/>
    <sheet name="IO 01 08 Pol" sheetId="20" r:id="rId12"/>
    <sheet name="IO 02 01 Pol" sheetId="21" r:id="rId13"/>
    <sheet name="IO 03 01 Pol" sheetId="22" r:id="rId14"/>
    <sheet name="IO 03 02 Pol" sheetId="23" r:id="rId15"/>
    <sheet name="IO 04 01 Pol" sheetId="24" r:id="rId16"/>
    <sheet name="IO 05 01 Pol" sheetId="25" r:id="rId17"/>
    <sheet name="IO 06 01 Pol" sheetId="26" r:id="rId18"/>
  </sheets>
  <externalReferences>
    <externalReference r:id="rId19"/>
  </externalReferences>
  <definedNames>
    <definedName name="CelkemDPHVypocet" localSheetId="1">Stavba!$H$62</definedName>
    <definedName name="CenaCelkem">Stavba!$G$29</definedName>
    <definedName name="CenaCelkemBezDPH">Stavba!$G$28</definedName>
    <definedName name="CenaCelkemVypocet" localSheetId="1">Stavba!$I$62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'1 01 Naklady'!$1:$7</definedName>
    <definedName name="_xlnm.Print_Titles" localSheetId="4">'IO 01 01 Pol'!$1:$7</definedName>
    <definedName name="_xlnm.Print_Titles" localSheetId="5">'IO 01 02 Pol'!$1:$7</definedName>
    <definedName name="_xlnm.Print_Titles" localSheetId="6">'IO 01 03 Pol'!$1:$7</definedName>
    <definedName name="_xlnm.Print_Titles" localSheetId="7">'IO 01 04 Pol'!$1:$7</definedName>
    <definedName name="_xlnm.Print_Titles" localSheetId="8">'IO 01 05 Pol'!$1:$7</definedName>
    <definedName name="_xlnm.Print_Titles" localSheetId="9">'IO 01 06 Pol'!$1:$7</definedName>
    <definedName name="_xlnm.Print_Titles" localSheetId="10">'IO 01 07 Pol'!$1:$7</definedName>
    <definedName name="_xlnm.Print_Titles" localSheetId="11">'IO 01 08 Pol'!$1:$7</definedName>
    <definedName name="_xlnm.Print_Titles" localSheetId="12">'IO 02 01 Pol'!$1:$7</definedName>
    <definedName name="_xlnm.Print_Titles" localSheetId="13">'IO 03 01 Pol'!$1:$7</definedName>
    <definedName name="_xlnm.Print_Titles" localSheetId="14">'IO 03 02 Pol'!$1:$7</definedName>
    <definedName name="_xlnm.Print_Titles" localSheetId="15">'IO 04 01 Pol'!$1:$7</definedName>
    <definedName name="_xlnm.Print_Titles" localSheetId="16">'IO 05 01 Pol'!$1:$7</definedName>
    <definedName name="_xlnm.Print_Titles" localSheetId="17">'IO 06 01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'1 01 Naklady'!$A$1:$X$39</definedName>
    <definedName name="_xlnm.Print_Area" localSheetId="4">'IO 01 01 Pol'!$A$1:$X$266</definedName>
    <definedName name="_xlnm.Print_Area" localSheetId="5">'IO 01 02 Pol'!$A$1:$X$107</definedName>
    <definedName name="_xlnm.Print_Area" localSheetId="6">'IO 01 03 Pol'!$A$1:$X$109</definedName>
    <definedName name="_xlnm.Print_Area" localSheetId="7">'IO 01 04 Pol'!$A$1:$X$126</definedName>
    <definedName name="_xlnm.Print_Area" localSheetId="8">'IO 01 05 Pol'!$A$1:$X$100</definedName>
    <definedName name="_xlnm.Print_Area" localSheetId="9">'IO 01 06 Pol'!$A$1:$X$125</definedName>
    <definedName name="_xlnm.Print_Area" localSheetId="10">'IO 01 07 Pol'!$A$1:$X$122</definedName>
    <definedName name="_xlnm.Print_Area" localSheetId="11">'IO 01 08 Pol'!$A$1:$X$100</definedName>
    <definedName name="_xlnm.Print_Area" localSheetId="12">'IO 02 01 Pol'!$A$1:$X$65</definedName>
    <definedName name="_xlnm.Print_Area" localSheetId="13">'IO 03 01 Pol'!$A$1:$X$152</definedName>
    <definedName name="_xlnm.Print_Area" localSheetId="14">'IO 03 02 Pol'!$A$1:$X$24</definedName>
    <definedName name="_xlnm.Print_Area" localSheetId="15">'IO 04 01 Pol'!$A$1:$X$63</definedName>
    <definedName name="_xlnm.Print_Area" localSheetId="16">'IO 05 01 Pol'!$A$1:$X$56</definedName>
    <definedName name="_xlnm.Print_Area" localSheetId="17">'IO 06 01 Pol'!$A$1:$X$43</definedName>
    <definedName name="_xlnm.Print_Area" localSheetId="1">Stavba!$A$1:$J$92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Stavba!$F$62</definedName>
    <definedName name="ZakladDPHZakl">Stavba!$G$25</definedName>
    <definedName name="ZakladDPHZaklVypocet" localSheetId="1">Stavba!$G$62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52511"/>
  <customWorkbookViews>
    <customWorkbookView name="Radim" guid="{B7E7C763-C459-487D-8ABA-5CFDDFBD5A84}" maximized="1" xWindow="-8" yWindow="-8" windowWidth="1296" windowHeight="1040" activeSheetId="1"/>
  </customWorkbookViews>
</workbook>
</file>

<file path=xl/calcChain.xml><?xml version="1.0" encoding="utf-8"?>
<calcChain xmlns="http://schemas.openxmlformats.org/spreadsheetml/2006/main">
  <c r="G11" i="23" l="1"/>
  <c r="V74" i="19"/>
  <c r="Q74" i="19"/>
  <c r="O74" i="19"/>
  <c r="M74" i="19"/>
  <c r="K74" i="19"/>
  <c r="I74" i="19"/>
  <c r="G74" i="19"/>
  <c r="V239" i="13" l="1"/>
  <c r="Q239" i="13"/>
  <c r="O239" i="13"/>
  <c r="K239" i="13"/>
  <c r="I239" i="13"/>
  <c r="G239" i="13" l="1"/>
  <c r="M239" i="13" s="1"/>
  <c r="G9" i="26"/>
  <c r="M9" i="26" s="1"/>
  <c r="I9" i="26"/>
  <c r="K9" i="26"/>
  <c r="O9" i="26"/>
  <c r="Q9" i="26"/>
  <c r="V9" i="26"/>
  <c r="G10" i="26"/>
  <c r="M10" i="26" s="1"/>
  <c r="I10" i="26"/>
  <c r="K10" i="26"/>
  <c r="O10" i="26"/>
  <c r="Q10" i="26"/>
  <c r="V10" i="26"/>
  <c r="G11" i="26"/>
  <c r="M11" i="26" s="1"/>
  <c r="I11" i="26"/>
  <c r="K11" i="26"/>
  <c r="O11" i="26"/>
  <c r="Q11" i="26"/>
  <c r="V11" i="26"/>
  <c r="G12" i="26"/>
  <c r="M12" i="26" s="1"/>
  <c r="I12" i="26"/>
  <c r="K12" i="26"/>
  <c r="O12" i="26"/>
  <c r="Q12" i="26"/>
  <c r="V12" i="26"/>
  <c r="G13" i="26"/>
  <c r="I13" i="26"/>
  <c r="K13" i="26"/>
  <c r="M13" i="26"/>
  <c r="O13" i="26"/>
  <c r="Q13" i="26"/>
  <c r="V13" i="26"/>
  <c r="G14" i="26"/>
  <c r="M14" i="26" s="1"/>
  <c r="I14" i="26"/>
  <c r="K14" i="26"/>
  <c r="O14" i="26"/>
  <c r="Q14" i="26"/>
  <c r="V14" i="26"/>
  <c r="G15" i="26"/>
  <c r="I15" i="26"/>
  <c r="K15" i="26"/>
  <c r="M15" i="26"/>
  <c r="O15" i="26"/>
  <c r="Q15" i="26"/>
  <c r="V15" i="26"/>
  <c r="G16" i="26"/>
  <c r="M16" i="26" s="1"/>
  <c r="I16" i="26"/>
  <c r="K16" i="26"/>
  <c r="O16" i="26"/>
  <c r="Q16" i="26"/>
  <c r="V16" i="26"/>
  <c r="G17" i="26"/>
  <c r="M17" i="26" s="1"/>
  <c r="I17" i="26"/>
  <c r="K17" i="26"/>
  <c r="O17" i="26"/>
  <c r="Q17" i="26"/>
  <c r="V17" i="26"/>
  <c r="G18" i="26"/>
  <c r="M18" i="26" s="1"/>
  <c r="I18" i="26"/>
  <c r="K18" i="26"/>
  <c r="O18" i="26"/>
  <c r="Q18" i="26"/>
  <c r="V18" i="26"/>
  <c r="G19" i="26"/>
  <c r="M19" i="26" s="1"/>
  <c r="I19" i="26"/>
  <c r="K19" i="26"/>
  <c r="O19" i="26"/>
  <c r="Q19" i="26"/>
  <c r="V19" i="26"/>
  <c r="G20" i="26"/>
  <c r="M20" i="26" s="1"/>
  <c r="I20" i="26"/>
  <c r="K20" i="26"/>
  <c r="O20" i="26"/>
  <c r="Q20" i="26"/>
  <c r="V20" i="26"/>
  <c r="G21" i="26"/>
  <c r="M21" i="26" s="1"/>
  <c r="I21" i="26"/>
  <c r="K21" i="26"/>
  <c r="O21" i="26"/>
  <c r="Q21" i="26"/>
  <c r="V21" i="26"/>
  <c r="G22" i="26"/>
  <c r="M22" i="26" s="1"/>
  <c r="I22" i="26"/>
  <c r="K22" i="26"/>
  <c r="O22" i="26"/>
  <c r="Q22" i="26"/>
  <c r="V22" i="26"/>
  <c r="G23" i="26"/>
  <c r="M23" i="26" s="1"/>
  <c r="I23" i="26"/>
  <c r="K23" i="26"/>
  <c r="O23" i="26"/>
  <c r="Q23" i="26"/>
  <c r="V23" i="26"/>
  <c r="G24" i="26"/>
  <c r="M24" i="26" s="1"/>
  <c r="I24" i="26"/>
  <c r="K24" i="26"/>
  <c r="O24" i="26"/>
  <c r="Q24" i="26"/>
  <c r="V24" i="26"/>
  <c r="G25" i="26"/>
  <c r="M25" i="26" s="1"/>
  <c r="I25" i="26"/>
  <c r="K25" i="26"/>
  <c r="O25" i="26"/>
  <c r="Q25" i="26"/>
  <c r="V25" i="26"/>
  <c r="G27" i="26"/>
  <c r="M27" i="26" s="1"/>
  <c r="I27" i="26"/>
  <c r="I26" i="26" s="1"/>
  <c r="K27" i="26"/>
  <c r="O27" i="26"/>
  <c r="Q27" i="26"/>
  <c r="Q26" i="26" s="1"/>
  <c r="V27" i="26"/>
  <c r="G28" i="26"/>
  <c r="M28" i="26" s="1"/>
  <c r="I28" i="26"/>
  <c r="K28" i="26"/>
  <c r="O28" i="26"/>
  <c r="O26" i="26" s="1"/>
  <c r="Q28" i="26"/>
  <c r="V28" i="26"/>
  <c r="G30" i="26"/>
  <c r="G29" i="26" s="1"/>
  <c r="I88" i="1" s="1"/>
  <c r="I30" i="26"/>
  <c r="K30" i="26"/>
  <c r="O30" i="26"/>
  <c r="O29" i="26" s="1"/>
  <c r="Q30" i="26"/>
  <c r="Q29" i="26" s="1"/>
  <c r="V30" i="26"/>
  <c r="G31" i="26"/>
  <c r="M31" i="26" s="1"/>
  <c r="I31" i="26"/>
  <c r="K31" i="26"/>
  <c r="O31" i="26"/>
  <c r="Q31" i="26"/>
  <c r="V31" i="26"/>
  <c r="AE33" i="26"/>
  <c r="F61" i="1" s="1"/>
  <c r="G9" i="25"/>
  <c r="I9" i="25"/>
  <c r="K9" i="25"/>
  <c r="O9" i="25"/>
  <c r="Q9" i="25"/>
  <c r="V9" i="25"/>
  <c r="G11" i="25"/>
  <c r="M11" i="25" s="1"/>
  <c r="I11" i="25"/>
  <c r="K11" i="25"/>
  <c r="K8" i="25" s="1"/>
  <c r="O11" i="25"/>
  <c r="Q11" i="25"/>
  <c r="V11" i="25"/>
  <c r="V8" i="25" s="1"/>
  <c r="G13" i="25"/>
  <c r="M13" i="25" s="1"/>
  <c r="I13" i="25"/>
  <c r="K13" i="25"/>
  <c r="O13" i="25"/>
  <c r="Q13" i="25"/>
  <c r="V13" i="25"/>
  <c r="G15" i="25"/>
  <c r="M15" i="25" s="1"/>
  <c r="I15" i="25"/>
  <c r="K15" i="25"/>
  <c r="O15" i="25"/>
  <c r="Q15" i="25"/>
  <c r="V15" i="25"/>
  <c r="G17" i="25"/>
  <c r="I17" i="25"/>
  <c r="K17" i="25"/>
  <c r="K16" i="25" s="1"/>
  <c r="O17" i="25"/>
  <c r="Q17" i="25"/>
  <c r="V17" i="25"/>
  <c r="V16" i="25" s="1"/>
  <c r="G20" i="25"/>
  <c r="M20" i="25" s="1"/>
  <c r="I20" i="25"/>
  <c r="K20" i="25"/>
  <c r="O20" i="25"/>
  <c r="Q20" i="25"/>
  <c r="V20" i="25"/>
  <c r="G24" i="25"/>
  <c r="M24" i="25" s="1"/>
  <c r="I24" i="25"/>
  <c r="K24" i="25"/>
  <c r="O24" i="25"/>
  <c r="Q24" i="25"/>
  <c r="V24" i="25"/>
  <c r="O26" i="25"/>
  <c r="G27" i="25"/>
  <c r="G26" i="25" s="1"/>
  <c r="I27" i="25"/>
  <c r="I26" i="25" s="1"/>
  <c r="K27" i="25"/>
  <c r="K26" i="25" s="1"/>
  <c r="O27" i="25"/>
  <c r="Q27" i="25"/>
  <c r="Q26" i="25" s="1"/>
  <c r="V27" i="25"/>
  <c r="V26" i="25" s="1"/>
  <c r="K30" i="25"/>
  <c r="V30" i="25"/>
  <c r="G31" i="25"/>
  <c r="G30" i="25" s="1"/>
  <c r="I31" i="25"/>
  <c r="I30" i="25" s="1"/>
  <c r="K31" i="25"/>
  <c r="O31" i="25"/>
  <c r="O30" i="25" s="1"/>
  <c r="Q31" i="25"/>
  <c r="Q30" i="25" s="1"/>
  <c r="V31" i="25"/>
  <c r="G34" i="25"/>
  <c r="M34" i="25" s="1"/>
  <c r="I34" i="25"/>
  <c r="K34" i="25"/>
  <c r="O34" i="25"/>
  <c r="Q34" i="25"/>
  <c r="V34" i="25"/>
  <c r="G35" i="25"/>
  <c r="I35" i="25"/>
  <c r="K35" i="25"/>
  <c r="O35" i="25"/>
  <c r="Q35" i="25"/>
  <c r="V35" i="25"/>
  <c r="V33" i="25" s="1"/>
  <c r="G37" i="25"/>
  <c r="M37" i="25" s="1"/>
  <c r="I37" i="25"/>
  <c r="K37" i="25"/>
  <c r="O37" i="25"/>
  <c r="Q37" i="25"/>
  <c r="V37" i="25"/>
  <c r="G39" i="25"/>
  <c r="M39" i="25" s="1"/>
  <c r="I39" i="25"/>
  <c r="K39" i="25"/>
  <c r="O39" i="25"/>
  <c r="Q39" i="25"/>
  <c r="V39" i="25"/>
  <c r="I40" i="25"/>
  <c r="G41" i="25"/>
  <c r="G40" i="25" s="1"/>
  <c r="I41" i="25"/>
  <c r="K41" i="25"/>
  <c r="K40" i="25" s="1"/>
  <c r="O41" i="25"/>
  <c r="O40" i="25" s="1"/>
  <c r="Q41" i="25"/>
  <c r="Q40" i="25" s="1"/>
  <c r="V41" i="25"/>
  <c r="V40" i="25" s="1"/>
  <c r="AE46" i="25"/>
  <c r="F59" i="1" s="1"/>
  <c r="G9" i="24"/>
  <c r="I9" i="24"/>
  <c r="K9" i="24"/>
  <c r="M9" i="24"/>
  <c r="O9" i="24"/>
  <c r="Q9" i="24"/>
  <c r="V9" i="24"/>
  <c r="G11" i="24"/>
  <c r="I11" i="24"/>
  <c r="K11" i="24"/>
  <c r="O11" i="24"/>
  <c r="Q11" i="24"/>
  <c r="V11" i="24"/>
  <c r="G13" i="24"/>
  <c r="M13" i="24" s="1"/>
  <c r="I13" i="24"/>
  <c r="K13" i="24"/>
  <c r="O13" i="24"/>
  <c r="Q13" i="24"/>
  <c r="V13" i="24"/>
  <c r="G15" i="24"/>
  <c r="M15" i="24" s="1"/>
  <c r="I15" i="24"/>
  <c r="K15" i="24"/>
  <c r="O15" i="24"/>
  <c r="Q15" i="24"/>
  <c r="V15" i="24"/>
  <c r="G17" i="24"/>
  <c r="I17" i="24"/>
  <c r="K17" i="24"/>
  <c r="M17" i="24"/>
  <c r="O17" i="24"/>
  <c r="Q17" i="24"/>
  <c r="V17" i="24"/>
  <c r="G20" i="24"/>
  <c r="M20" i="24" s="1"/>
  <c r="I20" i="24"/>
  <c r="K20" i="24"/>
  <c r="O20" i="24"/>
  <c r="Q20" i="24"/>
  <c r="V20" i="24"/>
  <c r="G21" i="24"/>
  <c r="M21" i="24" s="1"/>
  <c r="I21" i="24"/>
  <c r="K21" i="24"/>
  <c r="O21" i="24"/>
  <c r="O19" i="24" s="1"/>
  <c r="Q21" i="24"/>
  <c r="V21" i="24"/>
  <c r="G23" i="24"/>
  <c r="M23" i="24" s="1"/>
  <c r="I23" i="24"/>
  <c r="K23" i="24"/>
  <c r="O23" i="24"/>
  <c r="Q23" i="24"/>
  <c r="V23" i="24"/>
  <c r="G27" i="24"/>
  <c r="M27" i="24" s="1"/>
  <c r="I27" i="24"/>
  <c r="K27" i="24"/>
  <c r="O27" i="24"/>
  <c r="Q27" i="24"/>
  <c r="V27" i="24"/>
  <c r="G29" i="24"/>
  <c r="G28" i="24" s="1"/>
  <c r="I29" i="24"/>
  <c r="K29" i="24"/>
  <c r="O29" i="24"/>
  <c r="Q29" i="24"/>
  <c r="V29" i="24"/>
  <c r="G32" i="24"/>
  <c r="M32" i="24" s="1"/>
  <c r="I32" i="24"/>
  <c r="I28" i="24" s="1"/>
  <c r="K32" i="24"/>
  <c r="O32" i="24"/>
  <c r="Q32" i="24"/>
  <c r="V32" i="24"/>
  <c r="K36" i="24"/>
  <c r="O36" i="24"/>
  <c r="V36" i="24"/>
  <c r="G37" i="24"/>
  <c r="G36" i="24" s="1"/>
  <c r="I37" i="24"/>
  <c r="I36" i="24" s="1"/>
  <c r="K37" i="24"/>
  <c r="M37" i="24"/>
  <c r="M36" i="24" s="1"/>
  <c r="O37" i="24"/>
  <c r="Q37" i="24"/>
  <c r="Q36" i="24" s="1"/>
  <c r="V37" i="24"/>
  <c r="G41" i="24"/>
  <c r="M41" i="24" s="1"/>
  <c r="I41" i="24"/>
  <c r="K41" i="24"/>
  <c r="O41" i="24"/>
  <c r="Q41" i="24"/>
  <c r="V41" i="24"/>
  <c r="G43" i="24"/>
  <c r="M43" i="24" s="1"/>
  <c r="I43" i="24"/>
  <c r="K43" i="24"/>
  <c r="O43" i="24"/>
  <c r="Q43" i="24"/>
  <c r="V43" i="24"/>
  <c r="V40" i="24" s="1"/>
  <c r="G46" i="24"/>
  <c r="I46" i="24"/>
  <c r="K46" i="24"/>
  <c r="O46" i="24"/>
  <c r="O45" i="24" s="1"/>
  <c r="Q46" i="24"/>
  <c r="V46" i="24"/>
  <c r="G47" i="24"/>
  <c r="I47" i="24"/>
  <c r="I45" i="24" s="1"/>
  <c r="K47" i="24"/>
  <c r="M47" i="24"/>
  <c r="O47" i="24"/>
  <c r="Q47" i="24"/>
  <c r="Q45" i="24" s="1"/>
  <c r="V47" i="24"/>
  <c r="G48" i="24"/>
  <c r="M48" i="24" s="1"/>
  <c r="I48" i="24"/>
  <c r="K48" i="24"/>
  <c r="O48" i="24"/>
  <c r="Q48" i="24"/>
  <c r="V48" i="24"/>
  <c r="AE53" i="24"/>
  <c r="G9" i="23"/>
  <c r="M9" i="23" s="1"/>
  <c r="I9" i="23"/>
  <c r="K9" i="23"/>
  <c r="O9" i="23"/>
  <c r="Q9" i="23"/>
  <c r="V9" i="23"/>
  <c r="G10" i="23"/>
  <c r="M10" i="23" s="1"/>
  <c r="I10" i="23"/>
  <c r="K10" i="23"/>
  <c r="O10" i="23"/>
  <c r="Q10" i="23"/>
  <c r="V10" i="23"/>
  <c r="G12" i="23"/>
  <c r="M12" i="23" s="1"/>
  <c r="I12" i="23"/>
  <c r="K12" i="23"/>
  <c r="O12" i="23"/>
  <c r="Q12" i="23"/>
  <c r="V12" i="23"/>
  <c r="AE14" i="23"/>
  <c r="F55" i="1" s="1"/>
  <c r="G9" i="22"/>
  <c r="I9" i="22"/>
  <c r="K9" i="22"/>
  <c r="M9" i="22"/>
  <c r="O9" i="22"/>
  <c r="Q9" i="22"/>
  <c r="V9" i="22"/>
  <c r="G10" i="22"/>
  <c r="I10" i="22"/>
  <c r="K10" i="22"/>
  <c r="O10" i="22"/>
  <c r="Q10" i="22"/>
  <c r="V10" i="22"/>
  <c r="G11" i="22"/>
  <c r="M11" i="22" s="1"/>
  <c r="I11" i="22"/>
  <c r="K11" i="22"/>
  <c r="O11" i="22"/>
  <c r="Q11" i="22"/>
  <c r="V11" i="22"/>
  <c r="G13" i="22"/>
  <c r="M13" i="22" s="1"/>
  <c r="I13" i="22"/>
  <c r="K13" i="22"/>
  <c r="O13" i="22"/>
  <c r="Q13" i="22"/>
  <c r="V13" i="22"/>
  <c r="G19" i="22"/>
  <c r="M19" i="22" s="1"/>
  <c r="I19" i="22"/>
  <c r="K19" i="22"/>
  <c r="O19" i="22"/>
  <c r="Q19" i="22"/>
  <c r="V19" i="22"/>
  <c r="G25" i="22"/>
  <c r="M25" i="22" s="1"/>
  <c r="I25" i="22"/>
  <c r="K25" i="22"/>
  <c r="O25" i="22"/>
  <c r="Q25" i="22"/>
  <c r="V25" i="22"/>
  <c r="G26" i="22"/>
  <c r="M26" i="22" s="1"/>
  <c r="I26" i="22"/>
  <c r="K26" i="22"/>
  <c r="O26" i="22"/>
  <c r="Q26" i="22"/>
  <c r="V26" i="22"/>
  <c r="G32" i="22"/>
  <c r="M32" i="22" s="1"/>
  <c r="I32" i="22"/>
  <c r="K32" i="22"/>
  <c r="O32" i="22"/>
  <c r="Q32" i="22"/>
  <c r="V32" i="22"/>
  <c r="G33" i="22"/>
  <c r="M33" i="22" s="1"/>
  <c r="I33" i="22"/>
  <c r="K33" i="22"/>
  <c r="O33" i="22"/>
  <c r="Q33" i="22"/>
  <c r="V33" i="22"/>
  <c r="G35" i="22"/>
  <c r="M35" i="22" s="1"/>
  <c r="I35" i="22"/>
  <c r="K35" i="22"/>
  <c r="O35" i="22"/>
  <c r="Q35" i="22"/>
  <c r="V35" i="22"/>
  <c r="G36" i="22"/>
  <c r="M36" i="22" s="1"/>
  <c r="I36" i="22"/>
  <c r="K36" i="22"/>
  <c r="O36" i="22"/>
  <c r="Q36" i="22"/>
  <c r="V36" i="22"/>
  <c r="G40" i="22"/>
  <c r="M40" i="22" s="1"/>
  <c r="I40" i="22"/>
  <c r="K40" i="22"/>
  <c r="O40" i="22"/>
  <c r="Q40" i="22"/>
  <c r="V40" i="22"/>
  <c r="G42" i="22"/>
  <c r="M42" i="22" s="1"/>
  <c r="I42" i="22"/>
  <c r="K42" i="22"/>
  <c r="O42" i="22"/>
  <c r="Q42" i="22"/>
  <c r="V42" i="22"/>
  <c r="G43" i="22"/>
  <c r="M43" i="22" s="1"/>
  <c r="I43" i="22"/>
  <c r="K43" i="22"/>
  <c r="O43" i="22"/>
  <c r="Q43" i="22"/>
  <c r="V43" i="22"/>
  <c r="V45" i="22"/>
  <c r="G46" i="22"/>
  <c r="M46" i="22" s="1"/>
  <c r="M45" i="22" s="1"/>
  <c r="I46" i="22"/>
  <c r="I45" i="22" s="1"/>
  <c r="K46" i="22"/>
  <c r="K45" i="22" s="1"/>
  <c r="O46" i="22"/>
  <c r="O45" i="22" s="1"/>
  <c r="Q46" i="22"/>
  <c r="Q45" i="22" s="1"/>
  <c r="V46" i="22"/>
  <c r="G49" i="22"/>
  <c r="M49" i="22" s="1"/>
  <c r="I49" i="22"/>
  <c r="I48" i="22" s="1"/>
  <c r="K49" i="22"/>
  <c r="O49" i="22"/>
  <c r="Q49" i="22"/>
  <c r="Q48" i="22" s="1"/>
  <c r="V49" i="22"/>
  <c r="G50" i="22"/>
  <c r="I50" i="22"/>
  <c r="K50" i="22"/>
  <c r="K48" i="22" s="1"/>
  <c r="O50" i="22"/>
  <c r="Q50" i="22"/>
  <c r="V50" i="22"/>
  <c r="G51" i="22"/>
  <c r="M51" i="22" s="1"/>
  <c r="I51" i="22"/>
  <c r="K51" i="22"/>
  <c r="O51" i="22"/>
  <c r="Q51" i="22"/>
  <c r="V51" i="22"/>
  <c r="G52" i="22"/>
  <c r="M52" i="22" s="1"/>
  <c r="I52" i="22"/>
  <c r="K52" i="22"/>
  <c r="O52" i="22"/>
  <c r="Q52" i="22"/>
  <c r="V52" i="22"/>
  <c r="G54" i="22"/>
  <c r="I54" i="22"/>
  <c r="K54" i="22"/>
  <c r="M54" i="22"/>
  <c r="O54" i="22"/>
  <c r="Q54" i="22"/>
  <c r="V54" i="22"/>
  <c r="G55" i="22"/>
  <c r="M55" i="22" s="1"/>
  <c r="I55" i="22"/>
  <c r="K55" i="22"/>
  <c r="O55" i="22"/>
  <c r="Q55" i="22"/>
  <c r="V55" i="22"/>
  <c r="I56" i="22"/>
  <c r="G57" i="22"/>
  <c r="G56" i="22" s="1"/>
  <c r="I57" i="22"/>
  <c r="K57" i="22"/>
  <c r="K56" i="22" s="1"/>
  <c r="O57" i="22"/>
  <c r="O56" i="22" s="1"/>
  <c r="Q57" i="22"/>
  <c r="Q56" i="22" s="1"/>
  <c r="V57" i="22"/>
  <c r="V56" i="22" s="1"/>
  <c r="I61" i="22"/>
  <c r="G62" i="22"/>
  <c r="G61" i="22" s="1"/>
  <c r="I79" i="1" s="1"/>
  <c r="I62" i="22"/>
  <c r="K62" i="22"/>
  <c r="K61" i="22" s="1"/>
  <c r="O62" i="22"/>
  <c r="O61" i="22" s="1"/>
  <c r="Q62" i="22"/>
  <c r="Q61" i="22" s="1"/>
  <c r="V62" i="22"/>
  <c r="V61" i="22" s="1"/>
  <c r="G65" i="22"/>
  <c r="I65" i="22"/>
  <c r="K65" i="22"/>
  <c r="O65" i="22"/>
  <c r="Q65" i="22"/>
  <c r="V65" i="22"/>
  <c r="G69" i="22"/>
  <c r="M69" i="22" s="1"/>
  <c r="I69" i="22"/>
  <c r="K69" i="22"/>
  <c r="O69" i="22"/>
  <c r="Q69" i="22"/>
  <c r="V69" i="22"/>
  <c r="G71" i="22"/>
  <c r="M71" i="22" s="1"/>
  <c r="I71" i="22"/>
  <c r="K71" i="22"/>
  <c r="O71" i="22"/>
  <c r="Q71" i="22"/>
  <c r="V71" i="22"/>
  <c r="G74" i="22"/>
  <c r="M74" i="22" s="1"/>
  <c r="I74" i="22"/>
  <c r="K74" i="22"/>
  <c r="O74" i="22"/>
  <c r="Q74" i="22"/>
  <c r="V74" i="22"/>
  <c r="G76" i="22"/>
  <c r="M76" i="22" s="1"/>
  <c r="I76" i="22"/>
  <c r="K76" i="22"/>
  <c r="O76" i="22"/>
  <c r="Q76" i="22"/>
  <c r="V76" i="22"/>
  <c r="G78" i="22"/>
  <c r="M78" i="22" s="1"/>
  <c r="I78" i="22"/>
  <c r="K78" i="22"/>
  <c r="O78" i="22"/>
  <c r="Q78" i="22"/>
  <c r="V78" i="22"/>
  <c r="G84" i="22"/>
  <c r="M84" i="22" s="1"/>
  <c r="I84" i="22"/>
  <c r="K84" i="22"/>
  <c r="O84" i="22"/>
  <c r="Q84" i="22"/>
  <c r="V84" i="22"/>
  <c r="G89" i="22"/>
  <c r="M89" i="22" s="1"/>
  <c r="I89" i="22"/>
  <c r="K89" i="22"/>
  <c r="O89" i="22"/>
  <c r="Q89" i="22"/>
  <c r="V89" i="22"/>
  <c r="G91" i="22"/>
  <c r="M91" i="22" s="1"/>
  <c r="I91" i="22"/>
  <c r="K91" i="22"/>
  <c r="O91" i="22"/>
  <c r="Q91" i="22"/>
  <c r="V91" i="22"/>
  <c r="G95" i="22"/>
  <c r="M95" i="22" s="1"/>
  <c r="I95" i="22"/>
  <c r="K95" i="22"/>
  <c r="O95" i="22"/>
  <c r="Q95" i="22"/>
  <c r="V95" i="22"/>
  <c r="G97" i="22"/>
  <c r="M97" i="22" s="1"/>
  <c r="I97" i="22"/>
  <c r="K97" i="22"/>
  <c r="O97" i="22"/>
  <c r="Q97" i="22"/>
  <c r="V97" i="22"/>
  <c r="G98" i="22"/>
  <c r="M98" i="22" s="1"/>
  <c r="I98" i="22"/>
  <c r="K98" i="22"/>
  <c r="O98" i="22"/>
  <c r="Q98" i="22"/>
  <c r="V98" i="22"/>
  <c r="G100" i="22"/>
  <c r="M100" i="22" s="1"/>
  <c r="I100" i="22"/>
  <c r="K100" i="22"/>
  <c r="O100" i="22"/>
  <c r="Q100" i="22"/>
  <c r="V100" i="22"/>
  <c r="G104" i="22"/>
  <c r="M104" i="22" s="1"/>
  <c r="I104" i="22"/>
  <c r="K104" i="22"/>
  <c r="O104" i="22"/>
  <c r="Q104" i="22"/>
  <c r="V104" i="22"/>
  <c r="G109" i="22"/>
  <c r="M109" i="22" s="1"/>
  <c r="I109" i="22"/>
  <c r="K109" i="22"/>
  <c r="O109" i="22"/>
  <c r="Q109" i="22"/>
  <c r="V109" i="22"/>
  <c r="G111" i="22"/>
  <c r="G108" i="22" s="1"/>
  <c r="I81" i="1" s="1"/>
  <c r="I111" i="22"/>
  <c r="K111" i="22"/>
  <c r="O111" i="22"/>
  <c r="O108" i="22" s="1"/>
  <c r="Q111" i="22"/>
  <c r="V111" i="22"/>
  <c r="G113" i="22"/>
  <c r="M113" i="22" s="1"/>
  <c r="I113" i="22"/>
  <c r="K113" i="22"/>
  <c r="O113" i="22"/>
  <c r="Q113" i="22"/>
  <c r="V113" i="22"/>
  <c r="G115" i="22"/>
  <c r="M115" i="22" s="1"/>
  <c r="I115" i="22"/>
  <c r="K115" i="22"/>
  <c r="O115" i="22"/>
  <c r="Q115" i="22"/>
  <c r="V115" i="22"/>
  <c r="G117" i="22"/>
  <c r="I117" i="22"/>
  <c r="K117" i="22"/>
  <c r="O117" i="22"/>
  <c r="Q117" i="22"/>
  <c r="V117" i="22"/>
  <c r="G118" i="22"/>
  <c r="M118" i="22" s="1"/>
  <c r="I118" i="22"/>
  <c r="K118" i="22"/>
  <c r="O118" i="22"/>
  <c r="Q118" i="22"/>
  <c r="V118" i="22"/>
  <c r="G120" i="22"/>
  <c r="M120" i="22" s="1"/>
  <c r="I120" i="22"/>
  <c r="K120" i="22"/>
  <c r="O120" i="22"/>
  <c r="Q120" i="22"/>
  <c r="V120" i="22"/>
  <c r="G122" i="22"/>
  <c r="M122" i="22" s="1"/>
  <c r="I122" i="22"/>
  <c r="K122" i="22"/>
  <c r="O122" i="22"/>
  <c r="Q122" i="22"/>
  <c r="V122" i="22"/>
  <c r="G123" i="22"/>
  <c r="M123" i="22" s="1"/>
  <c r="I123" i="22"/>
  <c r="K123" i="22"/>
  <c r="O123" i="22"/>
  <c r="Q123" i="22"/>
  <c r="V123" i="22"/>
  <c r="G125" i="22"/>
  <c r="M125" i="22" s="1"/>
  <c r="I125" i="22"/>
  <c r="K125" i="22"/>
  <c r="O125" i="22"/>
  <c r="Q125" i="22"/>
  <c r="V125" i="22"/>
  <c r="K129" i="22"/>
  <c r="V129" i="22"/>
  <c r="G130" i="22"/>
  <c r="M130" i="22" s="1"/>
  <c r="M129" i="22" s="1"/>
  <c r="I130" i="22"/>
  <c r="I129" i="22" s="1"/>
  <c r="K130" i="22"/>
  <c r="O130" i="22"/>
  <c r="O129" i="22" s="1"/>
  <c r="Q130" i="22"/>
  <c r="Q129" i="22" s="1"/>
  <c r="V130" i="22"/>
  <c r="O133" i="22"/>
  <c r="G134" i="22"/>
  <c r="G133" i="22" s="1"/>
  <c r="I84" i="1" s="1"/>
  <c r="I134" i="22"/>
  <c r="I133" i="22" s="1"/>
  <c r="K134" i="22"/>
  <c r="K133" i="22" s="1"/>
  <c r="O134" i="22"/>
  <c r="Q134" i="22"/>
  <c r="Q133" i="22" s="1"/>
  <c r="V134" i="22"/>
  <c r="V133" i="22" s="1"/>
  <c r="AE142" i="22"/>
  <c r="G9" i="21"/>
  <c r="I9" i="21"/>
  <c r="K9" i="21"/>
  <c r="O9" i="21"/>
  <c r="Q9" i="21"/>
  <c r="V9" i="21"/>
  <c r="G10" i="21"/>
  <c r="M10" i="21" s="1"/>
  <c r="I10" i="21"/>
  <c r="K10" i="21"/>
  <c r="O10" i="21"/>
  <c r="Q10" i="21"/>
  <c r="V10" i="21"/>
  <c r="G11" i="21"/>
  <c r="M11" i="21" s="1"/>
  <c r="I11" i="21"/>
  <c r="K11" i="21"/>
  <c r="O11" i="21"/>
  <c r="Q11" i="21"/>
  <c r="V11" i="21"/>
  <c r="G17" i="21"/>
  <c r="M17" i="21" s="1"/>
  <c r="I17" i="21"/>
  <c r="K17" i="21"/>
  <c r="O17" i="21"/>
  <c r="Q17" i="21"/>
  <c r="V17" i="21"/>
  <c r="G23" i="21"/>
  <c r="M23" i="21" s="1"/>
  <c r="I23" i="21"/>
  <c r="K23" i="21"/>
  <c r="O23" i="21"/>
  <c r="Q23" i="21"/>
  <c r="V23" i="21"/>
  <c r="G24" i="21"/>
  <c r="M24" i="21" s="1"/>
  <c r="I24" i="21"/>
  <c r="K24" i="21"/>
  <c r="O24" i="21"/>
  <c r="Q24" i="21"/>
  <c r="V24" i="21"/>
  <c r="G30" i="21"/>
  <c r="M30" i="21" s="1"/>
  <c r="I30" i="21"/>
  <c r="K30" i="21"/>
  <c r="O30" i="21"/>
  <c r="Q30" i="21"/>
  <c r="V30" i="21"/>
  <c r="G31" i="21"/>
  <c r="M31" i="21" s="1"/>
  <c r="I31" i="21"/>
  <c r="K31" i="21"/>
  <c r="O31" i="21"/>
  <c r="Q31" i="21"/>
  <c r="V31" i="21"/>
  <c r="G33" i="21"/>
  <c r="M33" i="21" s="1"/>
  <c r="I33" i="21"/>
  <c r="K33" i="21"/>
  <c r="O33" i="21"/>
  <c r="Q33" i="21"/>
  <c r="V33" i="21"/>
  <c r="G35" i="21"/>
  <c r="M35" i="21" s="1"/>
  <c r="I35" i="21"/>
  <c r="K35" i="21"/>
  <c r="O35" i="21"/>
  <c r="Q35" i="21"/>
  <c r="V35" i="21"/>
  <c r="G37" i="21"/>
  <c r="I37" i="21"/>
  <c r="K37" i="21"/>
  <c r="M37" i="21"/>
  <c r="O37" i="21"/>
  <c r="Q37" i="21"/>
  <c r="V37" i="21"/>
  <c r="G40" i="21"/>
  <c r="M40" i="21" s="1"/>
  <c r="I40" i="21"/>
  <c r="K40" i="21"/>
  <c r="O40" i="21"/>
  <c r="Q40" i="21"/>
  <c r="V40" i="21"/>
  <c r="O42" i="21"/>
  <c r="G43" i="21"/>
  <c r="G42" i="21" s="1"/>
  <c r="I43" i="21"/>
  <c r="I42" i="21" s="1"/>
  <c r="K43" i="21"/>
  <c r="K42" i="21" s="1"/>
  <c r="O43" i="21"/>
  <c r="Q43" i="21"/>
  <c r="Q42" i="21" s="1"/>
  <c r="V43" i="21"/>
  <c r="V42" i="21" s="1"/>
  <c r="G46" i="21"/>
  <c r="I46" i="21"/>
  <c r="K46" i="21"/>
  <c r="M46" i="21"/>
  <c r="O46" i="21"/>
  <c r="Q46" i="21"/>
  <c r="V46" i="21"/>
  <c r="G47" i="21"/>
  <c r="I47" i="21"/>
  <c r="K47" i="21"/>
  <c r="O47" i="21"/>
  <c r="O45" i="21" s="1"/>
  <c r="Q47" i="21"/>
  <c r="V47" i="21"/>
  <c r="G48" i="21"/>
  <c r="M48" i="21" s="1"/>
  <c r="I48" i="21"/>
  <c r="K48" i="21"/>
  <c r="O48" i="21"/>
  <c r="Q48" i="21"/>
  <c r="V48" i="21"/>
  <c r="O49" i="21"/>
  <c r="V49" i="21"/>
  <c r="G50" i="21"/>
  <c r="G49" i="21" s="1"/>
  <c r="I50" i="21"/>
  <c r="I49" i="21" s="1"/>
  <c r="K50" i="21"/>
  <c r="K49" i="21" s="1"/>
  <c r="O50" i="21"/>
  <c r="Q50" i="21"/>
  <c r="Q49" i="21" s="1"/>
  <c r="V50" i="21"/>
  <c r="AE55" i="21"/>
  <c r="G9" i="20"/>
  <c r="M9" i="20" s="1"/>
  <c r="I9" i="20"/>
  <c r="K9" i="20"/>
  <c r="O9" i="20"/>
  <c r="Q9" i="20"/>
  <c r="V9" i="20"/>
  <c r="G11" i="20"/>
  <c r="M11" i="20" s="1"/>
  <c r="I11" i="20"/>
  <c r="K11" i="20"/>
  <c r="O11" i="20"/>
  <c r="Q11" i="20"/>
  <c r="V11" i="20"/>
  <c r="G12" i="20"/>
  <c r="M12" i="20" s="1"/>
  <c r="I12" i="20"/>
  <c r="K12" i="20"/>
  <c r="O12" i="20"/>
  <c r="Q12" i="20"/>
  <c r="V12" i="20"/>
  <c r="G13" i="20"/>
  <c r="M13" i="20" s="1"/>
  <c r="I13" i="20"/>
  <c r="K13" i="20"/>
  <c r="O13" i="20"/>
  <c r="Q13" i="20"/>
  <c r="V13" i="20"/>
  <c r="G14" i="20"/>
  <c r="M14" i="20" s="1"/>
  <c r="I14" i="20"/>
  <c r="K14" i="20"/>
  <c r="O14" i="20"/>
  <c r="Q14" i="20"/>
  <c r="V14" i="20"/>
  <c r="G16" i="20"/>
  <c r="M16" i="20" s="1"/>
  <c r="I16" i="20"/>
  <c r="K16" i="20"/>
  <c r="O16" i="20"/>
  <c r="Q16" i="20"/>
  <c r="V16" i="20"/>
  <c r="G23" i="20"/>
  <c r="M23" i="20" s="1"/>
  <c r="I23" i="20"/>
  <c r="K23" i="20"/>
  <c r="O23" i="20"/>
  <c r="Q23" i="20"/>
  <c r="V23" i="20"/>
  <c r="G30" i="20"/>
  <c r="M30" i="20" s="1"/>
  <c r="I30" i="20"/>
  <c r="K30" i="20"/>
  <c r="O30" i="20"/>
  <c r="Q30" i="20"/>
  <c r="V30" i="20"/>
  <c r="G31" i="20"/>
  <c r="M31" i="20" s="1"/>
  <c r="I31" i="20"/>
  <c r="K31" i="20"/>
  <c r="O31" i="20"/>
  <c r="Q31" i="20"/>
  <c r="V31" i="20"/>
  <c r="G38" i="20"/>
  <c r="M38" i="20" s="1"/>
  <c r="I38" i="20"/>
  <c r="K38" i="20"/>
  <c r="O38" i="20"/>
  <c r="Q38" i="20"/>
  <c r="V38" i="20"/>
  <c r="G39" i="20"/>
  <c r="M39" i="20" s="1"/>
  <c r="I39" i="20"/>
  <c r="K39" i="20"/>
  <c r="O39" i="20"/>
  <c r="Q39" i="20"/>
  <c r="V39" i="20"/>
  <c r="G41" i="20"/>
  <c r="M41" i="20" s="1"/>
  <c r="I41" i="20"/>
  <c r="K41" i="20"/>
  <c r="O41" i="20"/>
  <c r="Q41" i="20"/>
  <c r="V41" i="20"/>
  <c r="G44" i="20"/>
  <c r="M44" i="20" s="1"/>
  <c r="I44" i="20"/>
  <c r="K44" i="20"/>
  <c r="O44" i="20"/>
  <c r="Q44" i="20"/>
  <c r="V44" i="20"/>
  <c r="G45" i="20"/>
  <c r="M45" i="20" s="1"/>
  <c r="I45" i="20"/>
  <c r="K45" i="20"/>
  <c r="O45" i="20"/>
  <c r="Q45" i="20"/>
  <c r="V45" i="20"/>
  <c r="G47" i="20"/>
  <c r="M47" i="20" s="1"/>
  <c r="I47" i="20"/>
  <c r="K47" i="20"/>
  <c r="O47" i="20"/>
  <c r="Q47" i="20"/>
  <c r="V47" i="20"/>
  <c r="G49" i="20"/>
  <c r="M49" i="20" s="1"/>
  <c r="I49" i="20"/>
  <c r="K49" i="20"/>
  <c r="O49" i="20"/>
  <c r="Q49" i="20"/>
  <c r="V49" i="20"/>
  <c r="G52" i="20"/>
  <c r="M52" i="20" s="1"/>
  <c r="I52" i="20"/>
  <c r="K52" i="20"/>
  <c r="O52" i="20"/>
  <c r="Q52" i="20"/>
  <c r="V52" i="20"/>
  <c r="G54" i="20"/>
  <c r="M54" i="20" s="1"/>
  <c r="I54" i="20"/>
  <c r="K54" i="20"/>
  <c r="O54" i="20"/>
  <c r="Q54" i="20"/>
  <c r="V54" i="20"/>
  <c r="G57" i="20"/>
  <c r="M57" i="20" s="1"/>
  <c r="I57" i="20"/>
  <c r="K57" i="20"/>
  <c r="O57" i="20"/>
  <c r="Q57" i="20"/>
  <c r="V57" i="20"/>
  <c r="K59" i="20"/>
  <c r="G60" i="20"/>
  <c r="M60" i="20" s="1"/>
  <c r="M59" i="20" s="1"/>
  <c r="I60" i="20"/>
  <c r="I59" i="20" s="1"/>
  <c r="K60" i="20"/>
  <c r="O60" i="20"/>
  <c r="O59" i="20" s="1"/>
  <c r="Q60" i="20"/>
  <c r="Q59" i="20" s="1"/>
  <c r="V60" i="20"/>
  <c r="V59" i="20" s="1"/>
  <c r="G63" i="20"/>
  <c r="M63" i="20" s="1"/>
  <c r="I63" i="20"/>
  <c r="K63" i="20"/>
  <c r="O63" i="20"/>
  <c r="Q63" i="20"/>
  <c r="V63" i="20"/>
  <c r="G65" i="20"/>
  <c r="M65" i="20" s="1"/>
  <c r="I65" i="20"/>
  <c r="K65" i="20"/>
  <c r="O65" i="20"/>
  <c r="O62" i="20" s="1"/>
  <c r="Q65" i="20"/>
  <c r="V65" i="20"/>
  <c r="G66" i="20"/>
  <c r="M66" i="20" s="1"/>
  <c r="I66" i="20"/>
  <c r="K66" i="20"/>
  <c r="O66" i="20"/>
  <c r="Q66" i="20"/>
  <c r="V66" i="20"/>
  <c r="G67" i="20"/>
  <c r="M67" i="20" s="1"/>
  <c r="I67" i="20"/>
  <c r="K67" i="20"/>
  <c r="O67" i="20"/>
  <c r="Q67" i="20"/>
  <c r="V67" i="20"/>
  <c r="G68" i="20"/>
  <c r="M68" i="20" s="1"/>
  <c r="I68" i="20"/>
  <c r="K68" i="20"/>
  <c r="O68" i="20"/>
  <c r="Q68" i="20"/>
  <c r="V68" i="20"/>
  <c r="G69" i="20"/>
  <c r="M69" i="20" s="1"/>
  <c r="I69" i="20"/>
  <c r="K69" i="20"/>
  <c r="O69" i="20"/>
  <c r="Q69" i="20"/>
  <c r="V69" i="20"/>
  <c r="G71" i="20"/>
  <c r="I71" i="20"/>
  <c r="K71" i="20"/>
  <c r="O71" i="20"/>
  <c r="O70" i="20" s="1"/>
  <c r="Q71" i="20"/>
  <c r="V71" i="20"/>
  <c r="G72" i="20"/>
  <c r="M72" i="20" s="1"/>
  <c r="I72" i="20"/>
  <c r="I70" i="20" s="1"/>
  <c r="K72" i="20"/>
  <c r="O72" i="20"/>
  <c r="Q72" i="20"/>
  <c r="Q70" i="20" s="1"/>
  <c r="V72" i="20"/>
  <c r="G73" i="20"/>
  <c r="M73" i="20" s="1"/>
  <c r="I73" i="20"/>
  <c r="K73" i="20"/>
  <c r="O73" i="20"/>
  <c r="Q73" i="20"/>
  <c r="V73" i="20"/>
  <c r="G76" i="20"/>
  <c r="I76" i="20"/>
  <c r="K76" i="20"/>
  <c r="O76" i="20"/>
  <c r="O75" i="20" s="1"/>
  <c r="Q76" i="20"/>
  <c r="V76" i="20"/>
  <c r="G78" i="20"/>
  <c r="M78" i="20" s="1"/>
  <c r="I78" i="20"/>
  <c r="I75" i="20" s="1"/>
  <c r="K78" i="20"/>
  <c r="O78" i="20"/>
  <c r="Q78" i="20"/>
  <c r="V78" i="20"/>
  <c r="O79" i="20"/>
  <c r="V79" i="20"/>
  <c r="G80" i="20"/>
  <c r="G79" i="20" s="1"/>
  <c r="I80" i="20"/>
  <c r="I79" i="20" s="1"/>
  <c r="K80" i="20"/>
  <c r="K79" i="20" s="1"/>
  <c r="O80" i="20"/>
  <c r="Q80" i="20"/>
  <c r="Q79" i="20" s="1"/>
  <c r="V80" i="20"/>
  <c r="K84" i="20"/>
  <c r="V84" i="20"/>
  <c r="G85" i="20"/>
  <c r="M85" i="20" s="1"/>
  <c r="M84" i="20" s="1"/>
  <c r="I85" i="20"/>
  <c r="I84" i="20" s="1"/>
  <c r="K85" i="20"/>
  <c r="O85" i="20"/>
  <c r="O84" i="20" s="1"/>
  <c r="Q85" i="20"/>
  <c r="Q84" i="20" s="1"/>
  <c r="V85" i="20"/>
  <c r="AE90" i="20"/>
  <c r="F50" i="1" s="1"/>
  <c r="G9" i="19"/>
  <c r="I9" i="19"/>
  <c r="K9" i="19"/>
  <c r="M9" i="19"/>
  <c r="O9" i="19"/>
  <c r="Q9" i="19"/>
  <c r="V9" i="19"/>
  <c r="G12" i="19"/>
  <c r="M12" i="19" s="1"/>
  <c r="I12" i="19"/>
  <c r="K12" i="19"/>
  <c r="O12" i="19"/>
  <c r="Q12" i="19"/>
  <c r="V12" i="19"/>
  <c r="G13" i="19"/>
  <c r="M13" i="19" s="1"/>
  <c r="I13" i="19"/>
  <c r="K13" i="19"/>
  <c r="O13" i="19"/>
  <c r="Q13" i="19"/>
  <c r="V13" i="19"/>
  <c r="G14" i="19"/>
  <c r="M14" i="19" s="1"/>
  <c r="I14" i="19"/>
  <c r="K14" i="19"/>
  <c r="O14" i="19"/>
  <c r="Q14" i="19"/>
  <c r="V14" i="19"/>
  <c r="G15" i="19"/>
  <c r="M15" i="19" s="1"/>
  <c r="I15" i="19"/>
  <c r="K15" i="19"/>
  <c r="O15" i="19"/>
  <c r="Q15" i="19"/>
  <c r="V15" i="19"/>
  <c r="G17" i="19"/>
  <c r="M17" i="19" s="1"/>
  <c r="I17" i="19"/>
  <c r="K17" i="19"/>
  <c r="O17" i="19"/>
  <c r="Q17" i="19"/>
  <c r="V17" i="19"/>
  <c r="G28" i="19"/>
  <c r="M28" i="19" s="1"/>
  <c r="I28" i="19"/>
  <c r="K28" i="19"/>
  <c r="O28" i="19"/>
  <c r="Q28" i="19"/>
  <c r="V28" i="19"/>
  <c r="G39" i="19"/>
  <c r="M39" i="19" s="1"/>
  <c r="I39" i="19"/>
  <c r="K39" i="19"/>
  <c r="O39" i="19"/>
  <c r="Q39" i="19"/>
  <c r="V39" i="19"/>
  <c r="G40" i="19"/>
  <c r="M40" i="19" s="1"/>
  <c r="I40" i="19"/>
  <c r="K40" i="19"/>
  <c r="O40" i="19"/>
  <c r="Q40" i="19"/>
  <c r="V40" i="19"/>
  <c r="G51" i="19"/>
  <c r="M51" i="19" s="1"/>
  <c r="I51" i="19"/>
  <c r="K51" i="19"/>
  <c r="O51" i="19"/>
  <c r="Q51" i="19"/>
  <c r="V51" i="19"/>
  <c r="G52" i="19"/>
  <c r="M52" i="19" s="1"/>
  <c r="I52" i="19"/>
  <c r="K52" i="19"/>
  <c r="O52" i="19"/>
  <c r="Q52" i="19"/>
  <c r="V52" i="19"/>
  <c r="G55" i="19"/>
  <c r="M55" i="19" s="1"/>
  <c r="I55" i="19"/>
  <c r="K55" i="19"/>
  <c r="O55" i="19"/>
  <c r="Q55" i="19"/>
  <c r="V55" i="19"/>
  <c r="G56" i="19"/>
  <c r="I56" i="19"/>
  <c r="K56" i="19"/>
  <c r="M56" i="19"/>
  <c r="O56" i="19"/>
  <c r="Q56" i="19"/>
  <c r="V56" i="19"/>
  <c r="G58" i="19"/>
  <c r="M58" i="19" s="1"/>
  <c r="I58" i="19"/>
  <c r="K58" i="19"/>
  <c r="O58" i="19"/>
  <c r="Q58" i="19"/>
  <c r="V58" i="19"/>
  <c r="G60" i="19"/>
  <c r="I60" i="19"/>
  <c r="K60" i="19"/>
  <c r="M60" i="19"/>
  <c r="O60" i="19"/>
  <c r="Q60" i="19"/>
  <c r="V60" i="19"/>
  <c r="G64" i="19"/>
  <c r="M64" i="19" s="1"/>
  <c r="I64" i="19"/>
  <c r="K64" i="19"/>
  <c r="O64" i="19"/>
  <c r="Q64" i="19"/>
  <c r="V64" i="19"/>
  <c r="G66" i="19"/>
  <c r="M66" i="19" s="1"/>
  <c r="I66" i="19"/>
  <c r="K66" i="19"/>
  <c r="O66" i="19"/>
  <c r="Q66" i="19"/>
  <c r="V66" i="19"/>
  <c r="G67" i="19"/>
  <c r="M67" i="19" s="1"/>
  <c r="I67" i="19"/>
  <c r="K67" i="19"/>
  <c r="O67" i="19"/>
  <c r="Q67" i="19"/>
  <c r="V67" i="19"/>
  <c r="G70" i="19"/>
  <c r="M70" i="19" s="1"/>
  <c r="I70" i="19"/>
  <c r="K70" i="19"/>
  <c r="O70" i="19"/>
  <c r="Q70" i="19"/>
  <c r="V70" i="19"/>
  <c r="G72" i="19"/>
  <c r="M72" i="19" s="1"/>
  <c r="I72" i="19"/>
  <c r="K72" i="19"/>
  <c r="O72" i="19"/>
  <c r="Q72" i="19"/>
  <c r="V72" i="19"/>
  <c r="G73" i="19"/>
  <c r="V73" i="19"/>
  <c r="M73" i="19"/>
  <c r="I73" i="19"/>
  <c r="K73" i="19"/>
  <c r="O73" i="19"/>
  <c r="Q73" i="19"/>
  <c r="G77" i="19"/>
  <c r="M77" i="19" s="1"/>
  <c r="I77" i="19"/>
  <c r="K77" i="19"/>
  <c r="O77" i="19"/>
  <c r="Q77" i="19"/>
  <c r="V77" i="19"/>
  <c r="G80" i="19"/>
  <c r="I80" i="19"/>
  <c r="K80" i="19"/>
  <c r="K76" i="19" s="1"/>
  <c r="O80" i="19"/>
  <c r="Q80" i="19"/>
  <c r="V80" i="19"/>
  <c r="G81" i="19"/>
  <c r="M81" i="19" s="1"/>
  <c r="I81" i="19"/>
  <c r="K81" i="19"/>
  <c r="O81" i="19"/>
  <c r="Q81" i="19"/>
  <c r="V81" i="19"/>
  <c r="G82" i="19"/>
  <c r="M82" i="19" s="1"/>
  <c r="I82" i="19"/>
  <c r="K82" i="19"/>
  <c r="O82" i="19"/>
  <c r="Q82" i="19"/>
  <c r="V82" i="19"/>
  <c r="G83" i="19"/>
  <c r="M83" i="19" s="1"/>
  <c r="I83" i="19"/>
  <c r="K83" i="19"/>
  <c r="O83" i="19"/>
  <c r="Q83" i="19"/>
  <c r="V83" i="19"/>
  <c r="G84" i="19"/>
  <c r="M84" i="19" s="1"/>
  <c r="I84" i="19"/>
  <c r="K84" i="19"/>
  <c r="O84" i="19"/>
  <c r="Q84" i="19"/>
  <c r="V84" i="19"/>
  <c r="G86" i="19"/>
  <c r="I86" i="19"/>
  <c r="K86" i="19"/>
  <c r="O86" i="19"/>
  <c r="Q86" i="19"/>
  <c r="V86" i="19"/>
  <c r="G87" i="19"/>
  <c r="M87" i="19" s="1"/>
  <c r="I87" i="19"/>
  <c r="K87" i="19"/>
  <c r="O87" i="19"/>
  <c r="Q87" i="19"/>
  <c r="V87" i="19"/>
  <c r="G88" i="19"/>
  <c r="M88" i="19" s="1"/>
  <c r="I88" i="19"/>
  <c r="K88" i="19"/>
  <c r="O88" i="19"/>
  <c r="Q88" i="19"/>
  <c r="V88" i="19"/>
  <c r="G89" i="19"/>
  <c r="M89" i="19" s="1"/>
  <c r="I89" i="19"/>
  <c r="K89" i="19"/>
  <c r="O89" i="19"/>
  <c r="Q89" i="19"/>
  <c r="V89" i="19"/>
  <c r="G90" i="19"/>
  <c r="M90" i="19" s="1"/>
  <c r="I90" i="19"/>
  <c r="K90" i="19"/>
  <c r="O90" i="19"/>
  <c r="Q90" i="19"/>
  <c r="V90" i="19"/>
  <c r="G91" i="19"/>
  <c r="M91" i="19" s="1"/>
  <c r="I91" i="19"/>
  <c r="K91" i="19"/>
  <c r="O91" i="19"/>
  <c r="Q91" i="19"/>
  <c r="V91" i="19"/>
  <c r="G92" i="19"/>
  <c r="M92" i="19" s="1"/>
  <c r="I92" i="19"/>
  <c r="K92" i="19"/>
  <c r="O92" i="19"/>
  <c r="Q92" i="19"/>
  <c r="V92" i="19"/>
  <c r="G93" i="19"/>
  <c r="M93" i="19" s="1"/>
  <c r="I93" i="19"/>
  <c r="K93" i="19"/>
  <c r="O93" i="19"/>
  <c r="Q93" i="19"/>
  <c r="V93" i="19"/>
  <c r="G94" i="19"/>
  <c r="M94" i="19" s="1"/>
  <c r="I94" i="19"/>
  <c r="K94" i="19"/>
  <c r="O94" i="19"/>
  <c r="Q94" i="19"/>
  <c r="V94" i="19"/>
  <c r="G95" i="19"/>
  <c r="M95" i="19" s="1"/>
  <c r="I95" i="19"/>
  <c r="K95" i="19"/>
  <c r="O95" i="19"/>
  <c r="Q95" i="19"/>
  <c r="V95" i="19"/>
  <c r="G97" i="19"/>
  <c r="M97" i="19" s="1"/>
  <c r="I97" i="19"/>
  <c r="K97" i="19"/>
  <c r="O97" i="19"/>
  <c r="Q97" i="19"/>
  <c r="V97" i="19"/>
  <c r="G100" i="19"/>
  <c r="I100" i="19"/>
  <c r="K100" i="19"/>
  <c r="K96" i="19" s="1"/>
  <c r="O100" i="19"/>
  <c r="Q100" i="19"/>
  <c r="V100" i="19"/>
  <c r="V96" i="19" s="1"/>
  <c r="G102" i="19"/>
  <c r="G101" i="19" s="1"/>
  <c r="I102" i="19"/>
  <c r="I101" i="19" s="1"/>
  <c r="K102" i="19"/>
  <c r="K101" i="19" s="1"/>
  <c r="O102" i="19"/>
  <c r="O101" i="19" s="1"/>
  <c r="Q102" i="19"/>
  <c r="Q101" i="19" s="1"/>
  <c r="V102" i="19"/>
  <c r="V101" i="19" s="1"/>
  <c r="G107" i="19"/>
  <c r="G106" i="19" s="1"/>
  <c r="I107" i="19"/>
  <c r="I106" i="19" s="1"/>
  <c r="K107" i="19"/>
  <c r="K106" i="19" s="1"/>
  <c r="O107" i="19"/>
  <c r="O106" i="19" s="1"/>
  <c r="Q107" i="19"/>
  <c r="Q106" i="19" s="1"/>
  <c r="V107" i="19"/>
  <c r="V106" i="19" s="1"/>
  <c r="AE112" i="19"/>
  <c r="F49" i="1" s="1"/>
  <c r="G9" i="18"/>
  <c r="M9" i="18" s="1"/>
  <c r="I9" i="18"/>
  <c r="K9" i="18"/>
  <c r="O9" i="18"/>
  <c r="Q9" i="18"/>
  <c r="V9" i="18"/>
  <c r="G10" i="18"/>
  <c r="M10" i="18" s="1"/>
  <c r="I10" i="18"/>
  <c r="K10" i="18"/>
  <c r="O10" i="18"/>
  <c r="Q10" i="18"/>
  <c r="V10" i="18"/>
  <c r="G11" i="18"/>
  <c r="I11" i="18"/>
  <c r="K11" i="18"/>
  <c r="M11" i="18"/>
  <c r="O11" i="18"/>
  <c r="Q11" i="18"/>
  <c r="V11" i="18"/>
  <c r="G13" i="18"/>
  <c r="M13" i="18" s="1"/>
  <c r="I13" i="18"/>
  <c r="K13" i="18"/>
  <c r="O13" i="18"/>
  <c r="Q13" i="18"/>
  <c r="V13" i="18"/>
  <c r="G15" i="18"/>
  <c r="M15" i="18" s="1"/>
  <c r="I15" i="18"/>
  <c r="K15" i="18"/>
  <c r="O15" i="18"/>
  <c r="Q15" i="18"/>
  <c r="V15" i="18"/>
  <c r="G17" i="18"/>
  <c r="M17" i="18" s="1"/>
  <c r="I17" i="18"/>
  <c r="K17" i="18"/>
  <c r="O17" i="18"/>
  <c r="Q17" i="18"/>
  <c r="V17" i="18"/>
  <c r="G33" i="18"/>
  <c r="M33" i="18" s="1"/>
  <c r="I33" i="18"/>
  <c r="K33" i="18"/>
  <c r="O33" i="18"/>
  <c r="Q33" i="18"/>
  <c r="V33" i="18"/>
  <c r="G49" i="18"/>
  <c r="M49" i="18" s="1"/>
  <c r="I49" i="18"/>
  <c r="K49" i="18"/>
  <c r="O49" i="18"/>
  <c r="Q49" i="18"/>
  <c r="V49" i="18"/>
  <c r="G50" i="18"/>
  <c r="M50" i="18" s="1"/>
  <c r="I50" i="18"/>
  <c r="K50" i="18"/>
  <c r="O50" i="18"/>
  <c r="Q50" i="18"/>
  <c r="V50" i="18"/>
  <c r="G66" i="18"/>
  <c r="M66" i="18" s="1"/>
  <c r="I66" i="18"/>
  <c r="K66" i="18"/>
  <c r="O66" i="18"/>
  <c r="Q66" i="18"/>
  <c r="V66" i="18"/>
  <c r="G67" i="18"/>
  <c r="I67" i="18"/>
  <c r="K67" i="18"/>
  <c r="M67" i="18"/>
  <c r="O67" i="18"/>
  <c r="Q67" i="18"/>
  <c r="V67" i="18"/>
  <c r="G77" i="18"/>
  <c r="M77" i="18" s="1"/>
  <c r="I77" i="18"/>
  <c r="K77" i="18"/>
  <c r="O77" i="18"/>
  <c r="Q77" i="18"/>
  <c r="V77" i="18"/>
  <c r="G78" i="18"/>
  <c r="M78" i="18" s="1"/>
  <c r="I78" i="18"/>
  <c r="K78" i="18"/>
  <c r="O78" i="18"/>
  <c r="Q78" i="18"/>
  <c r="V78" i="18"/>
  <c r="G80" i="18"/>
  <c r="M80" i="18" s="1"/>
  <c r="I80" i="18"/>
  <c r="K80" i="18"/>
  <c r="O80" i="18"/>
  <c r="Q80" i="18"/>
  <c r="V80" i="18"/>
  <c r="G82" i="18"/>
  <c r="M82" i="18" s="1"/>
  <c r="I82" i="18"/>
  <c r="K82" i="18"/>
  <c r="O82" i="18"/>
  <c r="Q82" i="18"/>
  <c r="V82" i="18"/>
  <c r="G86" i="18"/>
  <c r="M86" i="18" s="1"/>
  <c r="I86" i="18"/>
  <c r="K86" i="18"/>
  <c r="O86" i="18"/>
  <c r="Q86" i="18"/>
  <c r="V86" i="18"/>
  <c r="G88" i="18"/>
  <c r="M88" i="18" s="1"/>
  <c r="I88" i="18"/>
  <c r="K88" i="18"/>
  <c r="O88" i="18"/>
  <c r="Q88" i="18"/>
  <c r="V88" i="18"/>
  <c r="G89" i="18"/>
  <c r="M89" i="18" s="1"/>
  <c r="I89" i="18"/>
  <c r="K89" i="18"/>
  <c r="O89" i="18"/>
  <c r="Q89" i="18"/>
  <c r="V89" i="18"/>
  <c r="G92" i="18"/>
  <c r="I92" i="18"/>
  <c r="K92" i="18"/>
  <c r="M92" i="18"/>
  <c r="O92" i="18"/>
  <c r="Q92" i="18"/>
  <c r="V92" i="18"/>
  <c r="G94" i="18"/>
  <c r="M94" i="18" s="1"/>
  <c r="I94" i="18"/>
  <c r="K94" i="18"/>
  <c r="O94" i="18"/>
  <c r="Q94" i="18"/>
  <c r="V94" i="18"/>
  <c r="G96" i="18"/>
  <c r="G95" i="18" s="1"/>
  <c r="I96" i="18"/>
  <c r="I95" i="18" s="1"/>
  <c r="K96" i="18"/>
  <c r="K95" i="18" s="1"/>
  <c r="O96" i="18"/>
  <c r="O95" i="18" s="1"/>
  <c r="Q96" i="18"/>
  <c r="Q95" i="18" s="1"/>
  <c r="V96" i="18"/>
  <c r="V95" i="18" s="1"/>
  <c r="G99" i="18"/>
  <c r="I99" i="18"/>
  <c r="K99" i="18"/>
  <c r="M99" i="18"/>
  <c r="O99" i="18"/>
  <c r="Q99" i="18"/>
  <c r="V99" i="18"/>
  <c r="G100" i="18"/>
  <c r="I100" i="18"/>
  <c r="K100" i="18"/>
  <c r="O100" i="18"/>
  <c r="Q100" i="18"/>
  <c r="V100" i="18"/>
  <c r="G101" i="18"/>
  <c r="I101" i="18"/>
  <c r="K101" i="18"/>
  <c r="M101" i="18"/>
  <c r="O101" i="18"/>
  <c r="Q101" i="18"/>
  <c r="V101" i="18"/>
  <c r="G102" i="18"/>
  <c r="M102" i="18" s="1"/>
  <c r="I102" i="18"/>
  <c r="K102" i="18"/>
  <c r="O102" i="18"/>
  <c r="Q102" i="18"/>
  <c r="V102" i="18"/>
  <c r="G103" i="18"/>
  <c r="M103" i="18" s="1"/>
  <c r="I103" i="18"/>
  <c r="K103" i="18"/>
  <c r="O103" i="18"/>
  <c r="Q103" i="18"/>
  <c r="V103" i="18"/>
  <c r="G104" i="18"/>
  <c r="M104" i="18" s="1"/>
  <c r="I104" i="18"/>
  <c r="K104" i="18"/>
  <c r="O104" i="18"/>
  <c r="Q104" i="18"/>
  <c r="V104" i="18"/>
  <c r="G105" i="18"/>
  <c r="M105" i="18" s="1"/>
  <c r="I105" i="18"/>
  <c r="K105" i="18"/>
  <c r="O105" i="18"/>
  <c r="Q105" i="18"/>
  <c r="V105" i="18"/>
  <c r="G106" i="18"/>
  <c r="M106" i="18" s="1"/>
  <c r="I106" i="18"/>
  <c r="K106" i="18"/>
  <c r="O106" i="18"/>
  <c r="Q106" i="18"/>
  <c r="V106" i="18"/>
  <c r="G107" i="18"/>
  <c r="M107" i="18" s="1"/>
  <c r="I107" i="18"/>
  <c r="K107" i="18"/>
  <c r="O107" i="18"/>
  <c r="Q107" i="18"/>
  <c r="V107" i="18"/>
  <c r="G108" i="18"/>
  <c r="M108" i="18" s="1"/>
  <c r="I108" i="18"/>
  <c r="K108" i="18"/>
  <c r="O108" i="18"/>
  <c r="Q108" i="18"/>
  <c r="V108" i="18"/>
  <c r="G110" i="18"/>
  <c r="G109" i="18" s="1"/>
  <c r="I110" i="18"/>
  <c r="I109" i="18" s="1"/>
  <c r="K110" i="18"/>
  <c r="K109" i="18" s="1"/>
  <c r="O110" i="18"/>
  <c r="O109" i="18" s="1"/>
  <c r="Q110" i="18"/>
  <c r="Q109" i="18" s="1"/>
  <c r="V110" i="18"/>
  <c r="V109" i="18" s="1"/>
  <c r="AE115" i="18"/>
  <c r="F48" i="1" s="1"/>
  <c r="G9" i="17"/>
  <c r="M9" i="17" s="1"/>
  <c r="I9" i="17"/>
  <c r="K9" i="17"/>
  <c r="O9" i="17"/>
  <c r="Q9" i="17"/>
  <c r="V9" i="17"/>
  <c r="G12" i="17"/>
  <c r="M12" i="17" s="1"/>
  <c r="I12" i="17"/>
  <c r="K12" i="17"/>
  <c r="O12" i="17"/>
  <c r="Q12" i="17"/>
  <c r="V12" i="17"/>
  <c r="G13" i="17"/>
  <c r="M13" i="17" s="1"/>
  <c r="I13" i="17"/>
  <c r="K13" i="17"/>
  <c r="O13" i="17"/>
  <c r="Q13" i="17"/>
  <c r="V13" i="17"/>
  <c r="G14" i="17"/>
  <c r="M14" i="17" s="1"/>
  <c r="I14" i="17"/>
  <c r="K14" i="17"/>
  <c r="O14" i="17"/>
  <c r="Q14" i="17"/>
  <c r="V14" i="17"/>
  <c r="G16" i="17"/>
  <c r="M16" i="17" s="1"/>
  <c r="I16" i="17"/>
  <c r="K16" i="17"/>
  <c r="O16" i="17"/>
  <c r="Q16" i="17"/>
  <c r="V16" i="17"/>
  <c r="G18" i="17"/>
  <c r="M18" i="17" s="1"/>
  <c r="I18" i="17"/>
  <c r="K18" i="17"/>
  <c r="O18" i="17"/>
  <c r="Q18" i="17"/>
  <c r="V18" i="17"/>
  <c r="G26" i="17"/>
  <c r="M26" i="17" s="1"/>
  <c r="I26" i="17"/>
  <c r="K26" i="17"/>
  <c r="O26" i="17"/>
  <c r="Q26" i="17"/>
  <c r="V26" i="17"/>
  <c r="G34" i="17"/>
  <c r="M34" i="17" s="1"/>
  <c r="I34" i="17"/>
  <c r="K34" i="17"/>
  <c r="O34" i="17"/>
  <c r="Q34" i="17"/>
  <c r="V34" i="17"/>
  <c r="G35" i="17"/>
  <c r="I35" i="17"/>
  <c r="K35" i="17"/>
  <c r="M35" i="17"/>
  <c r="O35" i="17"/>
  <c r="Q35" i="17"/>
  <c r="V35" i="17"/>
  <c r="G43" i="17"/>
  <c r="M43" i="17" s="1"/>
  <c r="I43" i="17"/>
  <c r="K43" i="17"/>
  <c r="O43" i="17"/>
  <c r="Q43" i="17"/>
  <c r="V43" i="17"/>
  <c r="G44" i="17"/>
  <c r="M44" i="17" s="1"/>
  <c r="I44" i="17"/>
  <c r="K44" i="17"/>
  <c r="O44" i="17"/>
  <c r="Q44" i="17"/>
  <c r="V44" i="17"/>
  <c r="G46" i="17"/>
  <c r="M46" i="17" s="1"/>
  <c r="I46" i="17"/>
  <c r="K46" i="17"/>
  <c r="O46" i="17"/>
  <c r="Q46" i="17"/>
  <c r="V46" i="17"/>
  <c r="G47" i="17"/>
  <c r="I47" i="17"/>
  <c r="K47" i="17"/>
  <c r="M47" i="17"/>
  <c r="O47" i="17"/>
  <c r="Q47" i="17"/>
  <c r="V47" i="17"/>
  <c r="G49" i="17"/>
  <c r="M49" i="17" s="1"/>
  <c r="I49" i="17"/>
  <c r="K49" i="17"/>
  <c r="O49" i="17"/>
  <c r="Q49" i="17"/>
  <c r="V49" i="17"/>
  <c r="G51" i="17"/>
  <c r="M51" i="17" s="1"/>
  <c r="I51" i="17"/>
  <c r="K51" i="17"/>
  <c r="O51" i="17"/>
  <c r="Q51" i="17"/>
  <c r="V51" i="17"/>
  <c r="G55" i="17"/>
  <c r="M55" i="17" s="1"/>
  <c r="I55" i="17"/>
  <c r="K55" i="17"/>
  <c r="O55" i="17"/>
  <c r="Q55" i="17"/>
  <c r="V55" i="17"/>
  <c r="G56" i="17"/>
  <c r="I56" i="17"/>
  <c r="K56" i="17"/>
  <c r="M56" i="17"/>
  <c r="O56" i="17"/>
  <c r="Q56" i="17"/>
  <c r="V56" i="17"/>
  <c r="G59" i="17"/>
  <c r="M59" i="17" s="1"/>
  <c r="I59" i="17"/>
  <c r="K59" i="17"/>
  <c r="O59" i="17"/>
  <c r="Q59" i="17"/>
  <c r="V59" i="17"/>
  <c r="G61" i="17"/>
  <c r="M61" i="17" s="1"/>
  <c r="I61" i="17"/>
  <c r="K61" i="17"/>
  <c r="O61" i="17"/>
  <c r="Q61" i="17"/>
  <c r="V61" i="17"/>
  <c r="K62" i="17"/>
  <c r="V62" i="17"/>
  <c r="G63" i="17"/>
  <c r="G62" i="17" s="1"/>
  <c r="I63" i="17"/>
  <c r="I62" i="17" s="1"/>
  <c r="K63" i="17"/>
  <c r="O63" i="17"/>
  <c r="O62" i="17" s="1"/>
  <c r="Q63" i="17"/>
  <c r="Q62" i="17" s="1"/>
  <c r="V63" i="17"/>
  <c r="K65" i="17"/>
  <c r="G66" i="17"/>
  <c r="M66" i="17" s="1"/>
  <c r="M65" i="17" s="1"/>
  <c r="I66" i="17"/>
  <c r="I65" i="17" s="1"/>
  <c r="K66" i="17"/>
  <c r="O66" i="17"/>
  <c r="O65" i="17" s="1"/>
  <c r="Q66" i="17"/>
  <c r="Q65" i="17" s="1"/>
  <c r="V66" i="17"/>
  <c r="V65" i="17" s="1"/>
  <c r="G70" i="17"/>
  <c r="I70" i="17"/>
  <c r="K70" i="17"/>
  <c r="M70" i="17"/>
  <c r="O70" i="17"/>
  <c r="Q70" i="17"/>
  <c r="V70" i="17"/>
  <c r="G71" i="17"/>
  <c r="M71" i="17" s="1"/>
  <c r="I71" i="17"/>
  <c r="K71" i="17"/>
  <c r="O71" i="17"/>
  <c r="Q71" i="17"/>
  <c r="V71" i="17"/>
  <c r="G72" i="17"/>
  <c r="M72" i="17" s="1"/>
  <c r="I72" i="17"/>
  <c r="K72" i="17"/>
  <c r="O72" i="17"/>
  <c r="Q72" i="17"/>
  <c r="V72" i="17"/>
  <c r="G73" i="17"/>
  <c r="M73" i="17" s="1"/>
  <c r="I73" i="17"/>
  <c r="K73" i="17"/>
  <c r="O73" i="17"/>
  <c r="Q73" i="17"/>
  <c r="V73" i="17"/>
  <c r="G74" i="17"/>
  <c r="M74" i="17" s="1"/>
  <c r="I74" i="17"/>
  <c r="K74" i="17"/>
  <c r="O74" i="17"/>
  <c r="Q74" i="17"/>
  <c r="V74" i="17"/>
  <c r="G75" i="17"/>
  <c r="M75" i="17" s="1"/>
  <c r="I75" i="17"/>
  <c r="K75" i="17"/>
  <c r="O75" i="17"/>
  <c r="Q75" i="17"/>
  <c r="V75" i="17"/>
  <c r="G76" i="17"/>
  <c r="I76" i="17"/>
  <c r="K76" i="17"/>
  <c r="M76" i="17"/>
  <c r="O76" i="17"/>
  <c r="Q76" i="17"/>
  <c r="V76" i="17"/>
  <c r="G77" i="17"/>
  <c r="M77" i="17" s="1"/>
  <c r="I77" i="17"/>
  <c r="K77" i="17"/>
  <c r="O77" i="17"/>
  <c r="Q77" i="17"/>
  <c r="V77" i="17"/>
  <c r="G78" i="17"/>
  <c r="M78" i="17" s="1"/>
  <c r="I78" i="17"/>
  <c r="K78" i="17"/>
  <c r="O78" i="17"/>
  <c r="Q78" i="17"/>
  <c r="V78" i="17"/>
  <c r="O79" i="17"/>
  <c r="G80" i="17"/>
  <c r="G79" i="17" s="1"/>
  <c r="I80" i="17"/>
  <c r="I79" i="17" s="1"/>
  <c r="K80" i="17"/>
  <c r="K79" i="17" s="1"/>
  <c r="M80" i="17"/>
  <c r="M79" i="17" s="1"/>
  <c r="O80" i="17"/>
  <c r="Q80" i="17"/>
  <c r="Q79" i="17" s="1"/>
  <c r="V80" i="17"/>
  <c r="V79" i="17" s="1"/>
  <c r="K84" i="17"/>
  <c r="V84" i="17"/>
  <c r="G85" i="17"/>
  <c r="G84" i="17" s="1"/>
  <c r="I85" i="17"/>
  <c r="I84" i="17" s="1"/>
  <c r="K85" i="17"/>
  <c r="M85" i="17"/>
  <c r="M84" i="17" s="1"/>
  <c r="O85" i="17"/>
  <c r="O84" i="17" s="1"/>
  <c r="Q85" i="17"/>
  <c r="Q84" i="17" s="1"/>
  <c r="V85" i="17"/>
  <c r="AE90" i="17"/>
  <c r="F47" i="1" s="1"/>
  <c r="G9" i="16"/>
  <c r="M9" i="16" s="1"/>
  <c r="I9" i="16"/>
  <c r="K9" i="16"/>
  <c r="O9" i="16"/>
  <c r="Q9" i="16"/>
  <c r="V9" i="16"/>
  <c r="G12" i="16"/>
  <c r="M12" i="16" s="1"/>
  <c r="I12" i="16"/>
  <c r="K12" i="16"/>
  <c r="O12" i="16"/>
  <c r="Q12" i="16"/>
  <c r="V12" i="16"/>
  <c r="G13" i="16"/>
  <c r="I13" i="16"/>
  <c r="K13" i="16"/>
  <c r="M13" i="16"/>
  <c r="O13" i="16"/>
  <c r="Q13" i="16"/>
  <c r="V13" i="16"/>
  <c r="G14" i="16"/>
  <c r="M14" i="16" s="1"/>
  <c r="I14" i="16"/>
  <c r="K14" i="16"/>
  <c r="O14" i="16"/>
  <c r="Q14" i="16"/>
  <c r="V14" i="16"/>
  <c r="G15" i="16"/>
  <c r="M15" i="16" s="1"/>
  <c r="I15" i="16"/>
  <c r="K15" i="16"/>
  <c r="O15" i="16"/>
  <c r="Q15" i="16"/>
  <c r="V15" i="16"/>
  <c r="G17" i="16"/>
  <c r="M17" i="16" s="1"/>
  <c r="I17" i="16"/>
  <c r="K17" i="16"/>
  <c r="O17" i="16"/>
  <c r="Q17" i="16"/>
  <c r="V17" i="16"/>
  <c r="G18" i="16"/>
  <c r="M18" i="16" s="1"/>
  <c r="I18" i="16"/>
  <c r="K18" i="16"/>
  <c r="O18" i="16"/>
  <c r="Q18" i="16"/>
  <c r="V18" i="16"/>
  <c r="G30" i="16"/>
  <c r="M30" i="16" s="1"/>
  <c r="I30" i="16"/>
  <c r="K30" i="16"/>
  <c r="O30" i="16"/>
  <c r="Q30" i="16"/>
  <c r="V30" i="16"/>
  <c r="G42" i="16"/>
  <c r="I42" i="16"/>
  <c r="K42" i="16"/>
  <c r="M42" i="16"/>
  <c r="O42" i="16"/>
  <c r="Q42" i="16"/>
  <c r="V42" i="16"/>
  <c r="G43" i="16"/>
  <c r="M43" i="16" s="1"/>
  <c r="I43" i="16"/>
  <c r="K43" i="16"/>
  <c r="O43" i="16"/>
  <c r="Q43" i="16"/>
  <c r="V43" i="16"/>
  <c r="G55" i="16"/>
  <c r="I55" i="16"/>
  <c r="K55" i="16"/>
  <c r="M55" i="16"/>
  <c r="O55" i="16"/>
  <c r="Q55" i="16"/>
  <c r="V55" i="16"/>
  <c r="G56" i="16"/>
  <c r="M56" i="16" s="1"/>
  <c r="I56" i="16"/>
  <c r="K56" i="16"/>
  <c r="O56" i="16"/>
  <c r="Q56" i="16"/>
  <c r="V56" i="16"/>
  <c r="G59" i="16"/>
  <c r="M59" i="16" s="1"/>
  <c r="I59" i="16"/>
  <c r="K59" i="16"/>
  <c r="O59" i="16"/>
  <c r="Q59" i="16"/>
  <c r="V59" i="16"/>
  <c r="G61" i="16"/>
  <c r="M61" i="16" s="1"/>
  <c r="I61" i="16"/>
  <c r="K61" i="16"/>
  <c r="O61" i="16"/>
  <c r="Q61" i="16"/>
  <c r="V61" i="16"/>
  <c r="G62" i="16"/>
  <c r="M62" i="16" s="1"/>
  <c r="I62" i="16"/>
  <c r="K62" i="16"/>
  <c r="O62" i="16"/>
  <c r="Q62" i="16"/>
  <c r="V62" i="16"/>
  <c r="G63" i="16"/>
  <c r="M63" i="16" s="1"/>
  <c r="I63" i="16"/>
  <c r="K63" i="16"/>
  <c r="O63" i="16"/>
  <c r="Q63" i="16"/>
  <c r="V63" i="16"/>
  <c r="G65" i="16"/>
  <c r="M65" i="16" s="1"/>
  <c r="I65" i="16"/>
  <c r="K65" i="16"/>
  <c r="O65" i="16"/>
  <c r="Q65" i="16"/>
  <c r="V65" i="16"/>
  <c r="G67" i="16"/>
  <c r="M67" i="16" s="1"/>
  <c r="I67" i="16"/>
  <c r="K67" i="16"/>
  <c r="O67" i="16"/>
  <c r="Q67" i="16"/>
  <c r="V67" i="16"/>
  <c r="G71" i="16"/>
  <c r="M71" i="16" s="1"/>
  <c r="I71" i="16"/>
  <c r="K71" i="16"/>
  <c r="O71" i="16"/>
  <c r="Q71" i="16"/>
  <c r="V71" i="16"/>
  <c r="G72" i="16"/>
  <c r="M72" i="16" s="1"/>
  <c r="I72" i="16"/>
  <c r="K72" i="16"/>
  <c r="O72" i="16"/>
  <c r="Q72" i="16"/>
  <c r="V72" i="16"/>
  <c r="G75" i="16"/>
  <c r="M75" i="16" s="1"/>
  <c r="I75" i="16"/>
  <c r="K75" i="16"/>
  <c r="O75" i="16"/>
  <c r="Q75" i="16"/>
  <c r="V75" i="16"/>
  <c r="G77" i="16"/>
  <c r="M77" i="16" s="1"/>
  <c r="I77" i="16"/>
  <c r="K77" i="16"/>
  <c r="O77" i="16"/>
  <c r="Q77" i="16"/>
  <c r="V77" i="16"/>
  <c r="K78" i="16"/>
  <c r="V78" i="16"/>
  <c r="G79" i="16"/>
  <c r="G78" i="16" s="1"/>
  <c r="I79" i="16"/>
  <c r="I78" i="16" s="1"/>
  <c r="K79" i="16"/>
  <c r="O79" i="16"/>
  <c r="O78" i="16" s="1"/>
  <c r="Q79" i="16"/>
  <c r="Q78" i="16" s="1"/>
  <c r="V79" i="16"/>
  <c r="G82" i="16"/>
  <c r="M82" i="16" s="1"/>
  <c r="I82" i="16"/>
  <c r="K82" i="16"/>
  <c r="O82" i="16"/>
  <c r="Q82" i="16"/>
  <c r="V82" i="16"/>
  <c r="G85" i="16"/>
  <c r="I85" i="16"/>
  <c r="K85" i="16"/>
  <c r="O85" i="16"/>
  <c r="Q85" i="16"/>
  <c r="V85" i="16"/>
  <c r="G86" i="16"/>
  <c r="I86" i="16"/>
  <c r="K86" i="16"/>
  <c r="M86" i="16"/>
  <c r="O86" i="16"/>
  <c r="Q86" i="16"/>
  <c r="V86" i="16"/>
  <c r="G87" i="16"/>
  <c r="I87" i="16"/>
  <c r="K87" i="16"/>
  <c r="O87" i="16"/>
  <c r="Q87" i="16"/>
  <c r="V87" i="16"/>
  <c r="G88" i="16"/>
  <c r="I88" i="16"/>
  <c r="K88" i="16"/>
  <c r="M88" i="16"/>
  <c r="O88" i="16"/>
  <c r="Q88" i="16"/>
  <c r="V88" i="16"/>
  <c r="G89" i="16"/>
  <c r="M89" i="16" s="1"/>
  <c r="I89" i="16"/>
  <c r="K89" i="16"/>
  <c r="O89" i="16"/>
  <c r="Q89" i="16"/>
  <c r="V89" i="16"/>
  <c r="G91" i="16"/>
  <c r="I91" i="16"/>
  <c r="K91" i="16"/>
  <c r="O91" i="16"/>
  <c r="Q91" i="16"/>
  <c r="V91" i="16"/>
  <c r="G92" i="16"/>
  <c r="I92" i="16"/>
  <c r="K92" i="16"/>
  <c r="M92" i="16"/>
  <c r="O92" i="16"/>
  <c r="Q92" i="16"/>
  <c r="V92" i="16"/>
  <c r="G93" i="16"/>
  <c r="M93" i="16" s="1"/>
  <c r="I93" i="16"/>
  <c r="K93" i="16"/>
  <c r="O93" i="16"/>
  <c r="Q93" i="16"/>
  <c r="V93" i="16"/>
  <c r="G94" i="16"/>
  <c r="M94" i="16" s="1"/>
  <c r="I94" i="16"/>
  <c r="K94" i="16"/>
  <c r="O94" i="16"/>
  <c r="Q94" i="16"/>
  <c r="V94" i="16"/>
  <c r="G95" i="16"/>
  <c r="M95" i="16" s="1"/>
  <c r="I95" i="16"/>
  <c r="K95" i="16"/>
  <c r="O95" i="16"/>
  <c r="Q95" i="16"/>
  <c r="V95" i="16"/>
  <c r="G96" i="16"/>
  <c r="I96" i="16"/>
  <c r="K96" i="16"/>
  <c r="M96" i="16"/>
  <c r="O96" i="16"/>
  <c r="Q96" i="16"/>
  <c r="V96" i="16"/>
  <c r="G97" i="16"/>
  <c r="M97" i="16" s="1"/>
  <c r="I97" i="16"/>
  <c r="K97" i="16"/>
  <c r="O97" i="16"/>
  <c r="Q97" i="16"/>
  <c r="V97" i="16"/>
  <c r="G98" i="16"/>
  <c r="M98" i="16" s="1"/>
  <c r="I98" i="16"/>
  <c r="K98" i="16"/>
  <c r="O98" i="16"/>
  <c r="Q98" i="16"/>
  <c r="V98" i="16"/>
  <c r="G99" i="16"/>
  <c r="M99" i="16" s="1"/>
  <c r="I99" i="16"/>
  <c r="K99" i="16"/>
  <c r="O99" i="16"/>
  <c r="Q99" i="16"/>
  <c r="V99" i="16"/>
  <c r="G101" i="16"/>
  <c r="G100" i="16" s="1"/>
  <c r="I101" i="16"/>
  <c r="K101" i="16"/>
  <c r="O101" i="16"/>
  <c r="O100" i="16" s="1"/>
  <c r="Q101" i="16"/>
  <c r="V101" i="16"/>
  <c r="G104" i="16"/>
  <c r="I104" i="16"/>
  <c r="I100" i="16" s="1"/>
  <c r="K104" i="16"/>
  <c r="M104" i="16"/>
  <c r="O104" i="16"/>
  <c r="Q104" i="16"/>
  <c r="Q100" i="16" s="1"/>
  <c r="V104" i="16"/>
  <c r="O105" i="16"/>
  <c r="G106" i="16"/>
  <c r="G105" i="16" s="1"/>
  <c r="I106" i="16"/>
  <c r="I105" i="16" s="1"/>
  <c r="K106" i="16"/>
  <c r="K105" i="16" s="1"/>
  <c r="O106" i="16"/>
  <c r="Q106" i="16"/>
  <c r="Q105" i="16" s="1"/>
  <c r="V106" i="16"/>
  <c r="V105" i="16" s="1"/>
  <c r="K110" i="16"/>
  <c r="V110" i="16"/>
  <c r="G111" i="16"/>
  <c r="G110" i="16" s="1"/>
  <c r="I111" i="16"/>
  <c r="I110" i="16" s="1"/>
  <c r="K111" i="16"/>
  <c r="M111" i="16"/>
  <c r="M110" i="16" s="1"/>
  <c r="O111" i="16"/>
  <c r="O110" i="16" s="1"/>
  <c r="Q111" i="16"/>
  <c r="Q110" i="16" s="1"/>
  <c r="V111" i="16"/>
  <c r="AE116" i="16"/>
  <c r="F46" i="1" s="1"/>
  <c r="G9" i="15"/>
  <c r="I9" i="15"/>
  <c r="K9" i="15"/>
  <c r="M9" i="15"/>
  <c r="O9" i="15"/>
  <c r="Q9" i="15"/>
  <c r="V9" i="15"/>
  <c r="G12" i="15"/>
  <c r="M12" i="15" s="1"/>
  <c r="I12" i="15"/>
  <c r="K12" i="15"/>
  <c r="O12" i="15"/>
  <c r="Q12" i="15"/>
  <c r="V12" i="15"/>
  <c r="G13" i="15"/>
  <c r="M13" i="15" s="1"/>
  <c r="I13" i="15"/>
  <c r="K13" i="15"/>
  <c r="O13" i="15"/>
  <c r="Q13" i="15"/>
  <c r="V13" i="15"/>
  <c r="G14" i="15"/>
  <c r="M14" i="15" s="1"/>
  <c r="I14" i="15"/>
  <c r="K14" i="15"/>
  <c r="O14" i="15"/>
  <c r="Q14" i="15"/>
  <c r="V14" i="15"/>
  <c r="G15" i="15"/>
  <c r="M15" i="15" s="1"/>
  <c r="I15" i="15"/>
  <c r="K15" i="15"/>
  <c r="O15" i="15"/>
  <c r="Q15" i="15"/>
  <c r="V15" i="15"/>
  <c r="G17" i="15"/>
  <c r="M17" i="15" s="1"/>
  <c r="I17" i="15"/>
  <c r="K17" i="15"/>
  <c r="O17" i="15"/>
  <c r="Q17" i="15"/>
  <c r="V17" i="15"/>
  <c r="G19" i="15"/>
  <c r="M19" i="15" s="1"/>
  <c r="I19" i="15"/>
  <c r="K19" i="15"/>
  <c r="O19" i="15"/>
  <c r="Q19" i="15"/>
  <c r="V19" i="15"/>
  <c r="G28" i="15"/>
  <c r="M28" i="15" s="1"/>
  <c r="I28" i="15"/>
  <c r="K28" i="15"/>
  <c r="O28" i="15"/>
  <c r="Q28" i="15"/>
  <c r="V28" i="15"/>
  <c r="G37" i="15"/>
  <c r="I37" i="15"/>
  <c r="K37" i="15"/>
  <c r="M37" i="15"/>
  <c r="O37" i="15"/>
  <c r="Q37" i="15"/>
  <c r="V37" i="15"/>
  <c r="G38" i="15"/>
  <c r="M38" i="15" s="1"/>
  <c r="I38" i="15"/>
  <c r="K38" i="15"/>
  <c r="O38" i="15"/>
  <c r="Q38" i="15"/>
  <c r="V38" i="15"/>
  <c r="G47" i="15"/>
  <c r="M47" i="15" s="1"/>
  <c r="I47" i="15"/>
  <c r="K47" i="15"/>
  <c r="O47" i="15"/>
  <c r="Q47" i="15"/>
  <c r="V47" i="15"/>
  <c r="G48" i="15"/>
  <c r="M48" i="15" s="1"/>
  <c r="I48" i="15"/>
  <c r="K48" i="15"/>
  <c r="O48" i="15"/>
  <c r="Q48" i="15"/>
  <c r="V48" i="15"/>
  <c r="G50" i="15"/>
  <c r="M50" i="15" s="1"/>
  <c r="I50" i="15"/>
  <c r="K50" i="15"/>
  <c r="O50" i="15"/>
  <c r="Q50" i="15"/>
  <c r="V50" i="15"/>
  <c r="G52" i="15"/>
  <c r="M52" i="15" s="1"/>
  <c r="I52" i="15"/>
  <c r="K52" i="15"/>
  <c r="O52" i="15"/>
  <c r="Q52" i="15"/>
  <c r="V52" i="15"/>
  <c r="G56" i="15"/>
  <c r="I56" i="15"/>
  <c r="K56" i="15"/>
  <c r="M56" i="15"/>
  <c r="O56" i="15"/>
  <c r="Q56" i="15"/>
  <c r="V56" i="15"/>
  <c r="G59" i="15"/>
  <c r="M59" i="15" s="1"/>
  <c r="I59" i="15"/>
  <c r="K59" i="15"/>
  <c r="O59" i="15"/>
  <c r="Q59" i="15"/>
  <c r="V59" i="15"/>
  <c r="G62" i="15"/>
  <c r="G61" i="15" s="1"/>
  <c r="I62" i="15"/>
  <c r="I61" i="15" s="1"/>
  <c r="K62" i="15"/>
  <c r="K61" i="15" s="1"/>
  <c r="O62" i="15"/>
  <c r="O61" i="15" s="1"/>
  <c r="Q62" i="15"/>
  <c r="Q61" i="15" s="1"/>
  <c r="V62" i="15"/>
  <c r="V61" i="15" s="1"/>
  <c r="G65" i="15"/>
  <c r="M65" i="15" s="1"/>
  <c r="I65" i="15"/>
  <c r="K65" i="15"/>
  <c r="O65" i="15"/>
  <c r="Q65" i="15"/>
  <c r="V65" i="15"/>
  <c r="G68" i="15"/>
  <c r="I68" i="15"/>
  <c r="K68" i="15"/>
  <c r="O68" i="15"/>
  <c r="O64" i="15" s="1"/>
  <c r="Q68" i="15"/>
  <c r="V68" i="15"/>
  <c r="G69" i="15"/>
  <c r="M69" i="15" s="1"/>
  <c r="I69" i="15"/>
  <c r="K69" i="15"/>
  <c r="O69" i="15"/>
  <c r="Q69" i="15"/>
  <c r="V69" i="15"/>
  <c r="G70" i="15"/>
  <c r="M70" i="15" s="1"/>
  <c r="I70" i="15"/>
  <c r="K70" i="15"/>
  <c r="O70" i="15"/>
  <c r="Q70" i="15"/>
  <c r="V70" i="15"/>
  <c r="G71" i="15"/>
  <c r="M71" i="15" s="1"/>
  <c r="I71" i="15"/>
  <c r="K71" i="15"/>
  <c r="O71" i="15"/>
  <c r="Q71" i="15"/>
  <c r="V71" i="15"/>
  <c r="G72" i="15"/>
  <c r="M72" i="15" s="1"/>
  <c r="I72" i="15"/>
  <c r="K72" i="15"/>
  <c r="O72" i="15"/>
  <c r="Q72" i="15"/>
  <c r="V72" i="15"/>
  <c r="G74" i="15"/>
  <c r="I74" i="15"/>
  <c r="K74" i="15"/>
  <c r="O74" i="15"/>
  <c r="Q74" i="15"/>
  <c r="V74" i="15"/>
  <c r="G75" i="15"/>
  <c r="M75" i="15" s="1"/>
  <c r="I75" i="15"/>
  <c r="K75" i="15"/>
  <c r="O75" i="15"/>
  <c r="Q75" i="15"/>
  <c r="V75" i="15"/>
  <c r="G76" i="15"/>
  <c r="M76" i="15" s="1"/>
  <c r="I76" i="15"/>
  <c r="K76" i="15"/>
  <c r="O76" i="15"/>
  <c r="Q76" i="15"/>
  <c r="V76" i="15"/>
  <c r="G77" i="15"/>
  <c r="M77" i="15" s="1"/>
  <c r="I77" i="15"/>
  <c r="K77" i="15"/>
  <c r="O77" i="15"/>
  <c r="Q77" i="15"/>
  <c r="V77" i="15"/>
  <c r="G78" i="15"/>
  <c r="M78" i="15" s="1"/>
  <c r="I78" i="15"/>
  <c r="K78" i="15"/>
  <c r="O78" i="15"/>
  <c r="Q78" i="15"/>
  <c r="V78" i="15"/>
  <c r="G79" i="15"/>
  <c r="M79" i="15" s="1"/>
  <c r="I79" i="15"/>
  <c r="K79" i="15"/>
  <c r="O79" i="15"/>
  <c r="Q79" i="15"/>
  <c r="V79" i="15"/>
  <c r="G80" i="15"/>
  <c r="M80" i="15" s="1"/>
  <c r="I80" i="15"/>
  <c r="K80" i="15"/>
  <c r="O80" i="15"/>
  <c r="Q80" i="15"/>
  <c r="V80" i="15"/>
  <c r="G81" i="15"/>
  <c r="M81" i="15" s="1"/>
  <c r="I81" i="15"/>
  <c r="K81" i="15"/>
  <c r="O81" i="15"/>
  <c r="Q81" i="15"/>
  <c r="V81" i="15"/>
  <c r="G82" i="15"/>
  <c r="M82" i="15" s="1"/>
  <c r="I82" i="15"/>
  <c r="K82" i="15"/>
  <c r="O82" i="15"/>
  <c r="Q82" i="15"/>
  <c r="V82" i="15"/>
  <c r="G84" i="15"/>
  <c r="I84" i="15"/>
  <c r="I83" i="15" s="1"/>
  <c r="K84" i="15"/>
  <c r="K83" i="15" s="1"/>
  <c r="O84" i="15"/>
  <c r="Q84" i="15"/>
  <c r="V84" i="15"/>
  <c r="V83" i="15" s="1"/>
  <c r="G87" i="15"/>
  <c r="M87" i="15" s="1"/>
  <c r="I87" i="15"/>
  <c r="K87" i="15"/>
  <c r="O87" i="15"/>
  <c r="Q87" i="15"/>
  <c r="V87" i="15"/>
  <c r="K88" i="15"/>
  <c r="G89" i="15"/>
  <c r="M89" i="15" s="1"/>
  <c r="M88" i="15" s="1"/>
  <c r="I89" i="15"/>
  <c r="I88" i="15" s="1"/>
  <c r="K89" i="15"/>
  <c r="O89" i="15"/>
  <c r="O88" i="15" s="1"/>
  <c r="Q89" i="15"/>
  <c r="Q88" i="15" s="1"/>
  <c r="V89" i="15"/>
  <c r="V88" i="15" s="1"/>
  <c r="O93" i="15"/>
  <c r="G94" i="15"/>
  <c r="G93" i="15" s="1"/>
  <c r="I94" i="15"/>
  <c r="I93" i="15" s="1"/>
  <c r="K94" i="15"/>
  <c r="K93" i="15" s="1"/>
  <c r="O94" i="15"/>
  <c r="Q94" i="15"/>
  <c r="Q93" i="15" s="1"/>
  <c r="V94" i="15"/>
  <c r="V93" i="15" s="1"/>
  <c r="AE99" i="15"/>
  <c r="F45" i="1" s="1"/>
  <c r="G9" i="14"/>
  <c r="M9" i="14" s="1"/>
  <c r="I9" i="14"/>
  <c r="K9" i="14"/>
  <c r="O9" i="14"/>
  <c r="Q9" i="14"/>
  <c r="V9" i="14"/>
  <c r="G12" i="14"/>
  <c r="M12" i="14" s="1"/>
  <c r="I12" i="14"/>
  <c r="K12" i="14"/>
  <c r="O12" i="14"/>
  <c r="Q12" i="14"/>
  <c r="V12" i="14"/>
  <c r="G13" i="14"/>
  <c r="M13" i="14" s="1"/>
  <c r="I13" i="14"/>
  <c r="K13" i="14"/>
  <c r="O13" i="14"/>
  <c r="Q13" i="14"/>
  <c r="V13" i="14"/>
  <c r="G14" i="14"/>
  <c r="M14" i="14" s="1"/>
  <c r="I14" i="14"/>
  <c r="K14" i="14"/>
  <c r="O14" i="14"/>
  <c r="Q14" i="14"/>
  <c r="V14" i="14"/>
  <c r="G16" i="14"/>
  <c r="I16" i="14"/>
  <c r="K16" i="14"/>
  <c r="M16" i="14"/>
  <c r="O16" i="14"/>
  <c r="Q16" i="14"/>
  <c r="V16" i="14"/>
  <c r="G26" i="14"/>
  <c r="M26" i="14" s="1"/>
  <c r="I26" i="14"/>
  <c r="K26" i="14"/>
  <c r="O26" i="14"/>
  <c r="Q26" i="14"/>
  <c r="V26" i="14"/>
  <c r="G36" i="14"/>
  <c r="M36" i="14" s="1"/>
  <c r="I36" i="14"/>
  <c r="K36" i="14"/>
  <c r="O36" i="14"/>
  <c r="Q36" i="14"/>
  <c r="V36" i="14"/>
  <c r="G37" i="14"/>
  <c r="M37" i="14" s="1"/>
  <c r="I37" i="14"/>
  <c r="K37" i="14"/>
  <c r="O37" i="14"/>
  <c r="Q37" i="14"/>
  <c r="V37" i="14"/>
  <c r="G47" i="14"/>
  <c r="M47" i="14" s="1"/>
  <c r="I47" i="14"/>
  <c r="K47" i="14"/>
  <c r="O47" i="14"/>
  <c r="Q47" i="14"/>
  <c r="V47" i="14"/>
  <c r="G48" i="14"/>
  <c r="M48" i="14" s="1"/>
  <c r="I48" i="14"/>
  <c r="K48" i="14"/>
  <c r="O48" i="14"/>
  <c r="Q48" i="14"/>
  <c r="V48" i="14"/>
  <c r="G52" i="14"/>
  <c r="I52" i="14"/>
  <c r="K52" i="14"/>
  <c r="M52" i="14"/>
  <c r="O52" i="14"/>
  <c r="Q52" i="14"/>
  <c r="V52" i="14"/>
  <c r="G53" i="14"/>
  <c r="M53" i="14" s="1"/>
  <c r="I53" i="14"/>
  <c r="K53" i="14"/>
  <c r="O53" i="14"/>
  <c r="Q53" i="14"/>
  <c r="V53" i="14"/>
  <c r="G55" i="14"/>
  <c r="I55" i="14"/>
  <c r="K55" i="14"/>
  <c r="M55" i="14"/>
  <c r="O55" i="14"/>
  <c r="Q55" i="14"/>
  <c r="V55" i="14"/>
  <c r="G57" i="14"/>
  <c r="M57" i="14" s="1"/>
  <c r="I57" i="14"/>
  <c r="K57" i="14"/>
  <c r="O57" i="14"/>
  <c r="Q57" i="14"/>
  <c r="V57" i="14"/>
  <c r="G61" i="14"/>
  <c r="M61" i="14" s="1"/>
  <c r="I61" i="14"/>
  <c r="K61" i="14"/>
  <c r="O61" i="14"/>
  <c r="Q61" i="14"/>
  <c r="V61" i="14"/>
  <c r="G63" i="14"/>
  <c r="M63" i="14" s="1"/>
  <c r="I63" i="14"/>
  <c r="K63" i="14"/>
  <c r="O63" i="14"/>
  <c r="Q63" i="14"/>
  <c r="V63" i="14"/>
  <c r="G66" i="14"/>
  <c r="M66" i="14" s="1"/>
  <c r="I66" i="14"/>
  <c r="K66" i="14"/>
  <c r="O66" i="14"/>
  <c r="Q66" i="14"/>
  <c r="V66" i="14"/>
  <c r="G69" i="14"/>
  <c r="M69" i="14" s="1"/>
  <c r="M68" i="14" s="1"/>
  <c r="I69" i="14"/>
  <c r="I68" i="14" s="1"/>
  <c r="K69" i="14"/>
  <c r="K68" i="14" s="1"/>
  <c r="O69" i="14"/>
  <c r="O68" i="14" s="1"/>
  <c r="Q69" i="14"/>
  <c r="Q68" i="14" s="1"/>
  <c r="V69" i="14"/>
  <c r="V68" i="14" s="1"/>
  <c r="O71" i="14"/>
  <c r="G72" i="14"/>
  <c r="G71" i="14" s="1"/>
  <c r="I72" i="14"/>
  <c r="I71" i="14" s="1"/>
  <c r="K72" i="14"/>
  <c r="K71" i="14" s="1"/>
  <c r="M72" i="14"/>
  <c r="M71" i="14" s="1"/>
  <c r="O72" i="14"/>
  <c r="Q72" i="14"/>
  <c r="Q71" i="14" s="1"/>
  <c r="V72" i="14"/>
  <c r="V71" i="14" s="1"/>
  <c r="G76" i="14"/>
  <c r="M76" i="14" s="1"/>
  <c r="I76" i="14"/>
  <c r="K76" i="14"/>
  <c r="O76" i="14"/>
  <c r="Q76" i="14"/>
  <c r="V76" i="14"/>
  <c r="G77" i="14"/>
  <c r="M77" i="14" s="1"/>
  <c r="I77" i="14"/>
  <c r="K77" i="14"/>
  <c r="O77" i="14"/>
  <c r="Q77" i="14"/>
  <c r="V77" i="14"/>
  <c r="G78" i="14"/>
  <c r="M78" i="14" s="1"/>
  <c r="I78" i="14"/>
  <c r="K78" i="14"/>
  <c r="O78" i="14"/>
  <c r="Q78" i="14"/>
  <c r="V78" i="14"/>
  <c r="G79" i="14"/>
  <c r="M79" i="14" s="1"/>
  <c r="I79" i="14"/>
  <c r="K79" i="14"/>
  <c r="O79" i="14"/>
  <c r="Q79" i="14"/>
  <c r="V79" i="14"/>
  <c r="G80" i="14"/>
  <c r="M80" i="14" s="1"/>
  <c r="I80" i="14"/>
  <c r="K80" i="14"/>
  <c r="O80" i="14"/>
  <c r="Q80" i="14"/>
  <c r="V80" i="14"/>
  <c r="G81" i="14"/>
  <c r="M81" i="14" s="1"/>
  <c r="I81" i="14"/>
  <c r="K81" i="14"/>
  <c r="O81" i="14"/>
  <c r="Q81" i="14"/>
  <c r="V81" i="14"/>
  <c r="G82" i="14"/>
  <c r="M82" i="14" s="1"/>
  <c r="I82" i="14"/>
  <c r="K82" i="14"/>
  <c r="O82" i="14"/>
  <c r="Q82" i="14"/>
  <c r="V82" i="14"/>
  <c r="G83" i="14"/>
  <c r="M83" i="14" s="1"/>
  <c r="I83" i="14"/>
  <c r="K83" i="14"/>
  <c r="O83" i="14"/>
  <c r="Q83" i="14"/>
  <c r="V83" i="14"/>
  <c r="G84" i="14"/>
  <c r="M84" i="14" s="1"/>
  <c r="I84" i="14"/>
  <c r="K84" i="14"/>
  <c r="O84" i="14"/>
  <c r="Q84" i="14"/>
  <c r="V84" i="14"/>
  <c r="G85" i="14"/>
  <c r="M85" i="14" s="1"/>
  <c r="I85" i="14"/>
  <c r="K85" i="14"/>
  <c r="O85" i="14"/>
  <c r="Q85" i="14"/>
  <c r="V85" i="14"/>
  <c r="Q86" i="14"/>
  <c r="G87" i="14"/>
  <c r="G86" i="14" s="1"/>
  <c r="I87" i="14"/>
  <c r="I86" i="14" s="1"/>
  <c r="K87" i="14"/>
  <c r="K86" i="14" s="1"/>
  <c r="O87" i="14"/>
  <c r="O86" i="14" s="1"/>
  <c r="Q87" i="14"/>
  <c r="V87" i="14"/>
  <c r="V86" i="14" s="1"/>
  <c r="Q91" i="14"/>
  <c r="G92" i="14"/>
  <c r="G91" i="14" s="1"/>
  <c r="I92" i="14"/>
  <c r="I91" i="14" s="1"/>
  <c r="K92" i="14"/>
  <c r="K91" i="14" s="1"/>
  <c r="O92" i="14"/>
  <c r="O91" i="14" s="1"/>
  <c r="Q92" i="14"/>
  <c r="V92" i="14"/>
  <c r="V91" i="14" s="1"/>
  <c r="AE97" i="14"/>
  <c r="F44" i="1" s="1"/>
  <c r="G9" i="13"/>
  <c r="M9" i="13" s="1"/>
  <c r="I9" i="13"/>
  <c r="K9" i="13"/>
  <c r="O9" i="13"/>
  <c r="Q9" i="13"/>
  <c r="V9" i="13"/>
  <c r="G11" i="13"/>
  <c r="M11" i="13" s="1"/>
  <c r="I11" i="13"/>
  <c r="K11" i="13"/>
  <c r="O11" i="13"/>
  <c r="Q11" i="13"/>
  <c r="V11" i="13"/>
  <c r="G12" i="13"/>
  <c r="M12" i="13" s="1"/>
  <c r="I12" i="13"/>
  <c r="K12" i="13"/>
  <c r="O12" i="13"/>
  <c r="Q12" i="13"/>
  <c r="V12" i="13"/>
  <c r="G13" i="13"/>
  <c r="M13" i="13" s="1"/>
  <c r="I13" i="13"/>
  <c r="K13" i="13"/>
  <c r="O13" i="13"/>
  <c r="Q13" i="13"/>
  <c r="V13" i="13"/>
  <c r="G14" i="13"/>
  <c r="M14" i="13" s="1"/>
  <c r="I14" i="13"/>
  <c r="K14" i="13"/>
  <c r="O14" i="13"/>
  <c r="Q14" i="13"/>
  <c r="V14" i="13"/>
  <c r="G16" i="13"/>
  <c r="M16" i="13" s="1"/>
  <c r="I16" i="13"/>
  <c r="K16" i="13"/>
  <c r="O16" i="13"/>
  <c r="Q16" i="13"/>
  <c r="V16" i="13"/>
  <c r="G18" i="13"/>
  <c r="M18" i="13" s="1"/>
  <c r="I18" i="13"/>
  <c r="K18" i="13"/>
  <c r="O18" i="13"/>
  <c r="Q18" i="13"/>
  <c r="V18" i="13"/>
  <c r="G20" i="13"/>
  <c r="M20" i="13" s="1"/>
  <c r="I20" i="13"/>
  <c r="K20" i="13"/>
  <c r="O20" i="13"/>
  <c r="Q20" i="13"/>
  <c r="V20" i="13"/>
  <c r="G22" i="13"/>
  <c r="M22" i="13" s="1"/>
  <c r="I22" i="13"/>
  <c r="K22" i="13"/>
  <c r="O22" i="13"/>
  <c r="Q22" i="13"/>
  <c r="V22" i="13"/>
  <c r="G109" i="13"/>
  <c r="M109" i="13" s="1"/>
  <c r="I109" i="13"/>
  <c r="K109" i="13"/>
  <c r="O109" i="13"/>
  <c r="Q109" i="13"/>
  <c r="V109" i="13"/>
  <c r="G111" i="13"/>
  <c r="M111" i="13" s="1"/>
  <c r="I111" i="13"/>
  <c r="K111" i="13"/>
  <c r="O111" i="13"/>
  <c r="Q111" i="13"/>
  <c r="V111" i="13"/>
  <c r="G112" i="13"/>
  <c r="M112" i="13" s="1"/>
  <c r="I112" i="13"/>
  <c r="K112" i="13"/>
  <c r="O112" i="13"/>
  <c r="Q112" i="13"/>
  <c r="V112" i="13"/>
  <c r="G114" i="13"/>
  <c r="M114" i="13" s="1"/>
  <c r="I114" i="13"/>
  <c r="K114" i="13"/>
  <c r="O114" i="13"/>
  <c r="Q114" i="13"/>
  <c r="V114" i="13"/>
  <c r="G115" i="13"/>
  <c r="M115" i="13" s="1"/>
  <c r="I115" i="13"/>
  <c r="K115" i="13"/>
  <c r="O115" i="13"/>
  <c r="Q115" i="13"/>
  <c r="V115" i="13"/>
  <c r="G117" i="13"/>
  <c r="M117" i="13" s="1"/>
  <c r="I117" i="13"/>
  <c r="K117" i="13"/>
  <c r="O117" i="13"/>
  <c r="Q117" i="13"/>
  <c r="V117" i="13"/>
  <c r="G139" i="13"/>
  <c r="M139" i="13" s="1"/>
  <c r="I139" i="13"/>
  <c r="K139" i="13"/>
  <c r="O139" i="13"/>
  <c r="Q139" i="13"/>
  <c r="V139" i="13"/>
  <c r="G177" i="13"/>
  <c r="M177" i="13" s="1"/>
  <c r="I177" i="13"/>
  <c r="K177" i="13"/>
  <c r="O177" i="13"/>
  <c r="Q177" i="13"/>
  <c r="V177" i="13"/>
  <c r="G183" i="13"/>
  <c r="M183" i="13" s="1"/>
  <c r="I183" i="13"/>
  <c r="K183" i="13"/>
  <c r="O183" i="13"/>
  <c r="Q183" i="13"/>
  <c r="V183" i="13"/>
  <c r="G184" i="13"/>
  <c r="M184" i="13" s="1"/>
  <c r="I184" i="13"/>
  <c r="K184" i="13"/>
  <c r="O184" i="13"/>
  <c r="Q184" i="13"/>
  <c r="V184" i="13"/>
  <c r="G185" i="13"/>
  <c r="M185" i="13" s="1"/>
  <c r="I185" i="13"/>
  <c r="K185" i="13"/>
  <c r="O185" i="13"/>
  <c r="Q185" i="13"/>
  <c r="V185" i="13"/>
  <c r="G186" i="13"/>
  <c r="M186" i="13" s="1"/>
  <c r="I186" i="13"/>
  <c r="K186" i="13"/>
  <c r="O186" i="13"/>
  <c r="Q186" i="13"/>
  <c r="V186" i="13"/>
  <c r="G188" i="13"/>
  <c r="M188" i="13" s="1"/>
  <c r="I188" i="13"/>
  <c r="K188" i="13"/>
  <c r="O188" i="13"/>
  <c r="Q188" i="13"/>
  <c r="V188" i="13"/>
  <c r="G190" i="13"/>
  <c r="M190" i="13" s="1"/>
  <c r="I190" i="13"/>
  <c r="K190" i="13"/>
  <c r="O190" i="13"/>
  <c r="Q190" i="13"/>
  <c r="V190" i="13"/>
  <c r="G201" i="13"/>
  <c r="M201" i="13" s="1"/>
  <c r="I201" i="13"/>
  <c r="K201" i="13"/>
  <c r="O201" i="13"/>
  <c r="Q201" i="13"/>
  <c r="V201" i="13"/>
  <c r="G203" i="13"/>
  <c r="M203" i="13" s="1"/>
  <c r="I203" i="13"/>
  <c r="K203" i="13"/>
  <c r="O203" i="13"/>
  <c r="Q203" i="13"/>
  <c r="V203" i="13"/>
  <c r="G204" i="13"/>
  <c r="M204" i="13" s="1"/>
  <c r="I204" i="13"/>
  <c r="K204" i="13"/>
  <c r="O204" i="13"/>
  <c r="Q204" i="13"/>
  <c r="V204" i="13"/>
  <c r="G207" i="13"/>
  <c r="M207" i="13" s="1"/>
  <c r="I207" i="13"/>
  <c r="K207" i="13"/>
  <c r="O207" i="13"/>
  <c r="Q207" i="13"/>
  <c r="V207" i="13"/>
  <c r="G209" i="13"/>
  <c r="M209" i="13" s="1"/>
  <c r="I209" i="13"/>
  <c r="K209" i="13"/>
  <c r="O209" i="13"/>
  <c r="Q209" i="13"/>
  <c r="V209" i="13"/>
  <c r="G211" i="13"/>
  <c r="I211" i="13"/>
  <c r="I210" i="13" s="1"/>
  <c r="K211" i="13"/>
  <c r="K210" i="13" s="1"/>
  <c r="O211" i="13"/>
  <c r="O210" i="13" s="1"/>
  <c r="Q211" i="13"/>
  <c r="Q210" i="13" s="1"/>
  <c r="V211" i="13"/>
  <c r="V210" i="13" s="1"/>
  <c r="G214" i="13"/>
  <c r="M214" i="13" s="1"/>
  <c r="I214" i="13"/>
  <c r="K214" i="13"/>
  <c r="O214" i="13"/>
  <c r="Q214" i="13"/>
  <c r="V214" i="13"/>
  <c r="G216" i="13"/>
  <c r="I216" i="13"/>
  <c r="K216" i="13"/>
  <c r="O216" i="13"/>
  <c r="Q216" i="13"/>
  <c r="V216" i="13"/>
  <c r="G217" i="13"/>
  <c r="M217" i="13" s="1"/>
  <c r="I217" i="13"/>
  <c r="K217" i="13"/>
  <c r="O217" i="13"/>
  <c r="Q217" i="13"/>
  <c r="V217" i="13"/>
  <c r="G218" i="13"/>
  <c r="M218" i="13" s="1"/>
  <c r="I218" i="13"/>
  <c r="K218" i="13"/>
  <c r="O218" i="13"/>
  <c r="Q218" i="13"/>
  <c r="V218" i="13"/>
  <c r="G219" i="13"/>
  <c r="M219" i="13" s="1"/>
  <c r="I219" i="13"/>
  <c r="K219" i="13"/>
  <c r="O219" i="13"/>
  <c r="Q219" i="13"/>
  <c r="V219" i="13"/>
  <c r="G220" i="13"/>
  <c r="M220" i="13" s="1"/>
  <c r="I220" i="13"/>
  <c r="K220" i="13"/>
  <c r="O220" i="13"/>
  <c r="Q220" i="13"/>
  <c r="V220" i="13"/>
  <c r="G222" i="13"/>
  <c r="I222" i="13"/>
  <c r="K222" i="13"/>
  <c r="O222" i="13"/>
  <c r="Q222" i="13"/>
  <c r="V222" i="13"/>
  <c r="G223" i="13"/>
  <c r="M223" i="13" s="1"/>
  <c r="I223" i="13"/>
  <c r="K223" i="13"/>
  <c r="O223" i="13"/>
  <c r="Q223" i="13"/>
  <c r="V223" i="13"/>
  <c r="G224" i="13"/>
  <c r="M224" i="13" s="1"/>
  <c r="I224" i="13"/>
  <c r="K224" i="13"/>
  <c r="O224" i="13"/>
  <c r="Q224" i="13"/>
  <c r="V224" i="13"/>
  <c r="G225" i="13"/>
  <c r="M225" i="13" s="1"/>
  <c r="I225" i="13"/>
  <c r="K225" i="13"/>
  <c r="O225" i="13"/>
  <c r="Q225" i="13"/>
  <c r="V225" i="13"/>
  <c r="G226" i="13"/>
  <c r="M226" i="13" s="1"/>
  <c r="I226" i="13"/>
  <c r="K226" i="13"/>
  <c r="O226" i="13"/>
  <c r="Q226" i="13"/>
  <c r="V226" i="13"/>
  <c r="G227" i="13"/>
  <c r="M227" i="13" s="1"/>
  <c r="I227" i="13"/>
  <c r="K227" i="13"/>
  <c r="O227" i="13"/>
  <c r="Q227" i="13"/>
  <c r="V227" i="13"/>
  <c r="G228" i="13"/>
  <c r="M228" i="13" s="1"/>
  <c r="I228" i="13"/>
  <c r="K228" i="13"/>
  <c r="O228" i="13"/>
  <c r="Q228" i="13"/>
  <c r="V228" i="13"/>
  <c r="G229" i="13"/>
  <c r="M229" i="13" s="1"/>
  <c r="I229" i="13"/>
  <c r="K229" i="13"/>
  <c r="O229" i="13"/>
  <c r="Q229" i="13"/>
  <c r="V229" i="13"/>
  <c r="G230" i="13"/>
  <c r="M230" i="13" s="1"/>
  <c r="I230" i="13"/>
  <c r="K230" i="13"/>
  <c r="O230" i="13"/>
  <c r="Q230" i="13"/>
  <c r="V230" i="13"/>
  <c r="G231" i="13"/>
  <c r="M231" i="13" s="1"/>
  <c r="I231" i="13"/>
  <c r="K231" i="13"/>
  <c r="O231" i="13"/>
  <c r="Q231" i="13"/>
  <c r="V231" i="13"/>
  <c r="G232" i="13"/>
  <c r="M232" i="13" s="1"/>
  <c r="I232" i="13"/>
  <c r="K232" i="13"/>
  <c r="O232" i="13"/>
  <c r="Q232" i="13"/>
  <c r="V232" i="13"/>
  <c r="G233" i="13"/>
  <c r="I233" i="13"/>
  <c r="K233" i="13"/>
  <c r="M233" i="13"/>
  <c r="O233" i="13"/>
  <c r="Q233" i="13"/>
  <c r="V233" i="13"/>
  <c r="G234" i="13"/>
  <c r="M234" i="13" s="1"/>
  <c r="I234" i="13"/>
  <c r="K234" i="13"/>
  <c r="O234" i="13"/>
  <c r="Q234" i="13"/>
  <c r="V234" i="13"/>
  <c r="G235" i="13"/>
  <c r="I235" i="13"/>
  <c r="K235" i="13"/>
  <c r="M235" i="13"/>
  <c r="O235" i="13"/>
  <c r="Q235" i="13"/>
  <c r="V235" i="13"/>
  <c r="G236" i="13"/>
  <c r="M236" i="13" s="1"/>
  <c r="I236" i="13"/>
  <c r="K236" i="13"/>
  <c r="O236" i="13"/>
  <c r="Q236" i="13"/>
  <c r="V236" i="13"/>
  <c r="G237" i="13"/>
  <c r="M237" i="13" s="1"/>
  <c r="I237" i="13"/>
  <c r="K237" i="13"/>
  <c r="O237" i="13"/>
  <c r="Q237" i="13"/>
  <c r="V237" i="13"/>
  <c r="G238" i="13"/>
  <c r="M238" i="13" s="1"/>
  <c r="I238" i="13"/>
  <c r="K238" i="13"/>
  <c r="O238" i="13"/>
  <c r="Q238" i="13"/>
  <c r="V238" i="13"/>
  <c r="G240" i="13"/>
  <c r="M240" i="13" s="1"/>
  <c r="I240" i="13"/>
  <c r="K240" i="13"/>
  <c r="O240" i="13"/>
  <c r="Q240" i="13"/>
  <c r="V240" i="13"/>
  <c r="G242" i="13"/>
  <c r="M242" i="13" s="1"/>
  <c r="I242" i="13"/>
  <c r="I241" i="13" s="1"/>
  <c r="K242" i="13"/>
  <c r="O242" i="13"/>
  <c r="Q242" i="13"/>
  <c r="V242" i="13"/>
  <c r="G244" i="13"/>
  <c r="I244" i="13"/>
  <c r="K244" i="13"/>
  <c r="O244" i="13"/>
  <c r="O241" i="13" s="1"/>
  <c r="Q244" i="13"/>
  <c r="V244" i="13"/>
  <c r="I245" i="13"/>
  <c r="Q245" i="13"/>
  <c r="G246" i="13"/>
  <c r="G245" i="13" s="1"/>
  <c r="I246" i="13"/>
  <c r="K246" i="13"/>
  <c r="K245" i="13" s="1"/>
  <c r="O246" i="13"/>
  <c r="O245" i="13" s="1"/>
  <c r="Q246" i="13"/>
  <c r="V246" i="13"/>
  <c r="V245" i="13" s="1"/>
  <c r="I250" i="13"/>
  <c r="Q250" i="13"/>
  <c r="G251" i="13"/>
  <c r="G250" i="13" s="1"/>
  <c r="I251" i="13"/>
  <c r="K251" i="13"/>
  <c r="K250" i="13" s="1"/>
  <c r="O251" i="13"/>
  <c r="O250" i="13" s="1"/>
  <c r="Q251" i="13"/>
  <c r="V251" i="13"/>
  <c r="V250" i="13" s="1"/>
  <c r="AE256" i="13"/>
  <c r="G9" i="12"/>
  <c r="M9" i="12" s="1"/>
  <c r="I9" i="12"/>
  <c r="I8" i="12" s="1"/>
  <c r="K9" i="12"/>
  <c r="O9" i="12"/>
  <c r="Q9" i="12"/>
  <c r="V9" i="12"/>
  <c r="G10" i="12"/>
  <c r="M10" i="12" s="1"/>
  <c r="I10" i="12"/>
  <c r="K10" i="12"/>
  <c r="K8" i="12" s="1"/>
  <c r="O10" i="12"/>
  <c r="O8" i="12" s="1"/>
  <c r="Q10" i="12"/>
  <c r="V10" i="12"/>
  <c r="G11" i="12"/>
  <c r="M11" i="12" s="1"/>
  <c r="I11" i="12"/>
  <c r="K11" i="12"/>
  <c r="O11" i="12"/>
  <c r="Q11" i="12"/>
  <c r="V11" i="12"/>
  <c r="G13" i="12"/>
  <c r="M13" i="12" s="1"/>
  <c r="I13" i="12"/>
  <c r="K13" i="12"/>
  <c r="O13" i="12"/>
  <c r="Q13" i="12"/>
  <c r="V13" i="12"/>
  <c r="G14" i="12"/>
  <c r="M14" i="12" s="1"/>
  <c r="I14" i="12"/>
  <c r="K14" i="12"/>
  <c r="O14" i="12"/>
  <c r="Q14" i="12"/>
  <c r="V14" i="12"/>
  <c r="G16" i="12"/>
  <c r="M16" i="12" s="1"/>
  <c r="I16" i="12"/>
  <c r="K16" i="12"/>
  <c r="O16" i="12"/>
  <c r="Q16" i="12"/>
  <c r="V16" i="12"/>
  <c r="G17" i="12"/>
  <c r="M17" i="12" s="1"/>
  <c r="I17" i="12"/>
  <c r="K17" i="12"/>
  <c r="O17" i="12"/>
  <c r="Q17" i="12"/>
  <c r="V17" i="12"/>
  <c r="G18" i="12"/>
  <c r="M18" i="12" s="1"/>
  <c r="I18" i="12"/>
  <c r="K18" i="12"/>
  <c r="O18" i="12"/>
  <c r="Q18" i="12"/>
  <c r="V18" i="12"/>
  <c r="G19" i="12"/>
  <c r="M19" i="12" s="1"/>
  <c r="I19" i="12"/>
  <c r="K19" i="12"/>
  <c r="O19" i="12"/>
  <c r="Q19" i="12"/>
  <c r="V19" i="12"/>
  <c r="G20" i="12"/>
  <c r="M20" i="12" s="1"/>
  <c r="I20" i="12"/>
  <c r="K20" i="12"/>
  <c r="O20" i="12"/>
  <c r="Q20" i="12"/>
  <c r="V20" i="12"/>
  <c r="G21" i="12"/>
  <c r="M21" i="12" s="1"/>
  <c r="I21" i="12"/>
  <c r="K21" i="12"/>
  <c r="O21" i="12"/>
  <c r="Q21" i="12"/>
  <c r="V21" i="12"/>
  <c r="G22" i="12"/>
  <c r="M22" i="12" s="1"/>
  <c r="I22" i="12"/>
  <c r="K22" i="12"/>
  <c r="O22" i="12"/>
  <c r="Q22" i="12"/>
  <c r="V22" i="12"/>
  <c r="G23" i="12"/>
  <c r="M23" i="12" s="1"/>
  <c r="I23" i="12"/>
  <c r="K23" i="12"/>
  <c r="O23" i="12"/>
  <c r="Q23" i="12"/>
  <c r="V23" i="12"/>
  <c r="G24" i="12"/>
  <c r="M24" i="12" s="1"/>
  <c r="I24" i="12"/>
  <c r="K24" i="12"/>
  <c r="O24" i="12"/>
  <c r="Q24" i="12"/>
  <c r="V24" i="12"/>
  <c r="G25" i="12"/>
  <c r="M25" i="12" s="1"/>
  <c r="I25" i="12"/>
  <c r="K25" i="12"/>
  <c r="O25" i="12"/>
  <c r="Q25" i="12"/>
  <c r="V25" i="12"/>
  <c r="G26" i="12"/>
  <c r="I26" i="12"/>
  <c r="K26" i="12"/>
  <c r="M26" i="12"/>
  <c r="O26" i="12"/>
  <c r="Q26" i="12"/>
  <c r="V26" i="12"/>
  <c r="G27" i="12"/>
  <c r="M27" i="12" s="1"/>
  <c r="I27" i="12"/>
  <c r="K27" i="12"/>
  <c r="O27" i="12"/>
  <c r="Q27" i="12"/>
  <c r="V27" i="12"/>
  <c r="AE29" i="12"/>
  <c r="K8" i="23" l="1"/>
  <c r="Q8" i="23"/>
  <c r="I8" i="23"/>
  <c r="AF33" i="26"/>
  <c r="G60" i="1" s="1"/>
  <c r="M31" i="25"/>
  <c r="M30" i="25" s="1"/>
  <c r="G16" i="25"/>
  <c r="M17" i="25"/>
  <c r="F53" i="1"/>
  <c r="M50" i="21"/>
  <c r="M49" i="21" s="1"/>
  <c r="G45" i="21"/>
  <c r="G84" i="20"/>
  <c r="M80" i="20"/>
  <c r="M79" i="20" s="1"/>
  <c r="G75" i="20"/>
  <c r="G96" i="19"/>
  <c r="M96" i="18"/>
  <c r="M95" i="18" s="1"/>
  <c r="M63" i="17"/>
  <c r="M62" i="17" s="1"/>
  <c r="M106" i="16"/>
  <c r="M105" i="16" s="1"/>
  <c r="M79" i="16"/>
  <c r="M78" i="16" s="1"/>
  <c r="M94" i="15"/>
  <c r="M93" i="15" s="1"/>
  <c r="M62" i="15"/>
  <c r="M61" i="15" s="1"/>
  <c r="G241" i="13"/>
  <c r="K241" i="13"/>
  <c r="Q241" i="13"/>
  <c r="G73" i="15"/>
  <c r="AF97" i="14"/>
  <c r="G44" i="1" s="1"/>
  <c r="H44" i="1" s="1"/>
  <c r="I44" i="1" s="1"/>
  <c r="F41" i="1"/>
  <c r="F39" i="1"/>
  <c r="F40" i="1"/>
  <c r="O12" i="12"/>
  <c r="Q8" i="12"/>
  <c r="F43" i="1"/>
  <c r="F42" i="1"/>
  <c r="I221" i="13"/>
  <c r="O221" i="13"/>
  <c r="K213" i="13"/>
  <c r="Q213" i="13"/>
  <c r="I213" i="13"/>
  <c r="O8" i="13"/>
  <c r="K12" i="12"/>
  <c r="Q12" i="12"/>
  <c r="I12" i="12"/>
  <c r="Q221" i="13"/>
  <c r="K221" i="13"/>
  <c r="O75" i="14"/>
  <c r="Q73" i="15"/>
  <c r="I73" i="15"/>
  <c r="O73" i="15"/>
  <c r="O8" i="15"/>
  <c r="I89" i="1"/>
  <c r="G213" i="13"/>
  <c r="V8" i="13"/>
  <c r="G68" i="14"/>
  <c r="G88" i="15"/>
  <c r="I77" i="1" s="1"/>
  <c r="K8" i="15"/>
  <c r="Q8" i="15"/>
  <c r="I8" i="15"/>
  <c r="V90" i="16"/>
  <c r="M87" i="16"/>
  <c r="AF116" i="16"/>
  <c r="G46" i="1" s="1"/>
  <c r="H46" i="1" s="1"/>
  <c r="I46" i="1" s="1"/>
  <c r="V81" i="16"/>
  <c r="AF29" i="12"/>
  <c r="AF256" i="13"/>
  <c r="G221" i="13"/>
  <c r="O213" i="13"/>
  <c r="G210" i="13"/>
  <c r="M211" i="13"/>
  <c r="M210" i="13" s="1"/>
  <c r="V75" i="14"/>
  <c r="V8" i="14"/>
  <c r="G64" i="15"/>
  <c r="O8" i="16"/>
  <c r="K69" i="17"/>
  <c r="Q69" i="17"/>
  <c r="I69" i="17"/>
  <c r="G65" i="17"/>
  <c r="G98" i="18"/>
  <c r="V8" i="18"/>
  <c r="K85" i="19"/>
  <c r="Q76" i="19"/>
  <c r="O8" i="19"/>
  <c r="K8" i="20"/>
  <c r="Q8" i="20"/>
  <c r="V8" i="21"/>
  <c r="V12" i="12"/>
  <c r="V8" i="12"/>
  <c r="V241" i="13"/>
  <c r="V221" i="13"/>
  <c r="V213" i="13"/>
  <c r="K8" i="13"/>
  <c r="Q8" i="13"/>
  <c r="I8" i="13"/>
  <c r="K75" i="14"/>
  <c r="Q75" i="14"/>
  <c r="I75" i="14"/>
  <c r="O8" i="14"/>
  <c r="AF99" i="15"/>
  <c r="G45" i="1" s="1"/>
  <c r="H45" i="1" s="1"/>
  <c r="I45" i="1" s="1"/>
  <c r="Q83" i="15"/>
  <c r="G83" i="15"/>
  <c r="K73" i="15"/>
  <c r="K64" i="15"/>
  <c r="Q64" i="15"/>
  <c r="I64" i="15"/>
  <c r="V8" i="15"/>
  <c r="K100" i="16"/>
  <c r="G90" i="16"/>
  <c r="G81" i="16"/>
  <c r="K8" i="16"/>
  <c r="Q8" i="16"/>
  <c r="I8" i="16"/>
  <c r="V69" i="17"/>
  <c r="O8" i="17"/>
  <c r="AF115" i="18"/>
  <c r="G48" i="1" s="1"/>
  <c r="H48" i="1" s="1"/>
  <c r="I48" i="1" s="1"/>
  <c r="O98" i="18"/>
  <c r="V85" i="19"/>
  <c r="V76" i="19"/>
  <c r="F51" i="1"/>
  <c r="F52" i="1"/>
  <c r="K64" i="22"/>
  <c r="M10" i="22"/>
  <c r="AF142" i="22"/>
  <c r="M11" i="24"/>
  <c r="AF53" i="24"/>
  <c r="K8" i="14"/>
  <c r="Q8" i="14"/>
  <c r="I8" i="14"/>
  <c r="O83" i="15"/>
  <c r="V73" i="15"/>
  <c r="V64" i="15"/>
  <c r="V100" i="16"/>
  <c r="Q90" i="16"/>
  <c r="I90" i="16"/>
  <c r="O90" i="16"/>
  <c r="O81" i="16"/>
  <c r="V8" i="16"/>
  <c r="K8" i="17"/>
  <c r="Q8" i="17"/>
  <c r="I8" i="17"/>
  <c r="K98" i="18"/>
  <c r="Q98" i="18"/>
  <c r="I98" i="18"/>
  <c r="O8" i="18"/>
  <c r="AF112" i="19"/>
  <c r="G49" i="1" s="1"/>
  <c r="H49" i="1" s="1"/>
  <c r="I49" i="1" s="1"/>
  <c r="I96" i="19"/>
  <c r="G45" i="22"/>
  <c r="I70" i="1" s="1"/>
  <c r="F57" i="1"/>
  <c r="F56" i="1"/>
  <c r="K90" i="16"/>
  <c r="K81" i="16"/>
  <c r="Q81" i="16"/>
  <c r="I81" i="16"/>
  <c r="O69" i="17"/>
  <c r="V8" i="17"/>
  <c r="V98" i="18"/>
  <c r="K8" i="18"/>
  <c r="Q8" i="18"/>
  <c r="I8" i="18"/>
  <c r="Q96" i="19"/>
  <c r="I76" i="19"/>
  <c r="AF90" i="20"/>
  <c r="G50" i="1" s="1"/>
  <c r="H50" i="1" s="1"/>
  <c r="I50" i="1" s="1"/>
  <c r="I8" i="20"/>
  <c r="M9" i="21"/>
  <c r="M8" i="21" s="1"/>
  <c r="AF55" i="21"/>
  <c r="G114" i="22"/>
  <c r="I82" i="1" s="1"/>
  <c r="M9" i="25"/>
  <c r="M8" i="25" s="1"/>
  <c r="AF46" i="25"/>
  <c r="O96" i="19"/>
  <c r="Q85" i="19"/>
  <c r="I85" i="19"/>
  <c r="O85" i="19"/>
  <c r="O76" i="19"/>
  <c r="V75" i="20"/>
  <c r="G70" i="20"/>
  <c r="O8" i="20"/>
  <c r="V45" i="21"/>
  <c r="M43" i="21"/>
  <c r="M42" i="21" s="1"/>
  <c r="K8" i="21"/>
  <c r="Q8" i="21"/>
  <c r="I8" i="21"/>
  <c r="M134" i="22"/>
  <c r="M133" i="22" s="1"/>
  <c r="V114" i="22"/>
  <c r="V108" i="22"/>
  <c r="Q64" i="22"/>
  <c r="I64" i="22"/>
  <c r="O64" i="22"/>
  <c r="O48" i="22"/>
  <c r="V8" i="22"/>
  <c r="O8" i="23"/>
  <c r="G45" i="24"/>
  <c r="I78" i="1" s="1"/>
  <c r="K40" i="24"/>
  <c r="Q40" i="24"/>
  <c r="I40" i="24"/>
  <c r="V28" i="24"/>
  <c r="V8" i="24"/>
  <c r="K33" i="25"/>
  <c r="Q33" i="25"/>
  <c r="I33" i="25"/>
  <c r="M27" i="25"/>
  <c r="M26" i="25" s="1"/>
  <c r="Q8" i="25"/>
  <c r="I8" i="25"/>
  <c r="I29" i="26"/>
  <c r="K8" i="26"/>
  <c r="Q8" i="26"/>
  <c r="I8" i="26"/>
  <c r="K26" i="26"/>
  <c r="V8" i="26"/>
  <c r="F54" i="1"/>
  <c r="F58" i="1"/>
  <c r="F60" i="1"/>
  <c r="K8" i="19"/>
  <c r="Q8" i="19"/>
  <c r="I8" i="19"/>
  <c r="Q75" i="20"/>
  <c r="K70" i="20"/>
  <c r="K62" i="20"/>
  <c r="Q62" i="20"/>
  <c r="I62" i="20"/>
  <c r="G59" i="20"/>
  <c r="V8" i="20"/>
  <c r="G129" i="22"/>
  <c r="I83" i="1" s="1"/>
  <c r="O114" i="22"/>
  <c r="V64" i="22"/>
  <c r="V48" i="22"/>
  <c r="O8" i="22"/>
  <c r="V8" i="23"/>
  <c r="K45" i="24"/>
  <c r="Q28" i="24"/>
  <c r="O28" i="24"/>
  <c r="K19" i="24"/>
  <c r="Q19" i="24"/>
  <c r="I19" i="24"/>
  <c r="O8" i="24"/>
  <c r="G33" i="25"/>
  <c r="Q16" i="25"/>
  <c r="I16" i="25"/>
  <c r="M30" i="26"/>
  <c r="M29" i="26" s="1"/>
  <c r="V26" i="26"/>
  <c r="G85" i="19"/>
  <c r="G76" i="19"/>
  <c r="V8" i="19"/>
  <c r="K75" i="20"/>
  <c r="V70" i="20"/>
  <c r="V62" i="20"/>
  <c r="K45" i="21"/>
  <c r="Q45" i="21"/>
  <c r="I45" i="21"/>
  <c r="O8" i="21"/>
  <c r="K114" i="22"/>
  <c r="Q114" i="22"/>
  <c r="I114" i="22"/>
  <c r="K108" i="22"/>
  <c r="Q108" i="22"/>
  <c r="I108" i="22"/>
  <c r="G64" i="22"/>
  <c r="I80" i="1" s="1"/>
  <c r="G48" i="22"/>
  <c r="K8" i="22"/>
  <c r="Q8" i="22"/>
  <c r="I8" i="22"/>
  <c r="V45" i="24"/>
  <c r="O40" i="24"/>
  <c r="K28" i="24"/>
  <c r="V19" i="24"/>
  <c r="K8" i="24"/>
  <c r="Q8" i="24"/>
  <c r="I8" i="24"/>
  <c r="O33" i="25"/>
  <c r="O16" i="25"/>
  <c r="O8" i="25"/>
  <c r="V29" i="26"/>
  <c r="K29" i="26"/>
  <c r="O8" i="26"/>
  <c r="M26" i="26"/>
  <c r="M8" i="26"/>
  <c r="G26" i="26"/>
  <c r="I87" i="1" s="1"/>
  <c r="G8" i="26"/>
  <c r="M16" i="25"/>
  <c r="M41" i="25"/>
  <c r="M40" i="25" s="1"/>
  <c r="M35" i="25"/>
  <c r="M33" i="25" s="1"/>
  <c r="G8" i="25"/>
  <c r="M40" i="24"/>
  <c r="M19" i="24"/>
  <c r="M8" i="24"/>
  <c r="G40" i="24"/>
  <c r="I74" i="1" s="1"/>
  <c r="G19" i="24"/>
  <c r="G8" i="24"/>
  <c r="M46" i="24"/>
  <c r="M45" i="24" s="1"/>
  <c r="M29" i="24"/>
  <c r="M28" i="24" s="1"/>
  <c r="M8" i="23"/>
  <c r="G8" i="23"/>
  <c r="AF14" i="23"/>
  <c r="G55" i="1" s="1"/>
  <c r="H55" i="1" s="1"/>
  <c r="I55" i="1" s="1"/>
  <c r="M48" i="22"/>
  <c r="M8" i="22"/>
  <c r="M117" i="22"/>
  <c r="M114" i="22" s="1"/>
  <c r="M111" i="22"/>
  <c r="M108" i="22" s="1"/>
  <c r="M65" i="22"/>
  <c r="M64" i="22" s="1"/>
  <c r="M62" i="22"/>
  <c r="M61" i="22" s="1"/>
  <c r="M57" i="22"/>
  <c r="M56" i="22" s="1"/>
  <c r="M50" i="22"/>
  <c r="G8" i="22"/>
  <c r="M47" i="21"/>
  <c r="M45" i="21" s="1"/>
  <c r="G8" i="21"/>
  <c r="G55" i="21" s="1"/>
  <c r="M62" i="20"/>
  <c r="M8" i="20"/>
  <c r="G62" i="20"/>
  <c r="G8" i="20"/>
  <c r="M76" i="20"/>
  <c r="M75" i="20" s="1"/>
  <c r="M71" i="20"/>
  <c r="M70" i="20" s="1"/>
  <c r="M8" i="19"/>
  <c r="M107" i="19"/>
  <c r="M106" i="19" s="1"/>
  <c r="M102" i="19"/>
  <c r="M101" i="19" s="1"/>
  <c r="M100" i="19"/>
  <c r="M96" i="19" s="1"/>
  <c r="M86" i="19"/>
  <c r="M85" i="19" s="1"/>
  <c r="M80" i="19"/>
  <c r="M76" i="19" s="1"/>
  <c r="G8" i="19"/>
  <c r="M8" i="18"/>
  <c r="M110" i="18"/>
  <c r="M109" i="18" s="1"/>
  <c r="M100" i="18"/>
  <c r="M98" i="18" s="1"/>
  <c r="G8" i="18"/>
  <c r="M69" i="17"/>
  <c r="M8" i="17"/>
  <c r="G69" i="17"/>
  <c r="G8" i="17"/>
  <c r="AF90" i="17"/>
  <c r="G47" i="1" s="1"/>
  <c r="H47" i="1" s="1"/>
  <c r="I47" i="1" s="1"/>
  <c r="M8" i="16"/>
  <c r="M101" i="16"/>
  <c r="M100" i="16" s="1"/>
  <c r="M91" i="16"/>
  <c r="M90" i="16" s="1"/>
  <c r="M85" i="16"/>
  <c r="M81" i="16" s="1"/>
  <c r="G8" i="16"/>
  <c r="M8" i="15"/>
  <c r="M84" i="15"/>
  <c r="M83" i="15" s="1"/>
  <c r="M74" i="15"/>
  <c r="M73" i="15" s="1"/>
  <c r="M68" i="15"/>
  <c r="M64" i="15" s="1"/>
  <c r="G8" i="15"/>
  <c r="M75" i="14"/>
  <c r="M8" i="14"/>
  <c r="G75" i="14"/>
  <c r="G8" i="14"/>
  <c r="M92" i="14"/>
  <c r="M91" i="14" s="1"/>
  <c r="M87" i="14"/>
  <c r="M86" i="14" s="1"/>
  <c r="M8" i="13"/>
  <c r="M251" i="13"/>
  <c r="M250" i="13" s="1"/>
  <c r="M246" i="13"/>
  <c r="M245" i="13" s="1"/>
  <c r="M244" i="13"/>
  <c r="M241" i="13" s="1"/>
  <c r="M222" i="13"/>
  <c r="M221" i="13" s="1"/>
  <c r="M216" i="13"/>
  <c r="M213" i="13" s="1"/>
  <c r="G8" i="13"/>
  <c r="M12" i="12"/>
  <c r="M8" i="12"/>
  <c r="G12" i="12"/>
  <c r="I91" i="1" s="1"/>
  <c r="I20" i="1" s="1"/>
  <c r="G8" i="12"/>
  <c r="J28" i="1"/>
  <c r="J26" i="1"/>
  <c r="G38" i="1"/>
  <c r="F38" i="1"/>
  <c r="J23" i="1"/>
  <c r="J24" i="1"/>
  <c r="J25" i="1"/>
  <c r="J27" i="1"/>
  <c r="E24" i="1"/>
  <c r="E26" i="1"/>
  <c r="H60" i="1" l="1"/>
  <c r="I60" i="1" s="1"/>
  <c r="G61" i="1"/>
  <c r="H61" i="1" s="1"/>
  <c r="I61" i="1" s="1"/>
  <c r="I76" i="1"/>
  <c r="G115" i="18"/>
  <c r="G90" i="17"/>
  <c r="G116" i="16"/>
  <c r="G99" i="15"/>
  <c r="G46" i="25"/>
  <c r="G53" i="24"/>
  <c r="G112" i="19"/>
  <c r="G14" i="23"/>
  <c r="I85" i="1"/>
  <c r="I17" i="1"/>
  <c r="G54" i="1"/>
  <c r="H54" i="1" s="1"/>
  <c r="I54" i="1" s="1"/>
  <c r="G53" i="1"/>
  <c r="H53" i="1" s="1"/>
  <c r="I53" i="1" s="1"/>
  <c r="I75" i="1"/>
  <c r="I71" i="1"/>
  <c r="G42" i="1"/>
  <c r="H42" i="1" s="1"/>
  <c r="I42" i="1" s="1"/>
  <c r="G43" i="1"/>
  <c r="H43" i="1" s="1"/>
  <c r="I43" i="1" s="1"/>
  <c r="I73" i="1"/>
  <c r="I69" i="1"/>
  <c r="G256" i="13"/>
  <c r="G142" i="22"/>
  <c r="G52" i="1"/>
  <c r="H52" i="1" s="1"/>
  <c r="I52" i="1" s="1"/>
  <c r="G51" i="1"/>
  <c r="H51" i="1" s="1"/>
  <c r="I51" i="1" s="1"/>
  <c r="G56" i="1"/>
  <c r="H56" i="1" s="1"/>
  <c r="I56" i="1" s="1"/>
  <c r="G57" i="1"/>
  <c r="H57" i="1" s="1"/>
  <c r="I57" i="1" s="1"/>
  <c r="I72" i="1"/>
  <c r="G40" i="1"/>
  <c r="H40" i="1" s="1"/>
  <c r="I40" i="1" s="1"/>
  <c r="G41" i="1"/>
  <c r="H41" i="1" s="1"/>
  <c r="I41" i="1" s="1"/>
  <c r="G39" i="1"/>
  <c r="F62" i="1"/>
  <c r="H58" i="1"/>
  <c r="I58" i="1" s="1"/>
  <c r="I90" i="1"/>
  <c r="I19" i="1" s="1"/>
  <c r="G29" i="12"/>
  <c r="G97" i="14"/>
  <c r="G90" i="20"/>
  <c r="I86" i="1"/>
  <c r="G33" i="26"/>
  <c r="G58" i="1"/>
  <c r="G59" i="1"/>
  <c r="H59" i="1" s="1"/>
  <c r="I59" i="1" s="1"/>
  <c r="I16" i="1" l="1"/>
  <c r="I92" i="1"/>
  <c r="I18" i="1"/>
  <c r="G23" i="1"/>
  <c r="A23" i="1" s="1"/>
  <c r="A24" i="1" s="1"/>
  <c r="G24" i="1" s="1"/>
  <c r="G62" i="1"/>
  <c r="G25" i="1" s="1"/>
  <c r="A25" i="1" s="1"/>
  <c r="A26" i="1" s="1"/>
  <c r="G26" i="1" s="1"/>
  <c r="H39" i="1"/>
  <c r="H62" i="1" s="1"/>
  <c r="I21" i="1" l="1"/>
  <c r="G28" i="1"/>
  <c r="A27" i="1"/>
  <c r="A29" i="1" s="1"/>
  <c r="G29" i="1" s="1"/>
  <c r="G27" i="1" s="1"/>
  <c r="I39" i="1"/>
  <c r="I62" i="1" s="1"/>
  <c r="J91" i="1"/>
  <c r="J88" i="1"/>
  <c r="J80" i="1"/>
  <c r="J72" i="1"/>
  <c r="J86" i="1"/>
  <c r="J78" i="1"/>
  <c r="J70" i="1"/>
  <c r="J84" i="1"/>
  <c r="J76" i="1"/>
  <c r="J90" i="1"/>
  <c r="J82" i="1"/>
  <c r="J74" i="1"/>
  <c r="J71" i="1"/>
  <c r="J79" i="1"/>
  <c r="J87" i="1"/>
  <c r="J69" i="1"/>
  <c r="J77" i="1"/>
  <c r="J73" i="1"/>
  <c r="J81" i="1"/>
  <c r="J89" i="1"/>
  <c r="J75" i="1"/>
  <c r="J83" i="1"/>
  <c r="J85" i="1"/>
  <c r="J92" i="1" l="1"/>
  <c r="J60" i="1"/>
  <c r="J41" i="1"/>
  <c r="J57" i="1"/>
  <c r="J40" i="1"/>
  <c r="J47" i="1"/>
  <c r="J44" i="1"/>
  <c r="J61" i="1"/>
  <c r="J51" i="1"/>
  <c r="J42" i="1"/>
  <c r="J49" i="1"/>
  <c r="J50" i="1"/>
  <c r="J39" i="1"/>
  <c r="J62" i="1" s="1"/>
  <c r="J55" i="1"/>
  <c r="J45" i="1"/>
  <c r="J46" i="1"/>
  <c r="J52" i="1"/>
  <c r="J56" i="1"/>
  <c r="J53" i="1"/>
  <c r="J54" i="1"/>
  <c r="J59" i="1"/>
  <c r="J48" i="1"/>
  <c r="J43" i="1"/>
  <c r="J58" i="1"/>
</calcChain>
</file>

<file path=xl/comments1.xml><?xml version="1.0" encoding="utf-8"?>
<comments xmlns="http://schemas.openxmlformats.org/spreadsheetml/2006/main">
  <authors>
    <author>Radim Štěpánek</author>
    <author>Pavel Veternik</author>
  </authors>
  <commentList>
    <comment ref="D11" authorId="0" shapeId="0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10.xml><?xml version="1.0" encoding="utf-8"?>
<comments xmlns="http://schemas.openxmlformats.org/spreadsheetml/2006/main">
  <authors>
    <author>Vladimir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1.xml><?xml version="1.0" encoding="utf-8"?>
<comments xmlns="http://schemas.openxmlformats.org/spreadsheetml/2006/main">
  <authors>
    <author>Vladimir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2.xml><?xml version="1.0" encoding="utf-8"?>
<comments xmlns="http://schemas.openxmlformats.org/spreadsheetml/2006/main">
  <authors>
    <author>Vladimir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3.xml><?xml version="1.0" encoding="utf-8"?>
<comments xmlns="http://schemas.openxmlformats.org/spreadsheetml/2006/main">
  <authors>
    <author>Vladimir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4.xml><?xml version="1.0" encoding="utf-8"?>
<comments xmlns="http://schemas.openxmlformats.org/spreadsheetml/2006/main">
  <authors>
    <author>Vladimir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5.xml><?xml version="1.0" encoding="utf-8"?>
<comments xmlns="http://schemas.openxmlformats.org/spreadsheetml/2006/main">
  <authors>
    <author>Vladimir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16.xml><?xml version="1.0" encoding="utf-8"?>
<comments xmlns="http://schemas.openxmlformats.org/spreadsheetml/2006/main">
  <authors>
    <author>Vladimir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2.xml><?xml version="1.0" encoding="utf-8"?>
<comments xmlns="http://schemas.openxmlformats.org/spreadsheetml/2006/main">
  <authors>
    <author>Vladimir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3.xml><?xml version="1.0" encoding="utf-8"?>
<comments xmlns="http://schemas.openxmlformats.org/spreadsheetml/2006/main">
  <authors>
    <author>Vladimir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4.xml><?xml version="1.0" encoding="utf-8"?>
<comments xmlns="http://schemas.openxmlformats.org/spreadsheetml/2006/main">
  <authors>
    <author>Vladimir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5.xml><?xml version="1.0" encoding="utf-8"?>
<comments xmlns="http://schemas.openxmlformats.org/spreadsheetml/2006/main">
  <authors>
    <author>Vladimir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6.xml><?xml version="1.0" encoding="utf-8"?>
<comments xmlns="http://schemas.openxmlformats.org/spreadsheetml/2006/main">
  <authors>
    <author>Vladimir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7.xml><?xml version="1.0" encoding="utf-8"?>
<comments xmlns="http://schemas.openxmlformats.org/spreadsheetml/2006/main">
  <authors>
    <author>Vladimir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8.xml><?xml version="1.0" encoding="utf-8"?>
<comments xmlns="http://schemas.openxmlformats.org/spreadsheetml/2006/main">
  <authors>
    <author>Vladimir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comments9.xml><?xml version="1.0" encoding="utf-8"?>
<comments xmlns="http://schemas.openxmlformats.org/spreadsheetml/2006/main">
  <authors>
    <author>Vladimir</author>
  </authors>
  <commentList>
    <comment ref="S6" authorId="0" shapeId="0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<sst xmlns="http://schemas.openxmlformats.org/spreadsheetml/2006/main" count="5689" uniqueCount="1014">
  <si>
    <t>%</t>
  </si>
  <si>
    <t>Cena celkem</t>
  </si>
  <si>
    <t>Za zhotovitele</t>
  </si>
  <si>
    <t>Za objednatele</t>
  </si>
  <si>
    <t>Položkový rozpočet stavby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</si>
  <si>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</si>
  <si>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</si>
  <si>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</si>
  <si>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</si>
  <si>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</si>
  <si>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</si>
  <si>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</si>
  <si>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</si>
  <si>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</si>
  <si>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</si>
  <si>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</si>
  <si>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</si>
  <si>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</si>
  <si>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</si>
  <si>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</si>
  <si>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</si>
  <si>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</si>
  <si>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</si>
  <si>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Objednatel: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</si>
  <si>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</si>
  <si>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</si>
  <si>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</si>
  <si>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</si>
  <si>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</si>
  <si>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</si>
  <si>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</si>
  <si>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</si>
  <si>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</si>
  <si>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</si>
  <si>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</si>
  <si>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</si>
  <si>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</si>
  <si>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</si>
  <si>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</si>
  <si>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</si>
  <si>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</si>
  <si>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</si>
  <si>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</si>
  <si>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5/2020</t>
  </si>
  <si>
    <t>Borová Lada dostavba kanalizace</t>
  </si>
  <si>
    <t>Obec Borová Lada</t>
  </si>
  <si>
    <t>Borová Lada</t>
  </si>
  <si>
    <t>00250341</t>
  </si>
  <si>
    <t>CZ00250341</t>
  </si>
  <si>
    <t>AQUAŠUMAVA s.r.o.</t>
  </si>
  <si>
    <t>Chudenín 30, PSČ 340 22 Nýrsko, okres Klatovy</t>
  </si>
  <si>
    <t>64832911</t>
  </si>
  <si>
    <t>CZ64832911</t>
  </si>
  <si>
    <t>Stavba</t>
  </si>
  <si>
    <t>1</t>
  </si>
  <si>
    <t>Ostatní a vedlejší náklady</t>
  </si>
  <si>
    <t>01</t>
  </si>
  <si>
    <t>IO 01</t>
  </si>
  <si>
    <t>Kanalizační stoky</t>
  </si>
  <si>
    <t>Stoka Nový Svět</t>
  </si>
  <si>
    <t>02</t>
  </si>
  <si>
    <t>Stoka České CHalupy</t>
  </si>
  <si>
    <t>03</t>
  </si>
  <si>
    <t>Stoka Kravín</t>
  </si>
  <si>
    <t>04</t>
  </si>
  <si>
    <t>Stoka Nový Svět střed 1</t>
  </si>
  <si>
    <t>05</t>
  </si>
  <si>
    <t>Stoka Nový Svět střed 2</t>
  </si>
  <si>
    <t>06</t>
  </si>
  <si>
    <t>Stoka Černá Lada</t>
  </si>
  <si>
    <t>07</t>
  </si>
  <si>
    <t>Stoka Svinná Lada - gravitace</t>
  </si>
  <si>
    <t>08</t>
  </si>
  <si>
    <t>Stoka Svinná Lada  - tlaková kanalizace</t>
  </si>
  <si>
    <t>IO 02</t>
  </si>
  <si>
    <t>Kanalizační přípojky - veřejná část</t>
  </si>
  <si>
    <t>IO 03</t>
  </si>
  <si>
    <t>Čerpací stanice</t>
  </si>
  <si>
    <t xml:space="preserve">Čerpací stanice </t>
  </si>
  <si>
    <t>Elektroinstalace a přípojka pro ČS</t>
  </si>
  <si>
    <t>IO 04</t>
  </si>
  <si>
    <t>Prodloužení rámové propusti</t>
  </si>
  <si>
    <t>IO 05</t>
  </si>
  <si>
    <t>Prodloužení propusti</t>
  </si>
  <si>
    <t>IO 06</t>
  </si>
  <si>
    <t>Přeložka telefonu</t>
  </si>
  <si>
    <t>Celkem za stavbu</t>
  </si>
  <si>
    <t>CZK</t>
  </si>
  <si>
    <t>Rekapitulace dílů</t>
  </si>
  <si>
    <t>Typ dílu</t>
  </si>
  <si>
    <t>Zemní práce</t>
  </si>
  <si>
    <t>2</t>
  </si>
  <si>
    <t>Základy a zvláštní zakládání</t>
  </si>
  <si>
    <t>3</t>
  </si>
  <si>
    <t>Svislé a kompletní konstrukce</t>
  </si>
  <si>
    <t>4</t>
  </si>
  <si>
    <t>Vodorovné konstrukce</t>
  </si>
  <si>
    <t>5</t>
  </si>
  <si>
    <t>Komunikace</t>
  </si>
  <si>
    <t>63</t>
  </si>
  <si>
    <t>Podlahy a podlahové konstrukce</t>
  </si>
  <si>
    <t>8</t>
  </si>
  <si>
    <t>Trubní vedení</t>
  </si>
  <si>
    <t>9</t>
  </si>
  <si>
    <t>Ostatní konstrukce, bourání</t>
  </si>
  <si>
    <t>99</t>
  </si>
  <si>
    <t>Staveništní přesun hmot</t>
  </si>
  <si>
    <t>721</t>
  </si>
  <si>
    <t>Vnitřní kanalizace</t>
  </si>
  <si>
    <t>724</t>
  </si>
  <si>
    <t>Strojní vybavení</t>
  </si>
  <si>
    <t>762</t>
  </si>
  <si>
    <t>Konstrukce tesařské</t>
  </si>
  <si>
    <t>764</t>
  </si>
  <si>
    <t>Konstrukce klempířské</t>
  </si>
  <si>
    <t>765</t>
  </si>
  <si>
    <t>Krytiny tvrdé</t>
  </si>
  <si>
    <t>767</t>
  </si>
  <si>
    <t>Konstrukce zámečnické</t>
  </si>
  <si>
    <t>783</t>
  </si>
  <si>
    <t>Nátěry</t>
  </si>
  <si>
    <t>M21</t>
  </si>
  <si>
    <t>Elektromontáže</t>
  </si>
  <si>
    <t>M22-01</t>
  </si>
  <si>
    <t>M22-02</t>
  </si>
  <si>
    <t>M46</t>
  </si>
  <si>
    <t>Zemní práce při montážích</t>
  </si>
  <si>
    <t>D96</t>
  </si>
  <si>
    <t>Přesuny suti a vybouraných hmot</t>
  </si>
  <si>
    <t>PSU</t>
  </si>
  <si>
    <t>VN</t>
  </si>
  <si>
    <t>ON</t>
  </si>
  <si>
    <t>#TypZaznamu#</t>
  </si>
  <si>
    <t>STA</t>
  </si>
  <si>
    <t>NAK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</si>
  <si>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</si>
  <si>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</si>
  <si>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</si>
  <si>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</si>
  <si>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</si>
  <si>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</si>
  <si>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</si>
  <si>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</si>
  <si>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</si>
  <si>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</si>
  <si>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</si>
  <si>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</si>
  <si>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</si>
  <si>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</si>
  <si>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</si>
  <si>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</si>
  <si>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</si>
  <si>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</si>
  <si>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</si>
  <si>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</si>
  <si>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</si>
  <si>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</si>
  <si>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</si>
  <si>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Díl:</t>
  </si>
  <si>
    <t>DIL</t>
  </si>
  <si>
    <t>005111021R</t>
  </si>
  <si>
    <t>Vytyčení veškerých stávajících inženýrských sítí</t>
  </si>
  <si>
    <t>ks</t>
  </si>
  <si>
    <t>RTS 20/ I</t>
  </si>
  <si>
    <t>Indiv</t>
  </si>
  <si>
    <t>VRN</t>
  </si>
  <si>
    <t>POL99_8</t>
  </si>
  <si>
    <t>005121  R</t>
  </si>
  <si>
    <t>Zařízení staveniště včetně lávek a zabezpečení výkopů</t>
  </si>
  <si>
    <t>Vlastní</t>
  </si>
  <si>
    <t>POL99_2</t>
  </si>
  <si>
    <t>005124099  R</t>
  </si>
  <si>
    <t>Koordinátor bezpečnosti práce ( zhotovitele )</t>
  </si>
  <si>
    <t>0052110R</t>
  </si>
  <si>
    <t xml:space="preserve">Dočasná dopravní opatření-inženýring-nahlášení dopravní uzavírky dotčeným orgánům,dodání dopr značek  a světelné signalizace,jejich rozmístění a přemístění a jejich údržba a odstranění po skončení </t>
  </si>
  <si>
    <t>005231 R</t>
  </si>
  <si>
    <t>Zpracování nového kanalizačního řádu a Provozního řádu kanalizace, 6x tištěné vyhotovení+6xCD</t>
  </si>
  <si>
    <t>Náklady zhotovitele na vypracování Kanalizačního řádu,vypracování Provozního řádu kanalizace pro zkušební či trvalý provoz včetně nákladů na předání všech návodů k obsluze a údržbě pro technologická zařízení a včetně zaškolení obsluhy objednatele : 1</t>
  </si>
  <si>
    <t>VV</t>
  </si>
  <si>
    <t>005241010 R</t>
  </si>
  <si>
    <t>Dokumentace skutečného provedení stavby 6x tištěné vyhotovení, 6x elektronicky</t>
  </si>
  <si>
    <t>0052410R</t>
  </si>
  <si>
    <t>Geodetické zaměření skutečného provedení stavby včetně vysazení odboček a přípojek 6x tisk a 6x CD náklady na provedení skutečného zaměření stavby v rozsahu nezbytném pro kolaudaci stavby</t>
  </si>
  <si>
    <t>005301</t>
  </si>
  <si>
    <t>Geometrické plány pro věcná břemena 6x tisk,6x CD</t>
  </si>
  <si>
    <t>005304</t>
  </si>
  <si>
    <t>Fotodokumentace stavby minimálně1000 fotografií + 6x DVD</t>
  </si>
  <si>
    <t>005305</t>
  </si>
  <si>
    <t>Zkoušky hutnění v komunikaci 1ks překop,1ks na každých 50m v komunikaci</t>
  </si>
  <si>
    <t>005306</t>
  </si>
  <si>
    <t>Laboratorní rozbor zeminy pro skládkování</t>
  </si>
  <si>
    <t>005307</t>
  </si>
  <si>
    <t>Aktualizace vyjádření včech správců sítí</t>
  </si>
  <si>
    <t>005309</t>
  </si>
  <si>
    <t>Dohled geologa</t>
  </si>
  <si>
    <t>00591</t>
  </si>
  <si>
    <t>Publicita projektu - velkoplošný informační panel dle pravidel financování</t>
  </si>
  <si>
    <t>00592</t>
  </si>
  <si>
    <t>Publicita projektu - trvalá pamětní deska</t>
  </si>
  <si>
    <t>00594</t>
  </si>
  <si>
    <t>Geodetické vytyčení stavby kanalizace</t>
  </si>
  <si>
    <t>00595</t>
  </si>
  <si>
    <t>Zajištění povolení ke snižování hladiny podzemních vod po dobu stavby</t>
  </si>
  <si>
    <t>SUM</t>
  </si>
  <si>
    <t>Poznámky uchazeče k zadání</t>
  </si>
  <si>
    <t>POPUZIV</t>
  </si>
  <si>
    <t>END</t>
  </si>
  <si>
    <t>ING</t>
  </si>
  <si>
    <t>113107630R00</t>
  </si>
  <si>
    <t>Odstranění podkladu nad 50 m2,kam.drcené tl.30 cm</t>
  </si>
  <si>
    <t>m2</t>
  </si>
  <si>
    <t>RTS 19/ II</t>
  </si>
  <si>
    <t>Práce</t>
  </si>
  <si>
    <t>POL1_</t>
  </si>
  <si>
    <t>7,0*1,6*5</t>
  </si>
  <si>
    <t>113108411R00</t>
  </si>
  <si>
    <t>Odstranění asfaltové vrstvy pl.nad 50 m2, tl.11 cm</t>
  </si>
  <si>
    <t>115101201R00</t>
  </si>
  <si>
    <t>Čerpání vody na výšku do 10 m, přítok do 500 l/min</t>
  </si>
  <si>
    <t>h</t>
  </si>
  <si>
    <t>115101301R00</t>
  </si>
  <si>
    <t>Pohotovost čerp.soupravy, výška 10 m, přítok 500 l</t>
  </si>
  <si>
    <t>den</t>
  </si>
  <si>
    <t>119001411R00</t>
  </si>
  <si>
    <t>Dočasné zajištění beton.a plast. potrubí do DN 200</t>
  </si>
  <si>
    <t>m</t>
  </si>
  <si>
    <t>1,0*3</t>
  </si>
  <si>
    <t>119001421R00</t>
  </si>
  <si>
    <t>Dočasné zajištění podzemního potrubí nebo vedení kabelů do 3 kabelů</t>
  </si>
  <si>
    <t>1,0*16</t>
  </si>
  <si>
    <t>121101100R00</t>
  </si>
  <si>
    <t>Sejmutí ornice, pl. do 400 m2, přemístění do 50 m</t>
  </si>
  <si>
    <t>m3</t>
  </si>
  <si>
    <t>(3110,2-7,0*5)*3,0*0,2</t>
  </si>
  <si>
    <t>130001101R00</t>
  </si>
  <si>
    <t>Příplatek k cenám za ztížené vykopávky v horninách jakékoliv třídy</t>
  </si>
  <si>
    <t>1,0*1,0*1,0*19</t>
  </si>
  <si>
    <t>132101213R00</t>
  </si>
  <si>
    <t>Hloubení rýh š.do 200 cm hor.2 do 10000 m3,STROJNĚ</t>
  </si>
  <si>
    <t>Začátek provozního součtu</t>
  </si>
  <si>
    <t xml:space="preserve">  51,6*1,0*(2,21+2,5)/2</t>
  </si>
  <si>
    <t xml:space="preserve">  50,1*1,0*(2,58+2,29)/2</t>
  </si>
  <si>
    <t xml:space="preserve">  50,0*1,0*(2,29+2,0)/2</t>
  </si>
  <si>
    <t xml:space="preserve">  30,0*1,0*(2,0+1,9)/2</t>
  </si>
  <si>
    <t xml:space="preserve">  50,0*1,0*(1,9+2,0)/2</t>
  </si>
  <si>
    <t xml:space="preserve">  50,0*1,0*(2,0+1,98)/2</t>
  </si>
  <si>
    <t xml:space="preserve">  40,0*1,0*(1,98+2,47)/2</t>
  </si>
  <si>
    <t xml:space="preserve">  50,0*1,0*(2,47+2,2)/2</t>
  </si>
  <si>
    <t xml:space="preserve">  50,0*1,0*(2,2+3,15)/2</t>
  </si>
  <si>
    <t xml:space="preserve">  34,9*1,0*(3,15+2,86)/2</t>
  </si>
  <si>
    <t xml:space="preserve">  15,1*1,0*(2,86+2,74)/2</t>
  </si>
  <si>
    <t xml:space="preserve">  45,0*1,0*(2,74+2,02)/2</t>
  </si>
  <si>
    <t xml:space="preserve">  45,0*1,0*(2,02+1,87)/2</t>
  </si>
  <si>
    <t xml:space="preserve">  45,0*1,0*(1,87+1,3)/2</t>
  </si>
  <si>
    <t xml:space="preserve">  45,0*1,0*(1,3+2,06)/2</t>
  </si>
  <si>
    <t xml:space="preserve">  45,0*1,0*(2,06+2,49)/2</t>
  </si>
  <si>
    <t xml:space="preserve">  45,0*1,0*(2,49+2,02)/2</t>
  </si>
  <si>
    <t xml:space="preserve">  45,0*1,0*(2,02+2,55)/2</t>
  </si>
  <si>
    <t xml:space="preserve">  45,0*1,0*(2,55+1,57)/2</t>
  </si>
  <si>
    <t xml:space="preserve">  41,8*1,0*(1,57+0,99)/2</t>
  </si>
  <si>
    <t xml:space="preserve">  33,5*1,0*(0,99+2,24)/2</t>
  </si>
  <si>
    <t xml:space="preserve">  11,0*1,0*(2,24+2,15)/2</t>
  </si>
  <si>
    <t xml:space="preserve">  50,0*1,0*(2,15+2,35)/2</t>
  </si>
  <si>
    <t xml:space="preserve">  45,0*1,0*(2,35+2,08)/2</t>
  </si>
  <si>
    <t xml:space="preserve">  50,0*1,0*(2,08+1,45)/2</t>
  </si>
  <si>
    <t xml:space="preserve">  33,9*1,0*(1,45+0,9)/2</t>
  </si>
  <si>
    <t xml:space="preserve">  25,3*1,0*(0,9+1,5)/2</t>
  </si>
  <si>
    <t xml:space="preserve">  25,2*1,0*(1,5+1,5)/2</t>
  </si>
  <si>
    <t xml:space="preserve">  50,0*1,0*1,5*2</t>
  </si>
  <si>
    <t xml:space="preserve">  31,0*1,0*1,5</t>
  </si>
  <si>
    <t xml:space="preserve">  77,4*1,0*(1,5+1,3)/2</t>
  </si>
  <si>
    <t xml:space="preserve">  29,7*1,0*1,3</t>
  </si>
  <si>
    <t xml:space="preserve">  5,3*1,0*(1,3+2,02)/2</t>
  </si>
  <si>
    <t xml:space="preserve">  18,5*1,0*(2,02+1,3)/2</t>
  </si>
  <si>
    <t xml:space="preserve">  43,1*1,0*(1,3+2,33)/2</t>
  </si>
  <si>
    <t xml:space="preserve">  50,0*1,0*(2,33+1,8)/2</t>
  </si>
  <si>
    <t xml:space="preserve">  50,0*1,0*(1,8+4,39)/2</t>
  </si>
  <si>
    <t xml:space="preserve">  30,2*1,0*(4,39+5,12)/2</t>
  </si>
  <si>
    <t xml:space="preserve">  29,0*1,0*(5,12+6,22)/2</t>
  </si>
  <si>
    <t xml:space="preserve">  41,7*1,0*(6,22+5,34)/2</t>
  </si>
  <si>
    <t xml:space="preserve">  33,7*1,0*(5,34+3,53)/2</t>
  </si>
  <si>
    <t xml:space="preserve">  15,1*1,0*(3,53+3,39)/2</t>
  </si>
  <si>
    <t xml:space="preserve">  34,4*1,0*(3,39+2,17)/2</t>
  </si>
  <si>
    <t xml:space="preserve">  14,1*1,0*(2,17+3,41)/2</t>
  </si>
  <si>
    <t xml:space="preserve">  30,1*1,0*(3,41+1,78)/2</t>
  </si>
  <si>
    <t xml:space="preserve">  15,6*1,0*(1,78+1,45)/2</t>
  </si>
  <si>
    <t xml:space="preserve">  49,5*1,0*(1,45+1,23)/2</t>
  </si>
  <si>
    <t xml:space="preserve">  50,0*1,0*1,23</t>
  </si>
  <si>
    <t xml:space="preserve">  48,7*1,0*(1,23+0,96)/2</t>
  </si>
  <si>
    <t xml:space="preserve">  29,2*1,0*(0,96+1,26)/2</t>
  </si>
  <si>
    <t xml:space="preserve">  53,1*1,0*(1,26+1,18)/2</t>
  </si>
  <si>
    <t xml:space="preserve">  18,0*1,0*1,18/2</t>
  </si>
  <si>
    <t xml:space="preserve">  8,8*1,0*2,99/2</t>
  </si>
  <si>
    <t xml:space="preserve">  2,0*1,0*(2,98+2,88)/2</t>
  </si>
  <si>
    <t xml:space="preserve">  16,0*1,0*(2,88+3,96)/2</t>
  </si>
  <si>
    <t xml:space="preserve">  5,7*1,0*(3,96+4,1)/2</t>
  </si>
  <si>
    <t xml:space="preserve">  26,4*1,0*(4,1+3,79)/2</t>
  </si>
  <si>
    <t xml:space="preserve">  48,1*1,0*(3,79+2,54)/2</t>
  </si>
  <si>
    <t xml:space="preserve">  47,1*1,0*(2,54+1,98)/2</t>
  </si>
  <si>
    <t xml:space="preserve">  42,1*1,0*(1,98+2,71)/2</t>
  </si>
  <si>
    <t xml:space="preserve">  45,9*1,0*(2,71+2,04)/2</t>
  </si>
  <si>
    <t xml:space="preserve">  55,0*1,0*(2,04+1,39)/2</t>
  </si>
  <si>
    <t xml:space="preserve">  50,0*1,0*(1,39+1,69)/2</t>
  </si>
  <si>
    <t xml:space="preserve">  38,9*1,0*(1,69+0,82)/2</t>
  </si>
  <si>
    <t xml:space="preserve">  17,3*1,0*(0,82+1,5)/2</t>
  </si>
  <si>
    <t xml:space="preserve">  309,8*1,0*1,5</t>
  </si>
  <si>
    <t xml:space="preserve">  5,0*1,0*(1,5+4,38)/2</t>
  </si>
  <si>
    <t xml:space="preserve">  25,0*1,0*(4,38+3,59)/2</t>
  </si>
  <si>
    <t xml:space="preserve">  50,4*1,0*(3,59+2,58)/2</t>
  </si>
  <si>
    <t xml:space="preserve">  49,7*1,0*(2,58+1,5)/2</t>
  </si>
  <si>
    <t xml:space="preserve">  11,9*1,0*(1,5+2,63)/2</t>
  </si>
  <si>
    <t xml:space="preserve">  12,3*1,0*(2,63+2,47)/2</t>
  </si>
  <si>
    <t xml:space="preserve">  30,5*1,0*(2,47+2,07)/2</t>
  </si>
  <si>
    <t xml:space="preserve">  41,8*1,0*(2,07+1,49)/2</t>
  </si>
  <si>
    <t xml:space="preserve">  rozšíření pro šachty : 2,0*0,5*2*(2,21+2,58+2,29+2,0+1,9+2,0+1,98+2,47+2,28+3,15)</t>
  </si>
  <si>
    <t xml:space="preserve">  2,0*0,5*2*(2,86+2,74+2,02+1,87+1,3+2,06+2,49+2,02+2,55+1,57)</t>
  </si>
  <si>
    <t xml:space="preserve">  2,0*0,5*2*(0,99+2,24+2,15+2,35+2,08+1,25+0,9)</t>
  </si>
  <si>
    <t xml:space="preserve">  2,0*0,5*2*(1,5*5+1,3*3+2,33+1,8+4,39+5,12+6,22+5,14+3,53+3,39)</t>
  </si>
  <si>
    <t xml:space="preserve">  2,0*0,5*2*(2,17+3,41+1,7+1,43+1,23+1,23+0,96+1,26+1,1+2,94+2,88+3,96)</t>
  </si>
  <si>
    <t xml:space="preserve">  2,0*0,5*2*(4,1+3,79+2,54+1,98+2,71+2,04+1,39+1,69+0,82+1,5)</t>
  </si>
  <si>
    <t xml:space="preserve">  2,0*0,5*2*(1,5*8+4,38+3,59+2,58+1,5+2,63+2,47+2,07+1,49)</t>
  </si>
  <si>
    <t xml:space="preserve">  prohloubení pro šachty : 2,0*2,0*0,2*83</t>
  </si>
  <si>
    <t xml:space="preserve">  Mezisoučet</t>
  </si>
  <si>
    <t>Konec provozního součtu</t>
  </si>
  <si>
    <t>20% : 6738,9035*0,2</t>
  </si>
  <si>
    <t>132201213R00</t>
  </si>
  <si>
    <t>Hloubení rýh š.do 200 cm hor.3 do 10000 m3,STROJNĚ</t>
  </si>
  <si>
    <t>40% : 6738,9035*0,4</t>
  </si>
  <si>
    <t>132201219R00</t>
  </si>
  <si>
    <t>Hloubení rýh šířky přes 60 do 200 cm příplatek za lepivost, v hornině 3,</t>
  </si>
  <si>
    <t>132301213R00</t>
  </si>
  <si>
    <t>Hloubení rýh š.do 200 cm hor.4 do 10000 m3,STROJNĚ</t>
  </si>
  <si>
    <t>132301219R00</t>
  </si>
  <si>
    <t>Přípl.za lepivost,hloubení rýh 200cm,hor.4,STROJNĚ</t>
  </si>
  <si>
    <t>132401211R00</t>
  </si>
  <si>
    <t>Hloubení rýh šířky do 200 cm v hor.5, STROJNĚ</t>
  </si>
  <si>
    <t>30,0*2*(2,0+1,9)/2</t>
  </si>
  <si>
    <t>50,0*2*(1,9+2,0)/2</t>
  </si>
  <si>
    <t>50,0*2*(2,0+1,98)/2</t>
  </si>
  <si>
    <t>45,0*2*(2,02+1,87)/2</t>
  </si>
  <si>
    <t>45,0*2*(1,87+1,3)/2</t>
  </si>
  <si>
    <t>45,0*2*(1,3+2,06)/2</t>
  </si>
  <si>
    <t>33,5*2*(0,99+2,24)/2</t>
  </si>
  <si>
    <t>50,0*2*(2,08+1,45)/2</t>
  </si>
  <si>
    <t>25,2*2*(1,5+1,5)/2</t>
  </si>
  <si>
    <t>50,0*2*1,5*2</t>
  </si>
  <si>
    <t>31,0*2*1,5</t>
  </si>
  <si>
    <t>5,3*2*(1,3+2,02)/2</t>
  </si>
  <si>
    <t>18,5*2*(2,02+1,3)/2</t>
  </si>
  <si>
    <t>43,1*2*(1,3+2,33)/2</t>
  </si>
  <si>
    <t>50,0*1,0*(2,33+1,8)/2</t>
  </si>
  <si>
    <t>15,6*2*(1,78+1,45)/2</t>
  </si>
  <si>
    <t>8,8*2*2,99/2</t>
  </si>
  <si>
    <t>55,0*2*(2,04+1,39)/2</t>
  </si>
  <si>
    <t>50,0*2*(1,39+1,69)/2</t>
  </si>
  <si>
    <t>309,8*2*1,5</t>
  </si>
  <si>
    <t>41,8*2*(2,07+1,49)/2</t>
  </si>
  <si>
    <t>51,6*2*(2,21+2,5)/2</t>
  </si>
  <si>
    <t>50,1*2*(2,58+2,29)/2</t>
  </si>
  <si>
    <t>50,0*2*(2,29+2,0)/2</t>
  </si>
  <si>
    <t>40,0*2*(1,98+2,47)/2</t>
  </si>
  <si>
    <t>50,0*2*(2,47+2,2)/2</t>
  </si>
  <si>
    <t>50,0*2*(2,2+3,15)/2</t>
  </si>
  <si>
    <t>34,9*2*(3,15+2,86)/2</t>
  </si>
  <si>
    <t>15,1*2*(2,86+2,74)/2</t>
  </si>
  <si>
    <t>45,0*2*(2,74+2,02)/2</t>
  </si>
  <si>
    <t>45,0*2*(2,06+2,49)/2</t>
  </si>
  <si>
    <t>45,0*2*(2,49+2,02)/2</t>
  </si>
  <si>
    <t>45,0*2*(2,02+2,55)/2</t>
  </si>
  <si>
    <t>45,0*2*(2,55+1,57)/2</t>
  </si>
  <si>
    <t>11,0*2*(2,24+2,15)/2</t>
  </si>
  <si>
    <t>50,0*2*(2,15+2,35)/2</t>
  </si>
  <si>
    <t>45,0*2*(2,35+2,08)/2</t>
  </si>
  <si>
    <t>50,0*2*(2,33+1,8)/2</t>
  </si>
  <si>
    <t>50,0*2*(1,8+4,39)/2</t>
  </si>
  <si>
    <t>15,1*2*(3,53+3,39)/2</t>
  </si>
  <si>
    <t>34,4*2*(3,39+2,17)/2</t>
  </si>
  <si>
    <t>14,1*2*(2,17+3,41)/2</t>
  </si>
  <si>
    <t>30,1*2*(3,41+1,78)/2</t>
  </si>
  <si>
    <t>2,0*2*(2,98+2,88)/2</t>
  </si>
  <si>
    <t>16,0*2*(2,88+3,96)/2</t>
  </si>
  <si>
    <t>5,7*2*(3,96+4,1)/2</t>
  </si>
  <si>
    <t>26,4*2*(4,1+3,79)/2</t>
  </si>
  <si>
    <t>48,1*2*(3,79+2,54)/2</t>
  </si>
  <si>
    <t>47,1*2*(2,54+1,98)/2</t>
  </si>
  <si>
    <t>42,1*2*(1,98+2,71)/2</t>
  </si>
  <si>
    <t>45,9*2*(2,71+2,04)/2</t>
  </si>
  <si>
    <t>5,0*2*(1,5+4,38)/2</t>
  </si>
  <si>
    <t>25,0*2*(4,38+3,59)/2</t>
  </si>
  <si>
    <t>50,4*2*(3,59+2,58)/2</t>
  </si>
  <si>
    <t>49,7*2*(2,58+1,5)/2</t>
  </si>
  <si>
    <t>11,9*2*(1,5+2,63)/2</t>
  </si>
  <si>
    <t>12,3*2*(2,63+2,47)/2</t>
  </si>
  <si>
    <t>30,5*2*(2,47+2,07)/2</t>
  </si>
  <si>
    <t>30,2*2*(4,39+5,12)/2</t>
  </si>
  <si>
    <t>29,0*2*(5,12+6,22)/2</t>
  </si>
  <si>
    <t>41,7*2*(6,22+5,34)/2</t>
  </si>
  <si>
    <t>33,7*2*(5,34+3,53)/2</t>
  </si>
  <si>
    <t>162301101R00</t>
  </si>
  <si>
    <t>Vodorovné přemístění výkopku z hor.1-4 do 500 m</t>
  </si>
  <si>
    <t>zásyp a zpět : 4482,67787*2</t>
  </si>
  <si>
    <t>167101102R00</t>
  </si>
  <si>
    <t>Nakládání výkopku z hor.1-4 v množství nad 100 m3</t>
  </si>
  <si>
    <t>pro zásyp : 6738,9035</t>
  </si>
  <si>
    <t>174101101R00</t>
  </si>
  <si>
    <t>Zásyp jam, rýh, šachet se zhutněním</t>
  </si>
  <si>
    <t>6738,9035</t>
  </si>
  <si>
    <t>-3110,2*1,0*0,65</t>
  </si>
  <si>
    <t>-3,14*0,62*0,62*(2,41+2,78+2,49+2,2+2,1+2,28+2,18+2,67+2,48)</t>
  </si>
  <si>
    <t>-3,14*0,62*0,62*(3,35+3,06+2,94+2,22+2,07+1,5+2,26+2,69)</t>
  </si>
  <si>
    <t>-3,14*0,62*0,62*(2,22+2,75+1,77+1,59+2,44+2,35+2,55+2,2+1,63+1,1)</t>
  </si>
  <si>
    <t>-3,14*0,62*0,62*(1,7*5+1,5+1,5+1,5+2,53+2,0+4,59+5,32+6,42)</t>
  </si>
  <si>
    <t>-3,14*0,62*0,62*(5,54+3,73+3,59+2,37+3,61+1,9+1,63+1,43+1,43)</t>
  </si>
  <si>
    <t>-3,14*0,62*0,62*(1,16+1,46+1,3+3,14+3,08+4,16)</t>
  </si>
  <si>
    <t>-3,14*0,62*0,62*(4,3+3,99+2,74+2,18+2,91+2,24+1,59+1,89+1,02)</t>
  </si>
  <si>
    <t>-3,14*0,62*0,62*(1,7*8+4,58+3,79+2,7+1,7+2,83+2,67+2,27+1,69)</t>
  </si>
  <si>
    <t>181300012RAA</t>
  </si>
  <si>
    <t>Rozprostření ornice v rovině tloušťka 20 cm dovoz ornice ze vzdálenosti 500 m, osetí trávou</t>
  </si>
  <si>
    <t>(3110,2-7,0*5)*3,0</t>
  </si>
  <si>
    <t>141741119 R00</t>
  </si>
  <si>
    <t>Protlak z ocel. trub  D 426 mm, bez dodávky trub</t>
  </si>
  <si>
    <t>175101101 RT2</t>
  </si>
  <si>
    <t>Obsyp potrubí bez prohození sypaniny s dodáním štěrkopísku fr. 4-8</t>
  </si>
  <si>
    <t>(3110,2-1,24*83)*1,0*0,55</t>
  </si>
  <si>
    <t>-(3110,2-1,24*83)*3,14*0,135*0,135</t>
  </si>
  <si>
    <t>199R</t>
  </si>
  <si>
    <t>Odvoz zeminy,složení a rozprostření dle zákona o odpadech zajistí si dodavatel dle možností</t>
  </si>
  <si>
    <t>6738,9035-4482,67787</t>
  </si>
  <si>
    <t>14333122.AR</t>
  </si>
  <si>
    <t>Trubka podélně svařovaná hladká 11375 426x10 mm</t>
  </si>
  <si>
    <t>SPCM</t>
  </si>
  <si>
    <t>Specifikace</t>
  </si>
  <si>
    <t>POL3_</t>
  </si>
  <si>
    <t>451572111 R00</t>
  </si>
  <si>
    <t>Lože pod potrubí z kameniva těženého 4 - 8 mm</t>
  </si>
  <si>
    <t>(3110,2-1,24*83)*1,0*0,1</t>
  </si>
  <si>
    <t>564851111RT2</t>
  </si>
  <si>
    <t>Podklad ze štěrkodrti po zhutnění tloušťky 15 cm štěrkodrť frakce 0-32 mm</t>
  </si>
  <si>
    <t>564851111RT4</t>
  </si>
  <si>
    <t>Podklad ze štěrkodrti po zhutnění tloušťky 15 cm štěrkodrť frakce 0-63 mm</t>
  </si>
  <si>
    <t>565131111R00</t>
  </si>
  <si>
    <t>Podklad z obal kamen. ACP 16+, š. do 3 m, tl. 5 cm</t>
  </si>
  <si>
    <t>573111111R00</t>
  </si>
  <si>
    <t>Postřik živičný infiltr.+ posyp, asfalt. 0,60kg/m2</t>
  </si>
  <si>
    <t>573211112R00</t>
  </si>
  <si>
    <t>Postřik živičný spojovací z asfaltu 0,2 kg/m2</t>
  </si>
  <si>
    <t>577112113R00</t>
  </si>
  <si>
    <t>Beton asfalt. ACO 11 S modifik. š. do 3 m, tl.4 cm</t>
  </si>
  <si>
    <t>871373121R00</t>
  </si>
  <si>
    <t>Montáž trub z plastu, gumový kroužek, DN 300</t>
  </si>
  <si>
    <t>877363121R00</t>
  </si>
  <si>
    <t>Montáž tvarovek odboč. plast. gum. kroužek DN 250</t>
  </si>
  <si>
    <t>kus</t>
  </si>
  <si>
    <t>894412311RAB</t>
  </si>
  <si>
    <t>Šachta, DN 1000 stěna 120 mm, dno  V max. 40 hloubka dna 2,26 m poklop litina 40 t</t>
  </si>
  <si>
    <t>894412311RBB</t>
  </si>
  <si>
    <t>Šachta, DN 1000 stěna 120 mm, dno  V max. 40 hloubka dna 3,26 m poklop litina 40 t</t>
  </si>
  <si>
    <t>894412311RCB</t>
  </si>
  <si>
    <t>Šachta, DN 1000 stěna 120 mm, dno V max. 40 hloubka dna 4,26 m poklop litina 40 t</t>
  </si>
  <si>
    <t>899711122R00</t>
  </si>
  <si>
    <t>Fólie výstražná z PVC šedá, šířka 30 cm</t>
  </si>
  <si>
    <t>892581111 R00</t>
  </si>
  <si>
    <t>Zkouška těsnosti kanalizace DN do 300, vodou včetně šachet</t>
  </si>
  <si>
    <t>892583111 R00</t>
  </si>
  <si>
    <t>Zabezpečení konců kanal. potrubí DN do 300, vodou</t>
  </si>
  <si>
    <t>úsek</t>
  </si>
  <si>
    <t>892855116 R00</t>
  </si>
  <si>
    <t>Kontrola kanalizace TV kamerou nad 500 m</t>
  </si>
  <si>
    <t>894412310RAB</t>
  </si>
  <si>
    <t>Šachta, DN 1000 stěna 120 mm, dno V max. 40 hloubka dna 1,26 m poklop litina 40 t</t>
  </si>
  <si>
    <t>894412311RCC</t>
  </si>
  <si>
    <t>Šachta, DN 1000 stěna 120 mm, dno V max. 40 hloubka dna 4,76 m poklop litina 40 t</t>
  </si>
  <si>
    <t>894412311RCE</t>
  </si>
  <si>
    <t>Šachta, DN 1000 stěna 120 mm, dno V max. 40 hloubka dna 5,76 m poklop litina 40 t</t>
  </si>
  <si>
    <t>894412311RCG</t>
  </si>
  <si>
    <t>Šachta, DN 1000 stěna 120 mm, dno V max. 40 hloubka dna 6,76 m poklop litina 40 t</t>
  </si>
  <si>
    <t>894412312 R</t>
  </si>
  <si>
    <t>Šachta, DN 1000 stěna 120 mm, dno V max. 40 hloubka dna 1,76 m poklop litina 40 t</t>
  </si>
  <si>
    <t>894412313  R</t>
  </si>
  <si>
    <t>Šachta, DN 1000 stěna 120 mm, dno V max. 40 hloubka dna 3,76 m poklop litina 40 t</t>
  </si>
  <si>
    <t>894412314 R</t>
  </si>
  <si>
    <t>Šachta, DN 1000 stěna 120 mm, dno  V max. 40 hloubka dna 2,76 m poklop litina 40 t</t>
  </si>
  <si>
    <t>286114014R</t>
  </si>
  <si>
    <t>286506121R</t>
  </si>
  <si>
    <t>919735112R00</t>
  </si>
  <si>
    <t>Řezání stávajícího živičného krytu tl. 5 - 10 cm</t>
  </si>
  <si>
    <t>7,0*2*6</t>
  </si>
  <si>
    <t>91974</t>
  </si>
  <si>
    <t>Zalití spar asfaltem</t>
  </si>
  <si>
    <t>998276101R00</t>
  </si>
  <si>
    <t>Přesun hmot, trubní vedení plastová, otevř. výkop</t>
  </si>
  <si>
    <t>t</t>
  </si>
  <si>
    <t>Přesun hmot</t>
  </si>
  <si>
    <t>POL7_</t>
  </si>
  <si>
    <t xml:space="preserve">Hmotnosti z položek s pořadovými čísly: : </t>
  </si>
  <si>
    <t xml:space="preserve">5,6,15,16,17,24,25,26,28,29,30,31,32,33,34,35,36,37,38,39,40,43,45,46,47,48,49,50,51,52,53,55, : </t>
  </si>
  <si>
    <t>Součet: : 3500,64115</t>
  </si>
  <si>
    <t>9790822</t>
  </si>
  <si>
    <t>Odvoz suti na skládku (asfalt,beton, štěrk) dle zákona o odpadech dle možností dodavatele, možná recyklace na místě stavby</t>
  </si>
  <si>
    <t>RTS 18/ II</t>
  </si>
  <si>
    <t>Přesun suti</t>
  </si>
  <si>
    <t>POL8_</t>
  </si>
  <si>
    <t xml:space="preserve">Demontážní hmotnosti z položek s pořadovými čísly: : </t>
  </si>
  <si>
    <t xml:space="preserve">1,2, : </t>
  </si>
  <si>
    <t>Součet: : 50,51200</t>
  </si>
  <si>
    <t>113107620R00</t>
  </si>
  <si>
    <t>Odstranění podkladu nad 50 m2,kam.drcené tl.20 cm</t>
  </si>
  <si>
    <t>52,0*1,6</t>
  </si>
  <si>
    <t>2,6*0,5*2</t>
  </si>
  <si>
    <t>68,6*3,0*0,2</t>
  </si>
  <si>
    <t xml:space="preserve">  10,6*1,0*(1,46+2,08)/2</t>
  </si>
  <si>
    <t xml:space="preserve">  60,0*1,0*(2,08+1,53)/2</t>
  </si>
  <si>
    <t xml:space="preserve">  60,0*1,0*(1,53+1,5)/2</t>
  </si>
  <si>
    <t xml:space="preserve">  rozšíření pro šachty : 2,0*0,5*2*(2,08+1,53+1,5)</t>
  </si>
  <si>
    <t xml:space="preserve">  prohloubení pro šachty : 2,0*2,0*0,2*3</t>
  </si>
  <si>
    <t>20% : 230,582*0,2</t>
  </si>
  <si>
    <t>40% : 230,582*0,4</t>
  </si>
  <si>
    <t>10,6*2*(1,46+2,08)/2</t>
  </si>
  <si>
    <t>60,0*2*(2,08+1,53)/2</t>
  </si>
  <si>
    <t>60,0*2*(1,53+1,5)/2</t>
  </si>
  <si>
    <t>zásyp a zpět : 141,71794*2</t>
  </si>
  <si>
    <t>pro zásyp : 147,71794</t>
  </si>
  <si>
    <t>230,582</t>
  </si>
  <si>
    <t>-(120,6-1,24*3)*1,0*0,65</t>
  </si>
  <si>
    <t>-3,14*0,62*0,62*(2,28+1,73+1,7)</t>
  </si>
  <si>
    <t>68,6*3,0</t>
  </si>
  <si>
    <t>Obsyp potrubí bez prohození sypaniny s dodáním štěrkopísku fr. 4-8 mm</t>
  </si>
  <si>
    <t>(120,6-1,24*3)*1,0*0,55</t>
  </si>
  <si>
    <t>-(120,6-1,24*3)*3,14*0,135*0,135</t>
  </si>
  <si>
    <t>230,582-147,71794</t>
  </si>
  <si>
    <t>Lože pod potrubí z kameniva těženého 4 -8 mm</t>
  </si>
  <si>
    <t>(120,6-1,24*3)*1,0*0,1</t>
  </si>
  <si>
    <t>564861111RT4</t>
  </si>
  <si>
    <t>Podklad ze štěrkodrti po zhutnění tloušťky 20 cm štěrkodrť frakce 0-63 mm</t>
  </si>
  <si>
    <t xml:space="preserve">10,15,16,18,19,20,21,22,25,27,28,29, : </t>
  </si>
  <si>
    <t>Součet: : 168,79505</t>
  </si>
  <si>
    <t>POL8_1</t>
  </si>
  <si>
    <t xml:space="preserve">1, : </t>
  </si>
  <si>
    <t>Součet: : 37,75200</t>
  </si>
  <si>
    <t>40,6*1,6</t>
  </si>
  <si>
    <t>2,6*0,5*2*2</t>
  </si>
  <si>
    <t>1,0*4</t>
  </si>
  <si>
    <t>1,0*1,0*1,0*4</t>
  </si>
  <si>
    <t xml:space="preserve">  9,0*1,0*(1,36+1,4)/2</t>
  </si>
  <si>
    <t xml:space="preserve">  31,6*1,0*(1,4+1,3)/2</t>
  </si>
  <si>
    <t xml:space="preserve">  rozšíření pro šachty : 2,0*0,5*2*(1,4+1,3)</t>
  </si>
  <si>
    <t xml:space="preserve">  prohloubení pro šachty : 2,0*2,0*0,2*2</t>
  </si>
  <si>
    <t>20% : 62,08*0,2</t>
  </si>
  <si>
    <t>40% : 62,08*0,4</t>
  </si>
  <si>
    <t>zásyp a zpět : 33,56025*2</t>
  </si>
  <si>
    <t>zásyp : 33,56025</t>
  </si>
  <si>
    <t>62,08</t>
  </si>
  <si>
    <t>-(40,6-1,24*2)*1,0*0,65</t>
  </si>
  <si>
    <t>-3,14*0,62*0,62*(1,6+1,5)</t>
  </si>
  <si>
    <t>(40,6-1,24*2)*1,0*0,55</t>
  </si>
  <si>
    <t>-(40,6-1,24*2)*3,14*0,135*0,135</t>
  </si>
  <si>
    <t>62,08-33,56025</t>
  </si>
  <si>
    <t>(40,6-1,24*2)*1,0*0,1</t>
  </si>
  <si>
    <t>286114014 R</t>
  </si>
  <si>
    <t>40,6*2</t>
  </si>
  <si>
    <t>0,5*4*2</t>
  </si>
  <si>
    <t xml:space="preserve">5,15,17,18,19,20,21,22,23,24,25,28,30,31,32,34, : </t>
  </si>
  <si>
    <t>Součet: : 115,54880</t>
  </si>
  <si>
    <t>Součet: : 63,28432</t>
  </si>
  <si>
    <t>169,6*1,6</t>
  </si>
  <si>
    <t>2,6*0,5*2*5</t>
  </si>
  <si>
    <t>1,0*8</t>
  </si>
  <si>
    <t xml:space="preserve">  54,3*1,0*(3,9+1,5)/2</t>
  </si>
  <si>
    <t xml:space="preserve">  10,0*1,0*(1,5+1,38)/2</t>
  </si>
  <si>
    <t xml:space="preserve">  32,3*1,0*(1,38+1,5)/2</t>
  </si>
  <si>
    <t xml:space="preserve">  56,2*1,0*1,5</t>
  </si>
  <si>
    <t xml:space="preserve">  16,0*1,0*(1,5+1,52)/2</t>
  </si>
  <si>
    <t xml:space="preserve">  rozšíření pro šachty : 2,0*0,5*2*(1,5+1,38+1,5+1,5+1,52)</t>
  </si>
  <si>
    <t xml:space="preserve">  prohloubení pro šachty : 2,0*2,0*0,2*5</t>
  </si>
  <si>
    <t>20% : 334,782*0,2</t>
  </si>
  <si>
    <t>40% : 334,782*0,4</t>
  </si>
  <si>
    <t>56,2*2*1,5</t>
  </si>
  <si>
    <t>16,0*2*(1,5+1,52)/2</t>
  </si>
  <si>
    <t>54,3*2*(3,9+1,5)/2</t>
  </si>
  <si>
    <t>zásyp a zpět : 218,43307*2</t>
  </si>
  <si>
    <t>pro zásyp : 218,43307</t>
  </si>
  <si>
    <t>334,782</t>
  </si>
  <si>
    <t>-(169,6-1,24*5)*1,0*0,65</t>
  </si>
  <si>
    <t>-3,14*0,62*0,62*(1,7+1,58+1,7+1,7+1,72)</t>
  </si>
  <si>
    <t>(169,6-1,24*5)*1,0*0,55</t>
  </si>
  <si>
    <t>-(169,6-1,24*5)*3,14*0,135*0,135</t>
  </si>
  <si>
    <t>334,782-218,43307</t>
  </si>
  <si>
    <t>169,6*1,0*0,1</t>
  </si>
  <si>
    <t>169,6*2</t>
  </si>
  <si>
    <t>0,5*4*5</t>
  </si>
  <si>
    <t xml:space="preserve">5,12,13,19,20,22,23,24,25,26,27,28,29,30,31,34,36,37,38,40, : </t>
  </si>
  <si>
    <t>Součet: : 470,66078</t>
  </si>
  <si>
    <t>Součet: : 256,49272</t>
  </si>
  <si>
    <t>56,9*1,6</t>
  </si>
  <si>
    <t>1,0*2</t>
  </si>
  <si>
    <t>1,0*1,0*1,0*2</t>
  </si>
  <si>
    <t xml:space="preserve">  56,9*1,0*1,75</t>
  </si>
  <si>
    <t xml:space="preserve">  rozšíření pro šachty : 2,0*0,5*2*1,75*2</t>
  </si>
  <si>
    <t>20% : 108,175*0,2</t>
  </si>
  <si>
    <t>40% : 108,175*0,4</t>
  </si>
  <si>
    <t>56,9*2*1,75</t>
  </si>
  <si>
    <t>zásyp a zpět : 68,09464*2</t>
  </si>
  <si>
    <t>pro zásyp : 68,09464</t>
  </si>
  <si>
    <t>108,175</t>
  </si>
  <si>
    <t>-(56,9-1,24*2)*1,0*0,65</t>
  </si>
  <si>
    <t>-3,14*0,62*0,62*1,95*2</t>
  </si>
  <si>
    <t>(56,9-1,24*2)*1,0*0,55</t>
  </si>
  <si>
    <t>-(56,9-1,24*2)*3,14*0,135*0,135</t>
  </si>
  <si>
    <t>108,175-68,09464</t>
  </si>
  <si>
    <t>451572211R00</t>
  </si>
  <si>
    <t>(56,9-1,24*2)*1,0*0,1</t>
  </si>
  <si>
    <t xml:space="preserve">4,11,16,17,19,20,21,22,23,24,27,29,30, : </t>
  </si>
  <si>
    <t>Součet: : 102,73447</t>
  </si>
  <si>
    <t>Součet: : 42,34560</t>
  </si>
  <si>
    <t>(288,0-6,0)*3,0*0,2</t>
  </si>
  <si>
    <t xml:space="preserve">  40,2*1,0*(2,0+1,5)/2</t>
  </si>
  <si>
    <t xml:space="preserve">  32,0*1,0*(1,5+1,52)/2</t>
  </si>
  <si>
    <t xml:space="preserve">  35,0*1,0*(1,52+1,5)/2</t>
  </si>
  <si>
    <t xml:space="preserve">  40,0*1,0*(1,5+1,65)/2</t>
  </si>
  <si>
    <t xml:space="preserve">  30,0*1,0*(1,65+1,5)/2</t>
  </si>
  <si>
    <t xml:space="preserve">  35,8*1,0*(1,5+1,7)/2</t>
  </si>
  <si>
    <t xml:space="preserve">  18,0*1,0*(1,7+1,41)/2</t>
  </si>
  <si>
    <t xml:space="preserve">  45,0*1,0*(1,41+1,66)/2</t>
  </si>
  <si>
    <t xml:space="preserve">  12,0*1,0*(1,86+1,46)/2</t>
  </si>
  <si>
    <t xml:space="preserve">  rozšíření pro šachty : 2,0*0,5*2*(1,5+1,52+1,5+1,65+1,5+1,7+1,41+1,66+1,46)</t>
  </si>
  <si>
    <t xml:space="preserve">  prohloubení pro šachty : 2,0*2,0*0,2*9</t>
  </si>
  <si>
    <t>20% : 491,035*0,2</t>
  </si>
  <si>
    <t>40% : 491,035*0,4</t>
  </si>
  <si>
    <t>40,2*2*(2,0+1,5)/2</t>
  </si>
  <si>
    <t>32,0*2*(1,5+1,52)/2</t>
  </si>
  <si>
    <t>35,0*2*(1,52+1,5)/2</t>
  </si>
  <si>
    <t>40,0*2*(1,5+1,65)/2</t>
  </si>
  <si>
    <t>30,0*2*(1,65+1,5)/2</t>
  </si>
  <si>
    <t>35,8*2*(1,5+1,7)/2</t>
  </si>
  <si>
    <t>18,0*2*(1,7+1,41)/2</t>
  </si>
  <si>
    <t>45,0*2*(1,41+1,66)/2</t>
  </si>
  <si>
    <t>12,0*2*(1,86+1,46)/2</t>
  </si>
  <si>
    <t>zásyp a zpět : 292,13885*2</t>
  </si>
  <si>
    <t>pro zásyp : 292,13885</t>
  </si>
  <si>
    <t>491,035</t>
  </si>
  <si>
    <t>-(288,0-1,24*9)*1,0*0,65</t>
  </si>
  <si>
    <t>-3,14*0,62*0,62*(1,7+1,72+1,7+1,85+1,7+1,9+1,61+1,86+1,66)</t>
  </si>
  <si>
    <t>(288,0-6,0)*3,0</t>
  </si>
  <si>
    <t>(288,0-1,24*9)*1,0*0,55</t>
  </si>
  <si>
    <t>(2,88-1,24*9)*3,14*0,135*0,135</t>
  </si>
  <si>
    <t>491,035-292,13885</t>
  </si>
  <si>
    <t>(288,0-1,24*9)*1,0*0,1</t>
  </si>
  <si>
    <t xml:space="preserve">3,11,16,17,18,20,21,22,23,24,27,29,30,31, : </t>
  </si>
  <si>
    <t>Součet: : 343,19175</t>
  </si>
  <si>
    <t>190,1*1,6</t>
  </si>
  <si>
    <t>2,0*0,5*2*14</t>
  </si>
  <si>
    <t>(450,1-6,0)*3,0*0,2</t>
  </si>
  <si>
    <t xml:space="preserve">  393,6*1,0*(1,8+1,92)/2</t>
  </si>
  <si>
    <t xml:space="preserve">  34,5*1,0*(1,46+1,92)/2</t>
  </si>
  <si>
    <t xml:space="preserve">  14,7*1,0*(1,23+1,46)/2</t>
  </si>
  <si>
    <t xml:space="preserve">  7,3*1,0*(1,33+1,23)/2</t>
  </si>
  <si>
    <t xml:space="preserve">  rozšíření pro šachty : 2,0*0,5*2*(1,86*12+1,46+1,23)</t>
  </si>
  <si>
    <t xml:space="preserve">  prohloubení pro šachty : 2,0*2,0*0,2*14</t>
  </si>
  <si>
    <t>20% : 880,7365*0,2</t>
  </si>
  <si>
    <t>40% : 880,7365*0,4</t>
  </si>
  <si>
    <t>393,6*2*(1,8+1,92)/2</t>
  </si>
  <si>
    <t>34,5*2*(1,46+1,92)/2</t>
  </si>
  <si>
    <t>zásyp a zpět : 565,88839*2</t>
  </si>
  <si>
    <t>pro zásyp : 565,88839</t>
  </si>
  <si>
    <t>880,7365</t>
  </si>
  <si>
    <t>-(450,1-1,24*14)*1,0*0,65</t>
  </si>
  <si>
    <t>-3,14*0,62*0,62*(2,06*12+1,66+1,43)</t>
  </si>
  <si>
    <t>(450,1-6,0)*3,0</t>
  </si>
  <si>
    <t>(450,1-1,24*14)*1,0*0,55</t>
  </si>
  <si>
    <t>(450,1-1,24*14)*3,14*0,135*0,135</t>
  </si>
  <si>
    <t>880,7365-565,88839</t>
  </si>
  <si>
    <t>190,1*2</t>
  </si>
  <si>
    <t>0,5*4*14</t>
  </si>
  <si>
    <t xml:space="preserve">11,16,17,18,20,21,22,23,24,25,26,27,28,29,30,33,35,36,37,39, : </t>
  </si>
  <si>
    <t>Součet: : 2309,94970</t>
  </si>
  <si>
    <t>Součet: : 299,60832</t>
  </si>
  <si>
    <t>6,0*3,5*4</t>
  </si>
  <si>
    <t>6,0*3,0*3*0,2</t>
  </si>
  <si>
    <t xml:space="preserve">  5,0*1,2*2,1*4</t>
  </si>
  <si>
    <t xml:space="preserve">  5,0*1,2*2,3*3</t>
  </si>
  <si>
    <t>20% : 91,8*0,2</t>
  </si>
  <si>
    <t>40% : 91,8*0,4</t>
  </si>
  <si>
    <t>141721101R00</t>
  </si>
  <si>
    <t>553,1-5,0*7</t>
  </si>
  <si>
    <t>5,0*2*2,1*4</t>
  </si>
  <si>
    <t>5,0*2*2,3*3</t>
  </si>
  <si>
    <t>zásyp a zpět : 62,4*2</t>
  </si>
  <si>
    <t>pro zásyp : 62,4</t>
  </si>
  <si>
    <t>91,8</t>
  </si>
  <si>
    <t>-5,0*1,2*0,7*7</t>
  </si>
  <si>
    <t>6,0*3,0*3</t>
  </si>
  <si>
    <t>5,0*1,2*0,4*7</t>
  </si>
  <si>
    <t>-5,0*7*3,14*0,055*0,055</t>
  </si>
  <si>
    <t>91,8-62,4</t>
  </si>
  <si>
    <t>5,30*1,2*0,3*7</t>
  </si>
  <si>
    <t>871251121R00</t>
  </si>
  <si>
    <t>Montáž trubek polyetylenových ve výkopu d 110 mm</t>
  </si>
  <si>
    <t>892271111 R00</t>
  </si>
  <si>
    <t>Tlaková zkouška  potrubí do DN 125</t>
  </si>
  <si>
    <t>286136655R</t>
  </si>
  <si>
    <t>553,1*1,015</t>
  </si>
  <si>
    <t>(6,0+3,5)*2*4</t>
  </si>
  <si>
    <t xml:space="preserve">11,12,17,18,20,21,22,23,24,25,26,29,31, : </t>
  </si>
  <si>
    <t>Součet: : 140,79991</t>
  </si>
  <si>
    <t>Součet: : 75,76800</t>
  </si>
  <si>
    <t xml:space="preserve">  150,0*0,8*1,5</t>
  </si>
  <si>
    <t>20% : 180,0*0,2</t>
  </si>
  <si>
    <t>40% : 180,0*0,4</t>
  </si>
  <si>
    <t>pro zásyp : 114,0*2</t>
  </si>
  <si>
    <t>zásyp : 114,0</t>
  </si>
  <si>
    <t>150,0*0,8*(1,5-0,55)</t>
  </si>
  <si>
    <t>150,0*0,8*0,45</t>
  </si>
  <si>
    <t>-150,0*3,14*0,08*0,08</t>
  </si>
  <si>
    <t>180,0-114,0</t>
  </si>
  <si>
    <t>150,0*1,0*0,1</t>
  </si>
  <si>
    <t>892571111R00</t>
  </si>
  <si>
    <t>Zkouška těsnosti kanalizace DN do 200, vodou</t>
  </si>
  <si>
    <t>871315221</t>
  </si>
  <si>
    <t xml:space="preserve">11,13,16, : </t>
  </si>
  <si>
    <t>Součet: : 115,43907</t>
  </si>
  <si>
    <t>115101221R00</t>
  </si>
  <si>
    <t>Čerpání vody na výšku 10 - 25 m, přítok do 500 l</t>
  </si>
  <si>
    <t>121101101R00</t>
  </si>
  <si>
    <t>Sejmutí ornice s přemístěním do 50 m</t>
  </si>
  <si>
    <t>13,0*13,0*0,2</t>
  </si>
  <si>
    <t>131101112R00</t>
  </si>
  <si>
    <t>Hloubení nezapaž. jam hor.2 do 1000 m3, STROJNĚ</t>
  </si>
  <si>
    <t>Kalkul</t>
  </si>
  <si>
    <t xml:space="preserve">  (3,0*3,0+13,0*13,0)/2*5,0</t>
  </si>
  <si>
    <t>20% : 445,0*0,2</t>
  </si>
  <si>
    <t>131201112R00</t>
  </si>
  <si>
    <t>Hloubení nezapaž. jam hor.3 do 1000 m3, STROJNĚ</t>
  </si>
  <si>
    <t>40% : 445,0*0,4</t>
  </si>
  <si>
    <t>131201119R00</t>
  </si>
  <si>
    <t>Příplatek za lepivost - hloubení nezap.jam v hor.3</t>
  </si>
  <si>
    <t>131301112R00</t>
  </si>
  <si>
    <t>Hloubení nezapaž. jam hor.4 do 1000 m3, STROJNĚ</t>
  </si>
  <si>
    <t>131301119R00</t>
  </si>
  <si>
    <t>Příplatek za lepivost - hloubení nezap.jam v hor.4</t>
  </si>
  <si>
    <t>162201102R00</t>
  </si>
  <si>
    <t>Vodorovné přemístění výkopku z hor.1-4 do 50 m</t>
  </si>
  <si>
    <t>zásyp a zpět : 413,65888*2</t>
  </si>
  <si>
    <t>(3,0*3,0+13,0*13,0)/2*5,0</t>
  </si>
  <si>
    <t>-3,0*3,0*0,2</t>
  </si>
  <si>
    <t>-3,14*1,4*1,4*4,8</t>
  </si>
  <si>
    <t>445,0-413,65888</t>
  </si>
  <si>
    <t>111200001RA0</t>
  </si>
  <si>
    <t>Odstranění křovin a stromů do 100 mm, spálení</t>
  </si>
  <si>
    <t>Agregovaná položka</t>
  </si>
  <si>
    <t>POL2_</t>
  </si>
  <si>
    <t>13,0*13,0</t>
  </si>
  <si>
    <t>271531113R00</t>
  </si>
  <si>
    <t>Polštář základu z kameniva hr. drceného 16-32 mm</t>
  </si>
  <si>
    <t>3,0*3,0*0,2</t>
  </si>
  <si>
    <t>381181001 R00</t>
  </si>
  <si>
    <t>388129750 R00</t>
  </si>
  <si>
    <t>Montáž krycí desky nádrže ČS</t>
  </si>
  <si>
    <t>5531</t>
  </si>
  <si>
    <t>Poklop ocelový ze žebrovaného plechu s rámem z L 50/50/5 Z1 600/600 mm žár zink. součást krycí desky</t>
  </si>
  <si>
    <t>5531 RA0</t>
  </si>
  <si>
    <t xml:space="preserve">ks    </t>
  </si>
  <si>
    <t>5532</t>
  </si>
  <si>
    <t>Poklop ocelový ze žebrovaného plechu s rámem z L 50/50/5 Z2 900/600 mm žár zink součást krycí desky</t>
  </si>
  <si>
    <t>5533</t>
  </si>
  <si>
    <t>Nerezový žebřík  z Jackl. profilů Dl. 3,5 m součást nádrže</t>
  </si>
  <si>
    <t>998144471R00</t>
  </si>
  <si>
    <t>Přesun hmot, jímky a nádrže pozemní výšky do 25 m</t>
  </si>
  <si>
    <t xml:space="preserve">15,17,18,19,20,21, : </t>
  </si>
  <si>
    <t>Součet: : 7,34062</t>
  </si>
  <si>
    <t>7241</t>
  </si>
  <si>
    <t>Čerpadla ponorná 2x (pro spouštění na vodící tyči) včetně vystrojení a armatur D+M  dle PD</t>
  </si>
  <si>
    <t>762085151R00</t>
  </si>
  <si>
    <t>Hoblování řeziva</t>
  </si>
  <si>
    <t>krokve 10/16 : 2,32*6*2*0,1*0,16*1,1</t>
  </si>
  <si>
    <t>kleštiny 8/16 : 3,2*4*0,08*0,16*1,1</t>
  </si>
  <si>
    <t>42,52*0,16*0,16*1,1</t>
  </si>
  <si>
    <t>762195000R00</t>
  </si>
  <si>
    <t>Spojovací a ochranné prostředky pro montáž stěn</t>
  </si>
  <si>
    <t>28,615*1,6*0,02</t>
  </si>
  <si>
    <t>762332120R00</t>
  </si>
  <si>
    <t>Montáž vázaných krovů pravidelných do 224 cm2</t>
  </si>
  <si>
    <t>krokve 10/16 : 2,32*6*2</t>
  </si>
  <si>
    <t>kleštiny 8/16 : 3,2*4</t>
  </si>
  <si>
    <t>762342204RT2</t>
  </si>
  <si>
    <t>Montáž kontralatí přibitím včetně dodávky řeziva, latě 3/5 cm</t>
  </si>
  <si>
    <t>3,4*2,32*2</t>
  </si>
  <si>
    <t>762342203RT4</t>
  </si>
  <si>
    <t>Montáž laťování střech, vzdálenost latí 22 - 36 cm včetně dodávky řeziva, latě 4/6 cm</t>
  </si>
  <si>
    <t>762395000R00</t>
  </si>
  <si>
    <t>Spojovací a ochranné prostředky pro střechy</t>
  </si>
  <si>
    <t>krokve 10/16 : 2,32*6*2*0,1*0,16</t>
  </si>
  <si>
    <t>kleštiny 8/16 : 3,2*4*0,08*0,16</t>
  </si>
  <si>
    <t>15,776*0,19</t>
  </si>
  <si>
    <t>15,776*3,1*0,06*0,04</t>
  </si>
  <si>
    <t>2,32*6*2*0,05*0,03</t>
  </si>
  <si>
    <t>762712130R00</t>
  </si>
  <si>
    <t>Montáž vázaných konstrukcí hraněných do 288 cm2</t>
  </si>
  <si>
    <t>(3,4+2,8)*2</t>
  </si>
  <si>
    <t>(2,8*4-1,0)*2</t>
  </si>
  <si>
    <t>1,32</t>
  </si>
  <si>
    <t>1,4*6</t>
  </si>
  <si>
    <t>762795000R00</t>
  </si>
  <si>
    <t>Spojovací prostředky pro vázané konstrukce</t>
  </si>
  <si>
    <t>42,52*0,16*0,16</t>
  </si>
  <si>
    <t>762132137 R00</t>
  </si>
  <si>
    <t>Montáž bednění stěn, prkna hobl. 20mm,překládaná</t>
  </si>
  <si>
    <t>2,8*4*2,31</t>
  </si>
  <si>
    <t>-1,0*2,0</t>
  </si>
  <si>
    <t>3,1*(0,25+1,28)/2*2</t>
  </si>
  <si>
    <t>762341620 RT3</t>
  </si>
  <si>
    <t>Bednění střech z palubek pero-drážka včetně dodávky řeziva, palubky SM tl. 19 mm</t>
  </si>
  <si>
    <t>7629 R</t>
  </si>
  <si>
    <t>Dveře tesařské svlakové 100/200 cm bez zárubně z překládaných prken včetně kování D+M</t>
  </si>
  <si>
    <t>60512001 R</t>
  </si>
  <si>
    <t>Řezivo SM hoblované profil 20x100 mm, dl. 3-4,2 m</t>
  </si>
  <si>
    <t>28,615*1,6*0,02*1,1</t>
  </si>
  <si>
    <t>60596002R</t>
  </si>
  <si>
    <t>Řezivo - hranoly</t>
  </si>
  <si>
    <t>hranoly 16/16 : 42,52*0,16*0,16*1,1</t>
  </si>
  <si>
    <t>998762102R00</t>
  </si>
  <si>
    <t>Přesun hmot pro tesařské konstrukce, výšky do 12 m</t>
  </si>
  <si>
    <t xml:space="preserve">25,26,27,28,29,30,31,32,33,35,36, : </t>
  </si>
  <si>
    <t>Součet: : 2,10928</t>
  </si>
  <si>
    <t>764819211R00</t>
  </si>
  <si>
    <t>Odpadní trouby kruhové z lak.Pz plechu, D 80 mm</t>
  </si>
  <si>
    <t>2,6*2</t>
  </si>
  <si>
    <t>764815211R00</t>
  </si>
  <si>
    <t>Žlab podokapní půlkruh.z lak.Pz plechu, rš 250 mm</t>
  </si>
  <si>
    <t>3,4*2</t>
  </si>
  <si>
    <t>764815808R00</t>
  </si>
  <si>
    <t>Kotlík žlabový oválný z lak. Pz plechu, 250/80 mm</t>
  </si>
  <si>
    <t>765331221RT3</t>
  </si>
  <si>
    <t>765331235RT3</t>
  </si>
  <si>
    <t>765331261RT3</t>
  </si>
  <si>
    <t>2,32*4</t>
  </si>
  <si>
    <t>765331661R00</t>
  </si>
  <si>
    <t>Větrací mřížka šířky 52 mm,tašky drážkové,bobrovky</t>
  </si>
  <si>
    <t>765331662R00</t>
  </si>
  <si>
    <t>Větrací mřížka univerzální,kryt.drážková,bobrovka</t>
  </si>
  <si>
    <t>765901103R00</t>
  </si>
  <si>
    <t>998765101R00</t>
  </si>
  <si>
    <t>Přesun hmot pro krytiny tvrdé, výšky do 6 m</t>
  </si>
  <si>
    <t xml:space="preserve">41,42,43,44,45,46, : </t>
  </si>
  <si>
    <t>Součet: : 0,99973</t>
  </si>
  <si>
    <t>767990010 RAC</t>
  </si>
  <si>
    <t>kg</t>
  </si>
  <si>
    <t>I č. 140+ kotvení : 2,75*14,4</t>
  </si>
  <si>
    <t>2,0</t>
  </si>
  <si>
    <t>783726300R00</t>
  </si>
  <si>
    <t>Nátěr synt. lazurovací tesařských konstr. 3x lak</t>
  </si>
  <si>
    <t>bednění : 15,776</t>
  </si>
  <si>
    <t>krokve 10/16 : 2,32*6*2*(0,1+0,16)*2</t>
  </si>
  <si>
    <t>kleštiny 8/16 : 3,2*4*(0,08+0,16)*2</t>
  </si>
  <si>
    <t>42,52*0,16*4</t>
  </si>
  <si>
    <t>opláštění : 28,615*1,6*2</t>
  </si>
  <si>
    <t>dveře : 1,0*2,0*1,6*2</t>
  </si>
  <si>
    <t>2101</t>
  </si>
  <si>
    <t>2102</t>
  </si>
  <si>
    <t>2103</t>
  </si>
  <si>
    <t>123102101R00</t>
  </si>
  <si>
    <t>Vykopávky zářezů v hor.2 do 1000 m3</t>
  </si>
  <si>
    <t>7,5*6,2*0,3</t>
  </si>
  <si>
    <t>132201210R00</t>
  </si>
  <si>
    <t>Hloubení rýh š.do 200 cm hor.3 do 50 m3,STROJNĚ</t>
  </si>
  <si>
    <t>základy křídel : 1,2*0,6*0,8*2</t>
  </si>
  <si>
    <t>162201101R00</t>
  </si>
  <si>
    <t>Vodorovné přemístění výkopku z hor.1-4 do 20 m</t>
  </si>
  <si>
    <t>(13,95+1,152)*2</t>
  </si>
  <si>
    <t>167101101R00</t>
  </si>
  <si>
    <t>Nakládání výkopku z hor.1-4 v množství do 100 m3</t>
  </si>
  <si>
    <t>13,95+1,152</t>
  </si>
  <si>
    <t>171101103R00</t>
  </si>
  <si>
    <t>Uložení sypaniny do násypů zhutněných na 100% PS</t>
  </si>
  <si>
    <t>348942112R00</t>
  </si>
  <si>
    <t>Zábradlí ocel. s osazením do bet.bloků,ze 3 trubek</t>
  </si>
  <si>
    <t>389121112R00</t>
  </si>
  <si>
    <t>Osazení dílců rámové konstrukce do 10 t</t>
  </si>
  <si>
    <t>Kompletní konstrukce ze železobetonu C 25/30 bednění a odbednění, výztuž 90 kg/m3,statické výpočty a výkresy</t>
  </si>
  <si>
    <t>základ křídel : 1,25*0,6*0,8*2</t>
  </si>
  <si>
    <t>křídla propustě : 1,25*2,0/2*0,3*2</t>
  </si>
  <si>
    <t>zábradelní zeď : 2,3*0,3*1,0</t>
  </si>
  <si>
    <t>59383452R</t>
  </si>
  <si>
    <t>Propust rámová IZM 35/10 200x150x100 cm</t>
  </si>
  <si>
    <t>451313531R00</t>
  </si>
  <si>
    <t>Podklad betonový pod dlažbu tl. od 150 do 200 mm</t>
  </si>
  <si>
    <t>7,5*0,6</t>
  </si>
  <si>
    <t>(2,0+4,0)/2*1,2</t>
  </si>
  <si>
    <t>451571222R00</t>
  </si>
  <si>
    <t>Podklad pod dlažbu ze štěrkopísku tl. do 15 cm</t>
  </si>
  <si>
    <t>5,0*2,5</t>
  </si>
  <si>
    <t>597172121R00</t>
  </si>
  <si>
    <t>Rigol krajnicový z lom.kamene na sucho,spáry MC</t>
  </si>
  <si>
    <t>631315621RM1</t>
  </si>
  <si>
    <t>Mazanina betonová tl. 12 - 24 cm C 20/25 z betonu prostého</t>
  </si>
  <si>
    <t>pod Beneše : 2,5*5,0*0,15</t>
  </si>
  <si>
    <t>631320034RAB</t>
  </si>
  <si>
    <t>Mazanina vyztužená sítí, beton C 16/20, tl. 15 cm vyztužená sítí - drát 6,0 oka 100/100 mm</t>
  </si>
  <si>
    <t>nad Beneše : 5,0*2,3*0,15</t>
  </si>
  <si>
    <t>721176214R00</t>
  </si>
  <si>
    <t>Potrubí KG odpadní svislé D 160 x 4,0 mm</t>
  </si>
  <si>
    <t>721234101RT2</t>
  </si>
  <si>
    <t>Vtok střešní PP HL62H pro plochou střechu živičný pás, záchytný koš D 160 mm</t>
  </si>
  <si>
    <t>998721101R00</t>
  </si>
  <si>
    <t>Přesun hmot pro vnitřní kanalizaci, výšky do 6 m</t>
  </si>
  <si>
    <t xml:space="preserve">15,16, : </t>
  </si>
  <si>
    <t>Součet: : 0,00471</t>
  </si>
  <si>
    <t>5,0*8,0*0,3</t>
  </si>
  <si>
    <t>12,0*2</t>
  </si>
  <si>
    <t>3,6*0,6</t>
  </si>
  <si>
    <t>7,0*1,2</t>
  </si>
  <si>
    <t>452318510R00</t>
  </si>
  <si>
    <t>Zajišťovací práh z betonu s patkami i bez patek</t>
  </si>
  <si>
    <t>1,2*1,0*0,4</t>
  </si>
  <si>
    <t>899662113R00</t>
  </si>
  <si>
    <t>Výztuž obetonávky ze svařovaných sítí</t>
  </si>
  <si>
    <t>150/150/8 mm : 3,14*0,7*7,0*0,005267</t>
  </si>
  <si>
    <t>919513111R00</t>
  </si>
  <si>
    <t>Zřízení propustku z trub betonových/ŽB DN 50 cm</t>
  </si>
  <si>
    <t>919536111R00</t>
  </si>
  <si>
    <t xml:space="preserve">Obetonování trub propustku bet.vodostav. C 25/30 </t>
  </si>
  <si>
    <t>7,0*0,588</t>
  </si>
  <si>
    <t>970241100R00</t>
  </si>
  <si>
    <t>Řezání prostého betonu hl. řezu 100 mm</t>
  </si>
  <si>
    <t>ukončení propustku : 3,14*0,62*1,4</t>
  </si>
  <si>
    <t>59221616R</t>
  </si>
  <si>
    <t>Trouba betonová TBP 6-50  DN 50x100x6 cm</t>
  </si>
  <si>
    <t>998271301R00</t>
  </si>
  <si>
    <t>Přesun hmot pro kanalizace betonové, otevř. výkop</t>
  </si>
  <si>
    <t xml:space="preserve">5,6,7,8,9,10,11,13, : </t>
  </si>
  <si>
    <t>Součet: : 28,35735</t>
  </si>
  <si>
    <t>955022</t>
  </si>
  <si>
    <t>Zrušení samonosných kabelů do 5 XN</t>
  </si>
  <si>
    <t>955027</t>
  </si>
  <si>
    <t>Zrušení patkového dvojitého stožáru</t>
  </si>
  <si>
    <t>955066</t>
  </si>
  <si>
    <t>Zrušení spojky smrštitelné do 50 čtyř.</t>
  </si>
  <si>
    <t>955081</t>
  </si>
  <si>
    <t>Zrušení ukončení jedné čtyřky v rozvaděči</t>
  </si>
  <si>
    <t>955083</t>
  </si>
  <si>
    <t>Zrušení ukončení kabelů v rozvaděči</t>
  </si>
  <si>
    <t>955097</t>
  </si>
  <si>
    <t>Zrušení uzemnění venkovního rozvaděše</t>
  </si>
  <si>
    <t>955107</t>
  </si>
  <si>
    <t>Zrušení rozvaděče sloupového</t>
  </si>
  <si>
    <t>955145</t>
  </si>
  <si>
    <t>Montáž vnitřních samostatných přívodů ukončených zásuvkou</t>
  </si>
  <si>
    <t>955204</t>
  </si>
  <si>
    <t>Zrušení převodu v rozvaděči 1. pár</t>
  </si>
  <si>
    <t>pár</t>
  </si>
  <si>
    <t>955205</t>
  </si>
  <si>
    <t>Zrušení převodu v rozvaděči další pár</t>
  </si>
  <si>
    <t>955206</t>
  </si>
  <si>
    <t>Zrušení  převodu na HR 1. pár</t>
  </si>
  <si>
    <t>955207</t>
  </si>
  <si>
    <t>Zrušení  převodu na HR další pár</t>
  </si>
  <si>
    <t>955208</t>
  </si>
  <si>
    <t>Zřízení převodu v rozvaděči 1 pár</t>
  </si>
  <si>
    <t>955209</t>
  </si>
  <si>
    <t>Zřízení převodu v rozvaděči další pár</t>
  </si>
  <si>
    <t>955210</t>
  </si>
  <si>
    <t>Zřízení  převodu na HR 1. pár</t>
  </si>
  <si>
    <t>955211</t>
  </si>
  <si>
    <t>Zřízení  převodu na HR další . pár</t>
  </si>
  <si>
    <t>955288</t>
  </si>
  <si>
    <t>Montáž koncovky SKH</t>
  </si>
  <si>
    <t>115624</t>
  </si>
  <si>
    <t>Koncovka smršťovací SKH 3 15/35</t>
  </si>
  <si>
    <t>116341</t>
  </si>
  <si>
    <t>Mini Marker 1401 3M Ball</t>
  </si>
  <si>
    <t>952345</t>
  </si>
  <si>
    <t>Rýha v trávě 35/70-100, podsyp, obsyp, zához, výstražná folie a související práce</t>
  </si>
  <si>
    <t>955053</t>
  </si>
  <si>
    <t>Vytyčení trasy</t>
  </si>
  <si>
    <t xml:space="preserve">Potrubí kanalizační PVC-U SN 12 DN 250, hladká, potrubí s plnostěnnou konstrukcí stěny vyrobené dle ČSN EN 1401, se zvýšenou rázovou odolností dle DIN EN 744, jednovrstvé. Technologické postupy výrobce musí umožňovat pokládku až do teplot -10°C. S těsněním opatřeným odpůrným PP kroužkem odolným proti ropným látkám dle ČSN EN 681-2  a do 2,5 baru dle ČSN EN 1277, jištěným proti posuvu.
</t>
  </si>
  <si>
    <t xml:space="preserve">Potrubí kanalizační PVC-U SN 16 DN 250, hladká, potrubí s plnostěnnou konstrukcí stěny vyrobené dle ČSN EN 1401, se zvýšenou rázovou odolností dle DIN EN 744, jednovrstvé. Technologické postupy výrobce musí umožňovat pokládku až do teplot -10°C. S těsněním opatřeným odpůrným PP kroužkem odolným proti ropným látkám dle ČSN EN 681-2  a do 2,5 baru dle ČSN EN 1277, jištěným proti posuvu.
</t>
  </si>
  <si>
    <t>odbočka PVC; 45,0 °; d1 = 250 mm; d2 = 160 mm; SDR 34,0; l = 600 mm; hladká, spoj násuvný; DN 250,0 mm; DN2 150 mm. Výroba vstřikováním do formy, tvarovky jsou s hrdly na všech stranách s těsněním jištěným proti posuvu</t>
  </si>
  <si>
    <t>trubka vícevrstvá PE100 RC; PE100 RC; PE100 RC; hladká; SDR 11,0; da = 110,0 mm; di = 90,0 mm; s = 10,00 mm;  použití pro kanalizaci</t>
  </si>
  <si>
    <t xml:space="preserve">Potrubí kanalizační PVC-U, minimálně SN 10, DN 150, hladká, potrubí s plnostěnnou konstrukcí stěny vyrobené dle ČSN EN 1401, se zvýšenou rázovou odolností dle DIN EN 744, jednovrstvé. Technologické postupy výrobce musí umožňovat pokládku až do teplot -10°C. 
</t>
  </si>
  <si>
    <t>Montáž prefabrikovaných jímek ČS</t>
  </si>
  <si>
    <t>Dodávka nádrže a krycí desky ČS včetně průchodek, těsnění</t>
  </si>
  <si>
    <t>Krytina betonová , střechy ostatní taška</t>
  </si>
  <si>
    <t xml:space="preserve">Hřeben pro betonovou krytinu s větracím pásem </t>
  </si>
  <si>
    <t>Zakončení štítových hran taškami s ozubem</t>
  </si>
  <si>
    <t>Fólie podstřešní paropropust.</t>
  </si>
  <si>
    <t>Atypické ocelové konstrukce, žár zinkované 10 - 50 kg/kus, dodávka, montáž, výrobní dokumentace, statický výpočet</t>
  </si>
  <si>
    <t>Poorné kalové čerpadlo se šroubovým kolem : 2</t>
  </si>
  <si>
    <t>Stoka České Chalupy</t>
  </si>
  <si>
    <t>Borová Lada 38</t>
  </si>
  <si>
    <t>384 92</t>
  </si>
  <si>
    <t>Pažení a rozepření stěn rýh - příložné nebo zátažné- hl.do 2 m</t>
  </si>
  <si>
    <t>R151101101R00</t>
  </si>
  <si>
    <t>R151101102R00</t>
  </si>
  <si>
    <t>Pažení a rozepření stěn rýh - příložné nebo zátažné - hl.do 4 m</t>
  </si>
  <si>
    <t>R151101103R00</t>
  </si>
  <si>
    <t>Pažení a rozepření stěn rýh - příložné nebo zátažné - hl.do 8 m</t>
  </si>
  <si>
    <t>Odstranění pažení stěn rýh - příložné nebo zátažné- hl. do 2 m</t>
  </si>
  <si>
    <t>R151101111R00</t>
  </si>
  <si>
    <t>R151101112R00</t>
  </si>
  <si>
    <t>Odstranění pažení stěn rýh - příložné nebo zátažné- hl. do 4 m</t>
  </si>
  <si>
    <t>Odstranění pažení stěn rýh - příložné nebo zátažné - hl. do 8 m</t>
  </si>
  <si>
    <t>R151101113R00</t>
  </si>
  <si>
    <t>Pažení a rozepření stěn rýh - příložné nebo zátažné - hl.do 2 m</t>
  </si>
  <si>
    <t>Odstranění pažení stěn rýh - příložné nebo zátažné - hl. do 2 m</t>
  </si>
  <si>
    <t>Odstranění pažení stěn rýh - příložné nebo zátažné - hl. do 4 m</t>
  </si>
  <si>
    <t>Řízené protlačení a vtažení PE d 110 mm, hor.1 - 4 včetně veškerých souvisejícíh prací</t>
  </si>
  <si>
    <t>R380320040 RAA</t>
  </si>
  <si>
    <t>(450,1-1,24*14)*1,0*0,1</t>
  </si>
  <si>
    <t>2104</t>
  </si>
  <si>
    <t>B – ELEKTROINSTALACE</t>
  </si>
  <si>
    <t>A - PŘÍVODNÍ VEDENÍ</t>
  </si>
  <si>
    <t>C – ROZVÁDĚČ RH</t>
  </si>
  <si>
    <t>D – OCHRANA PŘED BLESKEM (LPS)</t>
  </si>
  <si>
    <t>kpl</t>
  </si>
  <si>
    <t>Elektroinstalace a přípojka pro ČS - cenu položek přeneste ze samostatného výkazu Elektro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</si>
</sst>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b/>
      <sz val="9"/>
      <name val="Arial CE"/>
      <family val="2"/>
      <charset val="238"/>
    </font>
    <font>
      <sz val="8"/>
      <name val="Arial CE"/>
      <family val="2"/>
      <charset val="238"/>
    </font>
    <font>
      <sz val="8"/>
      <color indexed="12"/>
      <name val="Arial CE"/>
      <family val="2"/>
      <charset val="238"/>
    </font>
    <font>
      <sz val="8"/>
      <color indexed="21"/>
      <name val="Arial CE"/>
      <family val="2"/>
      <charset val="238"/>
    </font>
    <font>
      <sz val="8"/>
      <color rgb="FFDE3801"/>
      <name val="Arial CE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23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23"/>
      </bottom>
      <diagonal/>
    </border>
  </borders>
  <cellStyleXfs count="2">
    <xf numFmtId="0" fontId="0" fillId="0" borderId="0"/>
    <xf numFmtId="0" fontId="1" fillId="0" borderId="0"/>
  </cellStyleXfs>
  <cellXfs count="279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0" fillId="0" borderId="0" xfId="0" applyAlignment="1">
      <alignment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0" fontId="8" fillId="3" borderId="0" xfId="0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0" fontId="8" fillId="3" borderId="6" xfId="0" applyFont="1" applyFill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8" fillId="0" borderId="0" xfId="0" applyNumberFormat="1" applyFont="1" applyAlignment="1">
      <alignment horizontal="left" vertical="center" wrapText="1"/>
    </xf>
    <xf numFmtId="49" fontId="0" fillId="0" borderId="6" xfId="0" applyNumberFormat="1" applyBorder="1" applyAlignment="1">
      <alignment vertical="center" wrapText="1"/>
    </xf>
    <xf numFmtId="0" fontId="8" fillId="4" borderId="6" xfId="0" applyFont="1" applyFill="1" applyBorder="1" applyAlignment="1" applyProtection="1">
      <alignment horizontal="left" vertical="center" wrapText="1"/>
      <protection locked="0"/>
    </xf>
    <xf numFmtId="0" fontId="8" fillId="4" borderId="0" xfId="0" applyFont="1" applyFill="1" applyAlignment="1" applyProtection="1">
      <alignment horizontal="left" vertical="center"/>
      <protection locked="0"/>
    </xf>
    <xf numFmtId="4" fontId="0" fillId="0" borderId="0" xfId="0" applyNumberFormat="1"/>
    <xf numFmtId="3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30" xfId="0" applyNumberFormat="1" applyFont="1" applyFill="1" applyBorder="1" applyAlignment="1">
      <alignment vertical="center"/>
    </xf>
    <xf numFmtId="4" fontId="7" fillId="5" borderId="31" xfId="0" applyNumberFormat="1" applyFont="1" applyFill="1" applyBorder="1" applyAlignment="1">
      <alignment vertical="center" wrapText="1"/>
    </xf>
    <xf numFmtId="4" fontId="10" fillId="5" borderId="32" xfId="0" applyNumberFormat="1" applyFont="1" applyFill="1" applyBorder="1" applyAlignment="1">
      <alignment horizontal="center" vertical="center" wrapText="1" shrinkToFit="1"/>
    </xf>
    <xf numFmtId="4" fontId="7" fillId="5" borderId="32" xfId="0" applyNumberFormat="1" applyFont="1" applyFill="1" applyBorder="1" applyAlignment="1">
      <alignment horizontal="center" vertical="center" wrapText="1" shrinkToFit="1"/>
    </xf>
    <xf numFmtId="3" fontId="7" fillId="5" borderId="32" xfId="0" applyNumberFormat="1" applyFont="1" applyFill="1" applyBorder="1" applyAlignment="1">
      <alignment horizontal="center" vertical="center" wrapText="1"/>
    </xf>
    <xf numFmtId="4" fontId="0" fillId="0" borderId="33" xfId="0" applyNumberFormat="1" applyBorder="1" applyAlignment="1">
      <alignment vertical="center"/>
    </xf>
    <xf numFmtId="4" fontId="3" fillId="0" borderId="35" xfId="0" applyNumberFormat="1" applyFont="1" applyBorder="1" applyAlignment="1">
      <alignment horizontal="right" vertical="center" wrapText="1" shrinkToFit="1"/>
    </xf>
    <xf numFmtId="4" fontId="3" fillId="0" borderId="35" xfId="0" applyNumberFormat="1" applyFont="1" applyBorder="1" applyAlignment="1">
      <alignment horizontal="right" vertical="center" shrinkToFit="1"/>
    </xf>
    <xf numFmtId="4" fontId="0" fillId="0" borderId="35" xfId="0" applyNumberFormat="1" applyBorder="1" applyAlignment="1">
      <alignment vertical="center" shrinkToFit="1"/>
    </xf>
    <xf numFmtId="3" fontId="0" fillId="0" borderId="35" xfId="0" applyNumberFormat="1" applyBorder="1" applyAlignment="1">
      <alignment vertical="center"/>
    </xf>
    <xf numFmtId="4" fontId="5" fillId="0" borderId="33" xfId="0" applyNumberFormat="1" applyFont="1" applyBorder="1" applyAlignment="1">
      <alignment vertical="center"/>
    </xf>
    <xf numFmtId="4" fontId="5" fillId="0" borderId="35" xfId="0" applyNumberFormat="1" applyFont="1" applyBorder="1" applyAlignment="1">
      <alignment vertical="center" wrapText="1" shrinkToFit="1"/>
    </xf>
    <xf numFmtId="4" fontId="5" fillId="0" borderId="35" xfId="0" applyNumberFormat="1" applyFont="1" applyBorder="1" applyAlignment="1">
      <alignment vertical="center" shrinkToFit="1"/>
    </xf>
    <xf numFmtId="3" fontId="5" fillId="0" borderId="35" xfId="0" applyNumberFormat="1" applyFont="1" applyBorder="1" applyAlignment="1">
      <alignment vertical="center"/>
    </xf>
    <xf numFmtId="4" fontId="0" fillId="0" borderId="33" xfId="0" applyNumberFormat="1" applyBorder="1" applyAlignment="1">
      <alignment horizontal="left" vertical="center"/>
    </xf>
    <xf numFmtId="4" fontId="0" fillId="0" borderId="35" xfId="0" applyNumberFormat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wrapText="1" shrinkToFit="1"/>
    </xf>
    <xf numFmtId="4" fontId="0" fillId="3" borderId="39" xfId="0" applyNumberFormat="1" applyFill="1" applyBorder="1" applyAlignment="1">
      <alignment vertical="center" shrinkToFit="1"/>
    </xf>
    <xf numFmtId="3" fontId="0" fillId="3" borderId="39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4" fillId="0" borderId="0" xfId="0" applyFont="1"/>
    <xf numFmtId="49" fontId="0" fillId="0" borderId="0" xfId="0" applyNumberFormat="1"/>
    <xf numFmtId="0" fontId="15" fillId="0" borderId="26" xfId="0" applyFont="1" applyBorder="1" applyAlignment="1">
      <alignment horizontal="center" vertical="center" wrapText="1"/>
    </xf>
    <xf numFmtId="0" fontId="3" fillId="0" borderId="26" xfId="0" applyFont="1" applyBorder="1" applyAlignment="1">
      <alignment vertical="center"/>
    </xf>
    <xf numFmtId="0" fontId="3" fillId="0" borderId="26" xfId="0" applyFont="1" applyBorder="1"/>
    <xf numFmtId="0" fontId="15" fillId="5" borderId="30" xfId="0" applyFont="1" applyFill="1" applyBorder="1" applyAlignment="1">
      <alignment horizontal="center" vertical="center" wrapText="1"/>
    </xf>
    <xf numFmtId="0" fontId="15" fillId="5" borderId="31" xfId="0" applyFont="1" applyFill="1" applyBorder="1" applyAlignment="1">
      <alignment horizontal="center" vertical="center" wrapText="1"/>
    </xf>
    <xf numFmtId="0" fontId="15" fillId="5" borderId="32" xfId="0" applyFont="1" applyFill="1" applyBorder="1" applyAlignment="1">
      <alignment horizontal="center" vertical="center" wrapText="1"/>
    </xf>
    <xf numFmtId="49" fontId="3" fillId="0" borderId="33" xfId="0" applyNumberFormat="1" applyFont="1" applyBorder="1" applyAlignment="1">
      <alignment vertical="center"/>
    </xf>
    <xf numFmtId="4" fontId="3" fillId="0" borderId="35" xfId="0" applyNumberFormat="1" applyFont="1" applyBorder="1" applyAlignment="1">
      <alignment vertical="center"/>
    </xf>
    <xf numFmtId="0" fontId="3" fillId="3" borderId="36" xfId="0" applyFont="1" applyFill="1" applyBorder="1" applyAlignment="1">
      <alignment vertical="center"/>
    </xf>
    <xf numFmtId="0" fontId="3" fillId="3" borderId="36" xfId="0" applyFont="1" applyFill="1" applyBorder="1" applyAlignment="1">
      <alignment vertical="center" wrapText="1"/>
    </xf>
    <xf numFmtId="0" fontId="3" fillId="3" borderId="37" xfId="0" applyFont="1" applyFill="1" applyBorder="1" applyAlignment="1">
      <alignment vertical="center" wrapText="1"/>
    </xf>
    <xf numFmtId="4" fontId="3" fillId="3" borderId="39" xfId="0" applyNumberFormat="1" applyFont="1" applyFill="1" applyBorder="1" applyAlignment="1">
      <alignment vertical="center"/>
    </xf>
    <xf numFmtId="3" fontId="3" fillId="0" borderId="35" xfId="0" applyNumberFormat="1" applyFont="1" applyBorder="1" applyAlignment="1">
      <alignment vertical="center"/>
    </xf>
    <xf numFmtId="3" fontId="3" fillId="3" borderId="39" xfId="0" applyNumberFormat="1" applyFont="1" applyFill="1" applyBorder="1" applyAlignment="1">
      <alignment vertical="center"/>
    </xf>
    <xf numFmtId="4" fontId="3" fillId="0" borderId="35" xfId="0" applyNumberFormat="1" applyFont="1" applyBorder="1" applyAlignment="1">
      <alignment horizontal="center" vertical="center"/>
    </xf>
    <xf numFmtId="4" fontId="3" fillId="3" borderId="39" xfId="0" applyNumberFormat="1" applyFont="1" applyFill="1" applyBorder="1" applyAlignment="1">
      <alignment horizontal="center" vertical="center"/>
    </xf>
    <xf numFmtId="49" fontId="0" fillId="0" borderId="1" xfId="0" applyNumberFormat="1" applyBorder="1"/>
    <xf numFmtId="0" fontId="1" fillId="0" borderId="21" xfId="0" applyFont="1" applyBorder="1" applyAlignment="1">
      <alignment vertical="center"/>
    </xf>
    <xf numFmtId="0" fontId="1" fillId="3" borderId="21" xfId="0" applyFont="1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6" fillId="0" borderId="0" xfId="0" applyFont="1"/>
    <xf numFmtId="164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5" fillId="3" borderId="15" xfId="0" applyFont="1" applyFill="1" applyBorder="1" applyAlignment="1">
      <alignment vertical="top"/>
    </xf>
    <xf numFmtId="49" fontId="5" fillId="3" borderId="12" xfId="0" applyNumberFormat="1" applyFont="1" applyFill="1" applyBorder="1" applyAlignment="1">
      <alignment vertical="top"/>
    </xf>
    <xf numFmtId="0" fontId="5" fillId="3" borderId="12" xfId="0" applyFont="1" applyFill="1" applyBorder="1" applyAlignment="1">
      <alignment horizontal="center" vertical="top"/>
    </xf>
    <xf numFmtId="0" fontId="5" fillId="3" borderId="12" xfId="0" applyFont="1" applyFill="1" applyBorder="1" applyAlignment="1">
      <alignment vertical="top"/>
    </xf>
    <xf numFmtId="0" fontId="16" fillId="0" borderId="0" xfId="0" applyFont="1" applyBorder="1" applyAlignment="1">
      <alignment vertical="top"/>
    </xf>
    <xf numFmtId="49" fontId="16" fillId="0" borderId="0" xfId="0" applyNumberFormat="1" applyFont="1" applyBorder="1" applyAlignment="1">
      <alignment vertical="top"/>
    </xf>
    <xf numFmtId="4" fontId="16" fillId="0" borderId="0" xfId="0" applyNumberFormat="1" applyFont="1" applyBorder="1" applyAlignment="1">
      <alignment vertical="top" shrinkToFit="1"/>
    </xf>
    <xf numFmtId="4" fontId="16" fillId="4" borderId="0" xfId="0" applyNumberFormat="1" applyFont="1" applyFill="1" applyBorder="1" applyAlignment="1" applyProtection="1">
      <alignment vertical="top" shrinkToFit="1"/>
      <protection locked="0"/>
    </xf>
    <xf numFmtId="164" fontId="17" fillId="0" borderId="0" xfId="0" applyNumberFormat="1" applyFont="1" applyBorder="1" applyAlignment="1">
      <alignment horizontal="center" vertical="top" wrapText="1" shrinkToFit="1"/>
    </xf>
    <xf numFmtId="164" fontId="17" fillId="0" borderId="0" xfId="0" applyNumberFormat="1" applyFont="1" applyBorder="1" applyAlignment="1">
      <alignment vertical="top" wrapText="1" shrinkToFit="1"/>
    </xf>
    <xf numFmtId="4" fontId="5" fillId="3" borderId="0" xfId="0" applyNumberFormat="1" applyFont="1" applyFill="1" applyBorder="1" applyAlignment="1">
      <alignment vertical="top" shrinkToFit="1"/>
    </xf>
    <xf numFmtId="0" fontId="5" fillId="3" borderId="29" xfId="0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vertical="top"/>
    </xf>
    <xf numFmtId="0" fontId="5" fillId="3" borderId="18" xfId="0" applyFont="1" applyFill="1" applyBorder="1" applyAlignment="1">
      <alignment horizontal="center" vertical="top" shrinkToFit="1"/>
    </xf>
    <xf numFmtId="164" fontId="5" fillId="3" borderId="18" xfId="0" applyNumberFormat="1" applyFont="1" applyFill="1" applyBorder="1" applyAlignment="1">
      <alignment vertical="top" shrinkToFit="1"/>
    </xf>
    <xf numFmtId="4" fontId="5" fillId="3" borderId="18" xfId="0" applyNumberFormat="1" applyFont="1" applyFill="1" applyBorder="1" applyAlignment="1">
      <alignment vertical="top" shrinkToFit="1"/>
    </xf>
    <xf numFmtId="4" fontId="5" fillId="3" borderId="40" xfId="0" applyNumberFormat="1" applyFont="1" applyFill="1" applyBorder="1" applyAlignment="1">
      <alignment vertical="top" shrinkToFit="1"/>
    </xf>
    <xf numFmtId="0" fontId="16" fillId="0" borderId="41" xfId="0" applyFont="1" applyBorder="1" applyAlignment="1">
      <alignment vertical="top"/>
    </xf>
    <xf numFmtId="49" fontId="16" fillId="0" borderId="42" xfId="0" applyNumberFormat="1" applyFont="1" applyBorder="1" applyAlignment="1">
      <alignment vertical="top"/>
    </xf>
    <xf numFmtId="0" fontId="16" fillId="0" borderId="42" xfId="0" applyFont="1" applyBorder="1" applyAlignment="1">
      <alignment horizontal="center" vertical="top" shrinkToFit="1"/>
    </xf>
    <xf numFmtId="164" fontId="16" fillId="0" borderId="42" xfId="0" applyNumberFormat="1" applyFont="1" applyBorder="1" applyAlignment="1">
      <alignment vertical="top" shrinkToFit="1"/>
    </xf>
    <xf numFmtId="4" fontId="16" fillId="4" borderId="42" xfId="0" applyNumberFormat="1" applyFont="1" applyFill="1" applyBorder="1" applyAlignment="1" applyProtection="1">
      <alignment vertical="top" shrinkToFit="1"/>
      <protection locked="0"/>
    </xf>
    <xf numFmtId="4" fontId="16" fillId="0" borderId="43" xfId="0" applyNumberFormat="1" applyFont="1" applyBorder="1" applyAlignment="1">
      <alignment vertical="top" shrinkToFit="1"/>
    </xf>
    <xf numFmtId="0" fontId="16" fillId="0" borderId="44" xfId="0" applyFont="1" applyBorder="1" applyAlignment="1">
      <alignment vertical="top"/>
    </xf>
    <xf numFmtId="49" fontId="16" fillId="0" borderId="45" xfId="0" applyNumberFormat="1" applyFont="1" applyBorder="1" applyAlignment="1">
      <alignment vertical="top"/>
    </xf>
    <xf numFmtId="0" fontId="16" fillId="0" borderId="45" xfId="0" applyFont="1" applyBorder="1" applyAlignment="1">
      <alignment horizontal="center" vertical="top" shrinkToFit="1"/>
    </xf>
    <xf numFmtId="164" fontId="16" fillId="0" borderId="45" xfId="0" applyNumberFormat="1" applyFont="1" applyBorder="1" applyAlignment="1">
      <alignment vertical="top" shrinkToFit="1"/>
    </xf>
    <xf numFmtId="4" fontId="16" fillId="4" borderId="45" xfId="0" applyNumberFormat="1" applyFont="1" applyFill="1" applyBorder="1" applyAlignment="1" applyProtection="1">
      <alignment vertical="top" shrinkToFit="1"/>
      <protection locked="0"/>
    </xf>
    <xf numFmtId="4" fontId="16" fillId="0" borderId="46" xfId="0" applyNumberFormat="1" applyFont="1" applyBorder="1" applyAlignment="1">
      <alignment vertical="top" shrinkToFit="1"/>
    </xf>
    <xf numFmtId="4" fontId="5" fillId="3" borderId="22" xfId="0" applyNumberFormat="1" applyFont="1" applyFill="1" applyBorder="1" applyAlignment="1">
      <alignment vertical="top"/>
    </xf>
    <xf numFmtId="49" fontId="5" fillId="3" borderId="18" xfId="0" applyNumberFormat="1" applyFont="1" applyFill="1" applyBorder="1" applyAlignment="1">
      <alignment horizontal="left" vertical="top" wrapText="1"/>
    </xf>
    <xf numFmtId="49" fontId="16" fillId="0" borderId="45" xfId="0" applyNumberFormat="1" applyFont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5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164" fontId="18" fillId="0" borderId="0" xfId="0" applyNumberFormat="1" applyFont="1" applyBorder="1" applyAlignment="1">
      <alignment horizontal="center" vertical="top" wrapText="1" shrinkToFit="1"/>
    </xf>
    <xf numFmtId="164" fontId="18" fillId="0" borderId="0" xfId="0" applyNumberFormat="1" applyFont="1" applyBorder="1" applyAlignment="1">
      <alignment vertical="top" wrapText="1" shrinkToFit="1"/>
    </xf>
    <xf numFmtId="164" fontId="19" fillId="0" borderId="0" xfId="0" applyNumberFormat="1" applyFont="1" applyBorder="1" applyAlignment="1">
      <alignment horizontal="center" vertical="top" wrapText="1" shrinkToFit="1"/>
    </xf>
    <xf numFmtId="164" fontId="19" fillId="0" borderId="0" xfId="0" applyNumberFormat="1" applyFont="1" applyBorder="1" applyAlignment="1">
      <alignment vertical="top" wrapText="1" shrinkToFit="1"/>
    </xf>
    <xf numFmtId="164" fontId="18" fillId="0" borderId="0" xfId="0" applyNumberFormat="1" applyFont="1" applyBorder="1" applyAlignment="1">
      <alignment horizontal="left" vertical="top" wrapText="1"/>
    </xf>
    <xf numFmtId="164" fontId="18" fillId="0" borderId="0" xfId="0" quotePrefix="1" applyNumberFormat="1" applyFont="1" applyBorder="1" applyAlignment="1">
      <alignment horizontal="left" vertical="top" wrapText="1"/>
    </xf>
    <xf numFmtId="164" fontId="19" fillId="0" borderId="0" xfId="0" quotePrefix="1" applyNumberFormat="1" applyFont="1" applyBorder="1" applyAlignment="1">
      <alignment horizontal="left" vertical="top" wrapText="1"/>
    </xf>
    <xf numFmtId="49" fontId="16" fillId="0" borderId="42" xfId="0" applyNumberFormat="1" applyFont="1" applyBorder="1" applyAlignment="1">
      <alignment horizontal="left" vertical="top" wrapText="1"/>
    </xf>
    <xf numFmtId="164" fontId="17" fillId="0" borderId="0" xfId="0" quotePrefix="1" applyNumberFormat="1" applyFont="1" applyBorder="1" applyAlignment="1">
      <alignment horizontal="left" vertical="top" wrapText="1"/>
    </xf>
    <xf numFmtId="4" fontId="16" fillId="0" borderId="42" xfId="0" applyNumberFormat="1" applyFont="1" applyBorder="1" applyAlignment="1">
      <alignment vertical="top" shrinkToFit="1"/>
    </xf>
    <xf numFmtId="49" fontId="16" fillId="0" borderId="47" xfId="0" applyNumberFormat="1" applyFont="1" applyBorder="1" applyAlignment="1">
      <alignment horizontal="left" vertical="top" wrapText="1"/>
    </xf>
    <xf numFmtId="0" fontId="16" fillId="0" borderId="47" xfId="0" applyFont="1" applyBorder="1" applyAlignment="1">
      <alignment horizontal="center" vertical="top" shrinkToFit="1"/>
    </xf>
    <xf numFmtId="164" fontId="16" fillId="0" borderId="47" xfId="0" applyNumberFormat="1" applyFont="1" applyBorder="1" applyAlignment="1">
      <alignment vertical="top" shrinkToFit="1"/>
    </xf>
    <xf numFmtId="4" fontId="16" fillId="4" borderId="47" xfId="0" applyNumberFormat="1" applyFont="1" applyFill="1" applyBorder="1" applyAlignment="1" applyProtection="1">
      <alignment vertical="top" shrinkToFit="1"/>
      <protection locked="0"/>
    </xf>
    <xf numFmtId="4" fontId="16" fillId="0" borderId="48" xfId="0" applyNumberFormat="1" applyFont="1" applyBorder="1" applyAlignment="1">
      <alignment vertical="top" shrinkToFit="1"/>
    </xf>
    <xf numFmtId="0" fontId="3" fillId="2" borderId="0" xfId="0" applyFont="1" applyFill="1" applyAlignment="1">
      <alignment horizontal="left" wrapText="1"/>
    </xf>
    <xf numFmtId="49" fontId="3" fillId="0" borderId="33" xfId="0" applyNumberFormat="1" applyFont="1" applyBorder="1" applyAlignment="1">
      <alignment vertical="center" wrapText="1"/>
    </xf>
    <xf numFmtId="49" fontId="3" fillId="0" borderId="34" xfId="0" applyNumberFormat="1" applyFont="1" applyBorder="1" applyAlignment="1">
      <alignment vertical="center" wrapText="1"/>
    </xf>
    <xf numFmtId="4" fontId="0" fillId="0" borderId="34" xfId="0" applyNumberFormat="1" applyBorder="1" applyAlignment="1">
      <alignment vertical="center" wrapText="1"/>
    </xf>
    <xf numFmtId="4" fontId="5" fillId="0" borderId="34" xfId="0" applyNumberFormat="1" applyFont="1" applyBorder="1" applyAlignment="1">
      <alignment vertical="center" wrapText="1"/>
    </xf>
    <xf numFmtId="4" fontId="0" fillId="3" borderId="36" xfId="0" applyNumberFormat="1" applyFill="1" applyBorder="1" applyAlignment="1">
      <alignment vertical="center"/>
    </xf>
    <xf numFmtId="4" fontId="0" fillId="3" borderId="37" xfId="0" applyNumberFormat="1" applyFill="1" applyBorder="1" applyAlignment="1">
      <alignment vertical="center"/>
    </xf>
    <xf numFmtId="4" fontId="0" fillId="3" borderId="38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8" fillId="4" borderId="0" xfId="0" applyFont="1" applyFill="1" applyAlignment="1" applyProtection="1">
      <alignment horizontal="left" vertical="center"/>
      <protection locked="0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0" fontId="8" fillId="4" borderId="6" xfId="0" applyFont="1" applyFill="1" applyBorder="1" applyAlignment="1" applyProtection="1">
      <alignment horizontal="left" vertical="center"/>
      <protection locked="0"/>
    </xf>
    <xf numFmtId="0" fontId="0" fillId="4" borderId="6" xfId="0" applyFill="1" applyBorder="1" applyAlignment="1" applyProtection="1">
      <alignment horizontal="left" vertical="center"/>
      <protection locked="0"/>
    </xf>
    <xf numFmtId="49" fontId="8" fillId="0" borderId="18" xfId="0" applyNumberFormat="1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49" fontId="8" fillId="0" borderId="0" xfId="0" applyNumberFormat="1" applyFont="1" applyAlignment="1">
      <alignment horizontal="left" vertical="center" wrapText="1"/>
    </xf>
    <xf numFmtId="0" fontId="0" fillId="0" borderId="0" xfId="0" applyAlignment="1">
      <alignment vertical="center" wrapText="1"/>
    </xf>
    <xf numFmtId="49" fontId="8" fillId="0" borderId="6" xfId="0" applyNumberFormat="1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0" fontId="8" fillId="3" borderId="0" xfId="0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0" fontId="8" fillId="4" borderId="18" xfId="0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0" fillId="4" borderId="29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vertical="top" wrapText="1"/>
      <protection locked="0"/>
    </xf>
    <xf numFmtId="0" fontId="0" fillId="4" borderId="18" xfId="0" applyFill="1" applyBorder="1" applyAlignment="1" applyProtection="1">
      <alignment horizontal="left" vertical="top" wrapText="1"/>
      <protection locked="0"/>
    </xf>
    <xf numFmtId="0" fontId="0" fillId="4" borderId="40" xfId="0" applyFill="1" applyBorder="1" applyAlignment="1" applyProtection="1">
      <alignment vertical="top" wrapText="1"/>
      <protection locked="0"/>
    </xf>
    <xf numFmtId="0" fontId="0" fillId="4" borderId="26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vertical="top" wrapText="1"/>
      <protection locked="0"/>
    </xf>
    <xf numFmtId="0" fontId="0" fillId="4" borderId="0" xfId="0" applyFill="1" applyBorder="1" applyAlignment="1" applyProtection="1">
      <alignment horizontal="left" vertical="top" wrapText="1"/>
      <protection locked="0"/>
    </xf>
    <xf numFmtId="0" fontId="0" fillId="4" borderId="27" xfId="0" applyFill="1" applyBorder="1" applyAlignment="1" applyProtection="1">
      <alignment vertical="top" wrapText="1"/>
      <protection locked="0"/>
    </xf>
    <xf numFmtId="0" fontId="0" fillId="4" borderId="10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vertical="top" wrapText="1"/>
      <protection locked="0"/>
    </xf>
    <xf numFmtId="0" fontId="0" fillId="4" borderId="6" xfId="0" applyFill="1" applyBorder="1" applyAlignment="1" applyProtection="1">
      <alignment horizontal="left" vertical="top" wrapText="1"/>
      <protection locked="0"/>
    </xf>
    <xf numFmtId="0" fontId="0" fillId="4" borderId="28" xfId="0" applyFill="1" applyBorder="1" applyAlignment="1" applyProtection="1">
      <alignment vertical="top" wrapText="1"/>
      <protection locked="0"/>
    </xf>
    <xf numFmtId="0" fontId="4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21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BUILDpowerS/Templates/Rozpocty/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comments" Target="../comments9.xml"/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3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0.xml"/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4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1.xml"/><Relationship Id="rId2" Type="http://schemas.openxmlformats.org/officeDocument/2006/relationships/vmlDrawing" Target="../drawings/vmlDrawing11.vml"/><Relationship Id="rId1" Type="http://schemas.openxmlformats.org/officeDocument/2006/relationships/printerSettings" Target="../printerSettings/printerSettings15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2.xml"/><Relationship Id="rId2" Type="http://schemas.openxmlformats.org/officeDocument/2006/relationships/vmlDrawing" Target="../drawings/vmlDrawing12.vml"/><Relationship Id="rId1" Type="http://schemas.openxmlformats.org/officeDocument/2006/relationships/printerSettings" Target="../printerSettings/printerSettings16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3.xml"/><Relationship Id="rId2" Type="http://schemas.openxmlformats.org/officeDocument/2006/relationships/vmlDrawing" Target="../drawings/vmlDrawing13.vml"/><Relationship Id="rId1" Type="http://schemas.openxmlformats.org/officeDocument/2006/relationships/printerSettings" Target="../printerSettings/printerSettings17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comments" Target="../comments14.xml"/><Relationship Id="rId2" Type="http://schemas.openxmlformats.org/officeDocument/2006/relationships/vmlDrawing" Target="../drawings/vmlDrawing14.vml"/><Relationship Id="rId1" Type="http://schemas.openxmlformats.org/officeDocument/2006/relationships/printerSettings" Target="../printerSettings/printerSettings18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5.xml"/><Relationship Id="rId2" Type="http://schemas.openxmlformats.org/officeDocument/2006/relationships/vmlDrawing" Target="../drawings/vmlDrawing15.vml"/><Relationship Id="rId1" Type="http://schemas.openxmlformats.org/officeDocument/2006/relationships/printerSettings" Target="../printerSettings/printerSettings19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6.xml"/><Relationship Id="rId2" Type="http://schemas.openxmlformats.org/officeDocument/2006/relationships/vmlDrawing" Target="../drawings/vmlDrawing16.vml"/><Relationship Id="rId1" Type="http://schemas.openxmlformats.org/officeDocument/2006/relationships/printerSettings" Target="../printerSettings/printerSettings20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8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40</v>
      </c>
    </row>
    <row r="2" spans="1:7" ht="57.75" customHeight="1" x14ac:dyDescent="0.25">
      <c r="A2" s="202" t="s">
        <v>41</v>
      </c>
      <c r="B2" s="202"/>
      <c r="C2" s="202"/>
      <c r="D2" s="202"/>
      <c r="E2" s="202"/>
      <c r="F2" s="202"/>
      <c r="G2" s="202"/>
    </row>
  </sheetData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62" activePane="bottomLeft" state="frozen"/>
      <selection pane="bottomLeft" activeCell="C78" sqref="C78"/>
    </sheetView>
  </sheetViews>
  <sheetFormatPr defaultRowHeight="13.2" outlineLevelRow="1" x14ac:dyDescent="0.25"/>
  <cols>
    <col min="1" max="1" width="3.44140625" customWidth="1"/>
    <col min="2" max="2" width="12.5546875" style="121" customWidth="1"/>
    <col min="3" max="3" width="38.33203125" style="121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70" t="s">
        <v>7</v>
      </c>
      <c r="B1" s="270"/>
      <c r="C1" s="270"/>
      <c r="D1" s="270"/>
      <c r="E1" s="270"/>
      <c r="F1" s="270"/>
      <c r="G1" s="270"/>
      <c r="AG1" t="s">
        <v>132</v>
      </c>
    </row>
    <row r="2" spans="1:60" ht="24.9" customHeight="1" x14ac:dyDescent="0.25">
      <c r="A2" s="139" t="s">
        <v>8</v>
      </c>
      <c r="B2" s="48" t="s">
        <v>43</v>
      </c>
      <c r="C2" s="271" t="s">
        <v>44</v>
      </c>
      <c r="D2" s="272"/>
      <c r="E2" s="272"/>
      <c r="F2" s="272"/>
      <c r="G2" s="273"/>
      <c r="AG2" t="s">
        <v>133</v>
      </c>
    </row>
    <row r="3" spans="1:60" ht="24.9" customHeight="1" x14ac:dyDescent="0.25">
      <c r="A3" s="139" t="s">
        <v>9</v>
      </c>
      <c r="B3" s="48" t="s">
        <v>57</v>
      </c>
      <c r="C3" s="271" t="s">
        <v>58</v>
      </c>
      <c r="D3" s="272"/>
      <c r="E3" s="272"/>
      <c r="F3" s="272"/>
      <c r="G3" s="273"/>
      <c r="AC3" s="121" t="s">
        <v>207</v>
      </c>
      <c r="AG3" t="s">
        <v>135</v>
      </c>
    </row>
    <row r="4" spans="1:60" ht="24.9" customHeight="1" x14ac:dyDescent="0.25">
      <c r="A4" s="140" t="s">
        <v>10</v>
      </c>
      <c r="B4" s="141" t="s">
        <v>68</v>
      </c>
      <c r="C4" s="274" t="s">
        <v>69</v>
      </c>
      <c r="D4" s="275"/>
      <c r="E4" s="275"/>
      <c r="F4" s="275"/>
      <c r="G4" s="276"/>
      <c r="AG4" t="s">
        <v>136</v>
      </c>
    </row>
    <row r="5" spans="1:60" x14ac:dyDescent="0.25">
      <c r="D5" s="10"/>
    </row>
    <row r="6" spans="1:60" ht="39.6" x14ac:dyDescent="0.25">
      <c r="A6" s="143" t="s">
        <v>137</v>
      </c>
      <c r="B6" s="145" t="s">
        <v>138</v>
      </c>
      <c r="C6" s="145" t="s">
        <v>139</v>
      </c>
      <c r="D6" s="144" t="s">
        <v>140</v>
      </c>
      <c r="E6" s="143" t="s">
        <v>141</v>
      </c>
      <c r="F6" s="142" t="s">
        <v>142</v>
      </c>
      <c r="G6" s="143" t="s">
        <v>31</v>
      </c>
      <c r="H6" s="146" t="s">
        <v>32</v>
      </c>
      <c r="I6" s="146" t="s">
        <v>143</v>
      </c>
      <c r="J6" s="146" t="s">
        <v>33</v>
      </c>
      <c r="K6" s="146" t="s">
        <v>144</v>
      </c>
      <c r="L6" s="146" t="s">
        <v>145</v>
      </c>
      <c r="M6" s="146" t="s">
        <v>146</v>
      </c>
      <c r="N6" s="146" t="s">
        <v>147</v>
      </c>
      <c r="O6" s="146" t="s">
        <v>148</v>
      </c>
      <c r="P6" s="146" t="s">
        <v>149</v>
      </c>
      <c r="Q6" s="146" t="s">
        <v>150</v>
      </c>
      <c r="R6" s="146" t="s">
        <v>151</v>
      </c>
      <c r="S6" s="146" t="s">
        <v>152</v>
      </c>
      <c r="T6" s="146" t="s">
        <v>153</v>
      </c>
      <c r="U6" s="146" t="s">
        <v>154</v>
      </c>
      <c r="V6" s="146" t="s">
        <v>155</v>
      </c>
      <c r="W6" s="146" t="s">
        <v>156</v>
      </c>
      <c r="X6" s="146" t="s">
        <v>157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x14ac:dyDescent="0.25">
      <c r="A8" s="161" t="s">
        <v>158</v>
      </c>
      <c r="B8" s="162" t="s">
        <v>54</v>
      </c>
      <c r="C8" s="180" t="s">
        <v>90</v>
      </c>
      <c r="D8" s="163"/>
      <c r="E8" s="164"/>
      <c r="F8" s="165"/>
      <c r="G8" s="166">
        <f>SUMIF(AG9:AG94,"&lt;&gt;NOR",G9:G94)</f>
        <v>0</v>
      </c>
      <c r="H8" s="160"/>
      <c r="I8" s="160">
        <f>SUM(I9:I94)</f>
        <v>85836.99</v>
      </c>
      <c r="J8" s="160"/>
      <c r="K8" s="160">
        <f>SUM(K9:K94)</f>
        <v>856251.97</v>
      </c>
      <c r="L8" s="160"/>
      <c r="M8" s="160">
        <f>SUM(M9:M94)</f>
        <v>0</v>
      </c>
      <c r="N8" s="160"/>
      <c r="O8" s="160">
        <f>SUM(O9:O94)</f>
        <v>260.28000000000003</v>
      </c>
      <c r="P8" s="160"/>
      <c r="Q8" s="160">
        <f>SUM(Q9:Q94)</f>
        <v>0</v>
      </c>
      <c r="R8" s="160"/>
      <c r="S8" s="160"/>
      <c r="T8" s="160"/>
      <c r="U8" s="160"/>
      <c r="V8" s="160">
        <f>SUM(V9:V94)</f>
        <v>803.4</v>
      </c>
      <c r="W8" s="160"/>
      <c r="X8" s="160"/>
      <c r="AG8" t="s">
        <v>159</v>
      </c>
    </row>
    <row r="9" spans="1:60" outlineLevel="1" x14ac:dyDescent="0.25">
      <c r="A9" s="173">
        <v>1</v>
      </c>
      <c r="B9" s="174" t="s">
        <v>217</v>
      </c>
      <c r="C9" s="181" t="s">
        <v>218</v>
      </c>
      <c r="D9" s="175" t="s">
        <v>219</v>
      </c>
      <c r="E9" s="176">
        <v>32</v>
      </c>
      <c r="F9" s="177">
        <v>0</v>
      </c>
      <c r="G9" s="178">
        <f>ROUND(E9*F9,2)</f>
        <v>0</v>
      </c>
      <c r="H9" s="157">
        <v>0</v>
      </c>
      <c r="I9" s="156">
        <f>ROUND(E9*H9,2)</f>
        <v>0</v>
      </c>
      <c r="J9" s="157">
        <v>102.5</v>
      </c>
      <c r="K9" s="156">
        <f>ROUND(E9*J9,2)</f>
        <v>3280</v>
      </c>
      <c r="L9" s="156">
        <v>21</v>
      </c>
      <c r="M9" s="156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6"/>
      <c r="S9" s="156" t="s">
        <v>163</v>
      </c>
      <c r="T9" s="156" t="s">
        <v>211</v>
      </c>
      <c r="U9" s="156">
        <v>0.20300000000000001</v>
      </c>
      <c r="V9" s="156">
        <f>ROUND(E9*U9,2)</f>
        <v>6.5</v>
      </c>
      <c r="W9" s="156"/>
      <c r="X9" s="156" t="s">
        <v>212</v>
      </c>
      <c r="Y9" s="147"/>
      <c r="Z9" s="147"/>
      <c r="AA9" s="147"/>
      <c r="AB9" s="147"/>
      <c r="AC9" s="147"/>
      <c r="AD9" s="147"/>
      <c r="AE9" s="147"/>
      <c r="AF9" s="147"/>
      <c r="AG9" s="147" t="s">
        <v>213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5">
      <c r="A10" s="173">
        <v>2</v>
      </c>
      <c r="B10" s="174" t="s">
        <v>220</v>
      </c>
      <c r="C10" s="181" t="s">
        <v>221</v>
      </c>
      <c r="D10" s="175" t="s">
        <v>222</v>
      </c>
      <c r="E10" s="176">
        <v>4</v>
      </c>
      <c r="F10" s="177">
        <v>0</v>
      </c>
      <c r="G10" s="178">
        <f>ROUND(E10*F10,2)</f>
        <v>0</v>
      </c>
      <c r="H10" s="157">
        <v>0</v>
      </c>
      <c r="I10" s="156">
        <f>ROUND(E10*H10,2)</f>
        <v>0</v>
      </c>
      <c r="J10" s="157">
        <v>50.7</v>
      </c>
      <c r="K10" s="156">
        <f>ROUND(E10*J10,2)</f>
        <v>202.8</v>
      </c>
      <c r="L10" s="156">
        <v>21</v>
      </c>
      <c r="M10" s="156">
        <f>G10*(1+L10/100)</f>
        <v>0</v>
      </c>
      <c r="N10" s="156">
        <v>0</v>
      </c>
      <c r="O10" s="156">
        <f>ROUND(E10*N10,2)</f>
        <v>0</v>
      </c>
      <c r="P10" s="156">
        <v>0</v>
      </c>
      <c r="Q10" s="156">
        <f>ROUND(E10*P10,2)</f>
        <v>0</v>
      </c>
      <c r="R10" s="156"/>
      <c r="S10" s="156" t="s">
        <v>163</v>
      </c>
      <c r="T10" s="156" t="s">
        <v>211</v>
      </c>
      <c r="U10" s="156">
        <v>0</v>
      </c>
      <c r="V10" s="156">
        <f>ROUND(E10*U10,2)</f>
        <v>0</v>
      </c>
      <c r="W10" s="156"/>
      <c r="X10" s="156" t="s">
        <v>212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213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ht="20.399999999999999" outlineLevel="1" x14ac:dyDescent="0.25">
      <c r="A11" s="167">
        <v>3</v>
      </c>
      <c r="B11" s="168" t="s">
        <v>227</v>
      </c>
      <c r="C11" s="182" t="s">
        <v>228</v>
      </c>
      <c r="D11" s="169" t="s">
        <v>225</v>
      </c>
      <c r="E11" s="170">
        <v>2</v>
      </c>
      <c r="F11" s="171">
        <v>0</v>
      </c>
      <c r="G11" s="172">
        <f>ROUND(E11*F11,2)</f>
        <v>0</v>
      </c>
      <c r="H11" s="157">
        <v>80.739999999999995</v>
      </c>
      <c r="I11" s="156">
        <f>ROUND(E11*H11,2)</f>
        <v>161.47999999999999</v>
      </c>
      <c r="J11" s="157">
        <v>207.26</v>
      </c>
      <c r="K11" s="156">
        <f>ROUND(E11*J11,2)</f>
        <v>414.52</v>
      </c>
      <c r="L11" s="156">
        <v>21</v>
      </c>
      <c r="M11" s="156">
        <f>G11*(1+L11/100)</f>
        <v>0</v>
      </c>
      <c r="N11" s="156">
        <v>2.478E-2</v>
      </c>
      <c r="O11" s="156">
        <f>ROUND(E11*N11,2)</f>
        <v>0.05</v>
      </c>
      <c r="P11" s="156">
        <v>0</v>
      </c>
      <c r="Q11" s="156">
        <f>ROUND(E11*P11,2)</f>
        <v>0</v>
      </c>
      <c r="R11" s="156"/>
      <c r="S11" s="156" t="s">
        <v>163</v>
      </c>
      <c r="T11" s="156" t="s">
        <v>211</v>
      </c>
      <c r="U11" s="156">
        <v>0.55000000000000004</v>
      </c>
      <c r="V11" s="156">
        <f>ROUND(E11*U11,2)</f>
        <v>1.1000000000000001</v>
      </c>
      <c r="W11" s="156"/>
      <c r="X11" s="156" t="s">
        <v>212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213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5">
      <c r="A12" s="154"/>
      <c r="B12" s="155"/>
      <c r="C12" s="183" t="s">
        <v>594</v>
      </c>
      <c r="D12" s="158"/>
      <c r="E12" s="159">
        <v>2</v>
      </c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47"/>
      <c r="Z12" s="147"/>
      <c r="AA12" s="147"/>
      <c r="AB12" s="147"/>
      <c r="AC12" s="147"/>
      <c r="AD12" s="147"/>
      <c r="AE12" s="147"/>
      <c r="AF12" s="147"/>
      <c r="AG12" s="147" t="s">
        <v>178</v>
      </c>
      <c r="AH12" s="147">
        <v>0</v>
      </c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5">
      <c r="A13" s="167">
        <v>4</v>
      </c>
      <c r="B13" s="168" t="s">
        <v>230</v>
      </c>
      <c r="C13" s="182" t="s">
        <v>231</v>
      </c>
      <c r="D13" s="169" t="s">
        <v>232</v>
      </c>
      <c r="E13" s="170">
        <v>169.2</v>
      </c>
      <c r="F13" s="171">
        <v>0</v>
      </c>
      <c r="G13" s="172">
        <f>ROUND(E13*F13,2)</f>
        <v>0</v>
      </c>
      <c r="H13" s="157">
        <v>0</v>
      </c>
      <c r="I13" s="156">
        <f>ROUND(E13*H13,2)</f>
        <v>0</v>
      </c>
      <c r="J13" s="157">
        <v>93</v>
      </c>
      <c r="K13" s="156">
        <f>ROUND(E13*J13,2)</f>
        <v>15735.6</v>
      </c>
      <c r="L13" s="156">
        <v>21</v>
      </c>
      <c r="M13" s="156">
        <f>G13*(1+L13/100)</f>
        <v>0</v>
      </c>
      <c r="N13" s="156">
        <v>0</v>
      </c>
      <c r="O13" s="156">
        <f>ROUND(E13*N13,2)</f>
        <v>0</v>
      </c>
      <c r="P13" s="156">
        <v>0</v>
      </c>
      <c r="Q13" s="156">
        <f>ROUND(E13*P13,2)</f>
        <v>0</v>
      </c>
      <c r="R13" s="156"/>
      <c r="S13" s="156" t="s">
        <v>163</v>
      </c>
      <c r="T13" s="156" t="s">
        <v>211</v>
      </c>
      <c r="U13" s="156">
        <v>0.1</v>
      </c>
      <c r="V13" s="156">
        <f>ROUND(E13*U13,2)</f>
        <v>16.920000000000002</v>
      </c>
      <c r="W13" s="156"/>
      <c r="X13" s="156" t="s">
        <v>212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213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5">
      <c r="A14" s="154"/>
      <c r="B14" s="155"/>
      <c r="C14" s="183" t="s">
        <v>614</v>
      </c>
      <c r="D14" s="158"/>
      <c r="E14" s="159">
        <v>169.2</v>
      </c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47"/>
      <c r="Z14" s="147"/>
      <c r="AA14" s="147"/>
      <c r="AB14" s="147"/>
      <c r="AC14" s="147"/>
      <c r="AD14" s="147"/>
      <c r="AE14" s="147"/>
      <c r="AF14" s="147"/>
      <c r="AG14" s="147" t="s">
        <v>178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20.399999999999999" outlineLevel="1" x14ac:dyDescent="0.25">
      <c r="A15" s="167">
        <v>5</v>
      </c>
      <c r="B15" s="168" t="s">
        <v>234</v>
      </c>
      <c r="C15" s="182" t="s">
        <v>235</v>
      </c>
      <c r="D15" s="169" t="s">
        <v>232</v>
      </c>
      <c r="E15" s="170">
        <v>2</v>
      </c>
      <c r="F15" s="171">
        <v>0</v>
      </c>
      <c r="G15" s="172">
        <f>ROUND(E15*F15,2)</f>
        <v>0</v>
      </c>
      <c r="H15" s="157">
        <v>0</v>
      </c>
      <c r="I15" s="156">
        <f>ROUND(E15*H15,2)</f>
        <v>0</v>
      </c>
      <c r="J15" s="157">
        <v>679</v>
      </c>
      <c r="K15" s="156">
        <f>ROUND(E15*J15,2)</f>
        <v>1358</v>
      </c>
      <c r="L15" s="156">
        <v>21</v>
      </c>
      <c r="M15" s="156">
        <f>G15*(1+L15/100)</f>
        <v>0</v>
      </c>
      <c r="N15" s="156">
        <v>0</v>
      </c>
      <c r="O15" s="156">
        <f>ROUND(E15*N15,2)</f>
        <v>0</v>
      </c>
      <c r="P15" s="156">
        <v>0</v>
      </c>
      <c r="Q15" s="156">
        <f>ROUND(E15*P15,2)</f>
        <v>0</v>
      </c>
      <c r="R15" s="156"/>
      <c r="S15" s="156" t="s">
        <v>163</v>
      </c>
      <c r="T15" s="156" t="s">
        <v>211</v>
      </c>
      <c r="U15" s="156">
        <v>1.76</v>
      </c>
      <c r="V15" s="156">
        <f>ROUND(E15*U15,2)</f>
        <v>3.52</v>
      </c>
      <c r="W15" s="156"/>
      <c r="X15" s="156" t="s">
        <v>212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213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5">
      <c r="A16" s="154"/>
      <c r="B16" s="155"/>
      <c r="C16" s="183" t="s">
        <v>595</v>
      </c>
      <c r="D16" s="158"/>
      <c r="E16" s="159">
        <v>2</v>
      </c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47"/>
      <c r="Z16" s="147"/>
      <c r="AA16" s="147"/>
      <c r="AB16" s="147"/>
      <c r="AC16" s="147"/>
      <c r="AD16" s="147"/>
      <c r="AE16" s="147"/>
      <c r="AF16" s="147"/>
      <c r="AG16" s="147" t="s">
        <v>178</v>
      </c>
      <c r="AH16" s="147">
        <v>0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5">
      <c r="A17" s="167">
        <v>6</v>
      </c>
      <c r="B17" s="168" t="s">
        <v>237</v>
      </c>
      <c r="C17" s="182" t="s">
        <v>238</v>
      </c>
      <c r="D17" s="169" t="s">
        <v>232</v>
      </c>
      <c r="E17" s="170">
        <v>98.206999999999994</v>
      </c>
      <c r="F17" s="171">
        <v>0</v>
      </c>
      <c r="G17" s="172">
        <f>ROUND(E17*F17,2)</f>
        <v>0</v>
      </c>
      <c r="H17" s="157">
        <v>0</v>
      </c>
      <c r="I17" s="156">
        <f>ROUND(E17*H17,2)</f>
        <v>0</v>
      </c>
      <c r="J17" s="157">
        <v>86.1</v>
      </c>
      <c r="K17" s="156">
        <f>ROUND(E17*J17,2)</f>
        <v>8455.6200000000008</v>
      </c>
      <c r="L17" s="156">
        <v>21</v>
      </c>
      <c r="M17" s="156">
        <f>G17*(1+L17/100)</f>
        <v>0</v>
      </c>
      <c r="N17" s="156">
        <v>0</v>
      </c>
      <c r="O17" s="156">
        <f>ROUND(E17*N17,2)</f>
        <v>0</v>
      </c>
      <c r="P17" s="156">
        <v>0</v>
      </c>
      <c r="Q17" s="156">
        <f>ROUND(E17*P17,2)</f>
        <v>0</v>
      </c>
      <c r="R17" s="156"/>
      <c r="S17" s="156" t="s">
        <v>163</v>
      </c>
      <c r="T17" s="156" t="s">
        <v>211</v>
      </c>
      <c r="U17" s="156">
        <v>0.1</v>
      </c>
      <c r="V17" s="156">
        <f>ROUND(E17*U17,2)</f>
        <v>9.82</v>
      </c>
      <c r="W17" s="156"/>
      <c r="X17" s="156" t="s">
        <v>212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213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5">
      <c r="A18" s="154"/>
      <c r="B18" s="155"/>
      <c r="C18" s="191" t="s">
        <v>239</v>
      </c>
      <c r="D18" s="187"/>
      <c r="E18" s="188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47"/>
      <c r="Z18" s="147"/>
      <c r="AA18" s="147"/>
      <c r="AB18" s="147"/>
      <c r="AC18" s="147"/>
      <c r="AD18" s="147"/>
      <c r="AE18" s="147"/>
      <c r="AF18" s="147"/>
      <c r="AG18" s="147" t="s">
        <v>178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5">
      <c r="A19" s="154"/>
      <c r="B19" s="155"/>
      <c r="C19" s="192" t="s">
        <v>615</v>
      </c>
      <c r="D19" s="187"/>
      <c r="E19" s="188">
        <v>70.349999999999994</v>
      </c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47"/>
      <c r="Z19" s="147"/>
      <c r="AA19" s="147"/>
      <c r="AB19" s="147"/>
      <c r="AC19" s="147"/>
      <c r="AD19" s="147"/>
      <c r="AE19" s="147"/>
      <c r="AF19" s="147"/>
      <c r="AG19" s="147" t="s">
        <v>178</v>
      </c>
      <c r="AH19" s="147">
        <v>2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5">
      <c r="A20" s="154"/>
      <c r="B20" s="155"/>
      <c r="C20" s="192" t="s">
        <v>616</v>
      </c>
      <c r="D20" s="187"/>
      <c r="E20" s="188">
        <v>48.32</v>
      </c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47"/>
      <c r="Z20" s="147"/>
      <c r="AA20" s="147"/>
      <c r="AB20" s="147"/>
      <c r="AC20" s="147"/>
      <c r="AD20" s="147"/>
      <c r="AE20" s="147"/>
      <c r="AF20" s="147"/>
      <c r="AG20" s="147" t="s">
        <v>178</v>
      </c>
      <c r="AH20" s="147">
        <v>2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5">
      <c r="A21" s="154"/>
      <c r="B21" s="155"/>
      <c r="C21" s="192" t="s">
        <v>617</v>
      </c>
      <c r="D21" s="187"/>
      <c r="E21" s="188">
        <v>52.85</v>
      </c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47"/>
      <c r="Z21" s="147"/>
      <c r="AA21" s="147"/>
      <c r="AB21" s="147"/>
      <c r="AC21" s="147"/>
      <c r="AD21" s="147"/>
      <c r="AE21" s="147"/>
      <c r="AF21" s="147"/>
      <c r="AG21" s="147" t="s">
        <v>178</v>
      </c>
      <c r="AH21" s="147">
        <v>2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5">
      <c r="A22" s="154"/>
      <c r="B22" s="155"/>
      <c r="C22" s="192" t="s">
        <v>618</v>
      </c>
      <c r="D22" s="187"/>
      <c r="E22" s="188">
        <v>63</v>
      </c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47"/>
      <c r="Z22" s="147"/>
      <c r="AA22" s="147"/>
      <c r="AB22" s="147"/>
      <c r="AC22" s="147"/>
      <c r="AD22" s="147"/>
      <c r="AE22" s="147"/>
      <c r="AF22" s="147"/>
      <c r="AG22" s="147" t="s">
        <v>178</v>
      </c>
      <c r="AH22" s="147">
        <v>2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5">
      <c r="A23" s="154"/>
      <c r="B23" s="155"/>
      <c r="C23" s="192" t="s">
        <v>619</v>
      </c>
      <c r="D23" s="187"/>
      <c r="E23" s="188">
        <v>47.25</v>
      </c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47"/>
      <c r="Z23" s="147"/>
      <c r="AA23" s="147"/>
      <c r="AB23" s="147"/>
      <c r="AC23" s="147"/>
      <c r="AD23" s="147"/>
      <c r="AE23" s="147"/>
      <c r="AF23" s="147"/>
      <c r="AG23" s="147" t="s">
        <v>178</v>
      </c>
      <c r="AH23" s="147">
        <v>2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5">
      <c r="A24" s="154"/>
      <c r="B24" s="155"/>
      <c r="C24" s="192" t="s">
        <v>620</v>
      </c>
      <c r="D24" s="187"/>
      <c r="E24" s="188">
        <v>57.28</v>
      </c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47"/>
      <c r="Z24" s="147"/>
      <c r="AA24" s="147"/>
      <c r="AB24" s="147"/>
      <c r="AC24" s="147"/>
      <c r="AD24" s="147"/>
      <c r="AE24" s="147"/>
      <c r="AF24" s="147"/>
      <c r="AG24" s="147" t="s">
        <v>178</v>
      </c>
      <c r="AH24" s="147">
        <v>2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5">
      <c r="A25" s="154"/>
      <c r="B25" s="155"/>
      <c r="C25" s="192" t="s">
        <v>621</v>
      </c>
      <c r="D25" s="187"/>
      <c r="E25" s="188">
        <v>27.99</v>
      </c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47"/>
      <c r="Z25" s="147"/>
      <c r="AA25" s="147"/>
      <c r="AB25" s="147"/>
      <c r="AC25" s="147"/>
      <c r="AD25" s="147"/>
      <c r="AE25" s="147"/>
      <c r="AF25" s="147"/>
      <c r="AG25" s="147" t="s">
        <v>178</v>
      </c>
      <c r="AH25" s="147">
        <v>2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5">
      <c r="A26" s="154"/>
      <c r="B26" s="155"/>
      <c r="C26" s="192" t="s">
        <v>622</v>
      </c>
      <c r="D26" s="187"/>
      <c r="E26" s="188">
        <v>69.075000000000003</v>
      </c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47"/>
      <c r="Z26" s="147"/>
      <c r="AA26" s="147"/>
      <c r="AB26" s="147"/>
      <c r="AC26" s="147"/>
      <c r="AD26" s="147"/>
      <c r="AE26" s="147"/>
      <c r="AF26" s="147"/>
      <c r="AG26" s="147" t="s">
        <v>178</v>
      </c>
      <c r="AH26" s="147">
        <v>2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5">
      <c r="A27" s="154"/>
      <c r="B27" s="155"/>
      <c r="C27" s="192" t="s">
        <v>623</v>
      </c>
      <c r="D27" s="187"/>
      <c r="E27" s="188">
        <v>19.920000000000002</v>
      </c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47"/>
      <c r="Z27" s="147"/>
      <c r="AA27" s="147"/>
      <c r="AB27" s="147"/>
      <c r="AC27" s="147"/>
      <c r="AD27" s="147"/>
      <c r="AE27" s="147"/>
      <c r="AF27" s="147"/>
      <c r="AG27" s="147" t="s">
        <v>178</v>
      </c>
      <c r="AH27" s="147">
        <v>2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ht="20.399999999999999" outlineLevel="1" x14ac:dyDescent="0.25">
      <c r="A28" s="154"/>
      <c r="B28" s="155"/>
      <c r="C28" s="192" t="s">
        <v>624</v>
      </c>
      <c r="D28" s="187"/>
      <c r="E28" s="188">
        <v>27.8</v>
      </c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47"/>
      <c r="Z28" s="147"/>
      <c r="AA28" s="147"/>
      <c r="AB28" s="147"/>
      <c r="AC28" s="147"/>
      <c r="AD28" s="147"/>
      <c r="AE28" s="147"/>
      <c r="AF28" s="147"/>
      <c r="AG28" s="147" t="s">
        <v>178</v>
      </c>
      <c r="AH28" s="147">
        <v>2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5">
      <c r="A29" s="154"/>
      <c r="B29" s="155"/>
      <c r="C29" s="192" t="s">
        <v>625</v>
      </c>
      <c r="D29" s="187"/>
      <c r="E29" s="188">
        <v>7.2</v>
      </c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47"/>
      <c r="Z29" s="147"/>
      <c r="AA29" s="147"/>
      <c r="AB29" s="147"/>
      <c r="AC29" s="147"/>
      <c r="AD29" s="147"/>
      <c r="AE29" s="147"/>
      <c r="AF29" s="147"/>
      <c r="AG29" s="147" t="s">
        <v>178</v>
      </c>
      <c r="AH29" s="147">
        <v>2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5">
      <c r="A30" s="154"/>
      <c r="B30" s="155"/>
      <c r="C30" s="193" t="s">
        <v>322</v>
      </c>
      <c r="D30" s="189"/>
      <c r="E30" s="190">
        <v>491.03500000000003</v>
      </c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47"/>
      <c r="Z30" s="147"/>
      <c r="AA30" s="147"/>
      <c r="AB30" s="147"/>
      <c r="AC30" s="147"/>
      <c r="AD30" s="147"/>
      <c r="AE30" s="147"/>
      <c r="AF30" s="147"/>
      <c r="AG30" s="147" t="s">
        <v>178</v>
      </c>
      <c r="AH30" s="147">
        <v>3</v>
      </c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5">
      <c r="A31" s="154"/>
      <c r="B31" s="155"/>
      <c r="C31" s="191" t="s">
        <v>323</v>
      </c>
      <c r="D31" s="187"/>
      <c r="E31" s="188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47"/>
      <c r="Z31" s="147"/>
      <c r="AA31" s="147"/>
      <c r="AB31" s="147"/>
      <c r="AC31" s="147"/>
      <c r="AD31" s="147"/>
      <c r="AE31" s="147"/>
      <c r="AF31" s="147"/>
      <c r="AG31" s="147" t="s">
        <v>178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 x14ac:dyDescent="0.25">
      <c r="A32" s="154"/>
      <c r="B32" s="155"/>
      <c r="C32" s="183" t="s">
        <v>626</v>
      </c>
      <c r="D32" s="158"/>
      <c r="E32" s="159">
        <v>98.206999999999994</v>
      </c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47"/>
      <c r="Z32" s="147"/>
      <c r="AA32" s="147"/>
      <c r="AB32" s="147"/>
      <c r="AC32" s="147"/>
      <c r="AD32" s="147"/>
      <c r="AE32" s="147"/>
      <c r="AF32" s="147"/>
      <c r="AG32" s="147" t="s">
        <v>178</v>
      </c>
      <c r="AH32" s="147">
        <v>0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5">
      <c r="A33" s="167">
        <v>7</v>
      </c>
      <c r="B33" s="168" t="s">
        <v>325</v>
      </c>
      <c r="C33" s="182" t="s">
        <v>326</v>
      </c>
      <c r="D33" s="169" t="s">
        <v>232</v>
      </c>
      <c r="E33" s="170">
        <v>196.41399999999999</v>
      </c>
      <c r="F33" s="171">
        <v>0</v>
      </c>
      <c r="G33" s="172">
        <f>ROUND(E33*F33,2)</f>
        <v>0</v>
      </c>
      <c r="H33" s="157">
        <v>0</v>
      </c>
      <c r="I33" s="156">
        <f>ROUND(E33*H33,2)</f>
        <v>0</v>
      </c>
      <c r="J33" s="157">
        <v>106</v>
      </c>
      <c r="K33" s="156">
        <f>ROUND(E33*J33,2)</f>
        <v>20819.88</v>
      </c>
      <c r="L33" s="156">
        <v>21</v>
      </c>
      <c r="M33" s="156">
        <f>G33*(1+L33/100)</f>
        <v>0</v>
      </c>
      <c r="N33" s="156">
        <v>0</v>
      </c>
      <c r="O33" s="156">
        <f>ROUND(E33*N33,2)</f>
        <v>0</v>
      </c>
      <c r="P33" s="156">
        <v>0</v>
      </c>
      <c r="Q33" s="156">
        <f>ROUND(E33*P33,2)</f>
        <v>0</v>
      </c>
      <c r="R33" s="156"/>
      <c r="S33" s="156" t="s">
        <v>163</v>
      </c>
      <c r="T33" s="156" t="s">
        <v>211</v>
      </c>
      <c r="U33" s="156">
        <v>0.12</v>
      </c>
      <c r="V33" s="156">
        <f>ROUND(E33*U33,2)</f>
        <v>23.57</v>
      </c>
      <c r="W33" s="156"/>
      <c r="X33" s="156" t="s">
        <v>212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213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5">
      <c r="A34" s="154"/>
      <c r="B34" s="155"/>
      <c r="C34" s="191" t="s">
        <v>239</v>
      </c>
      <c r="D34" s="187"/>
      <c r="E34" s="188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47"/>
      <c r="Z34" s="147"/>
      <c r="AA34" s="147"/>
      <c r="AB34" s="147"/>
      <c r="AC34" s="147"/>
      <c r="AD34" s="147"/>
      <c r="AE34" s="147"/>
      <c r="AF34" s="147"/>
      <c r="AG34" s="147" t="s">
        <v>178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5">
      <c r="A35" s="154"/>
      <c r="B35" s="155"/>
      <c r="C35" s="192" t="s">
        <v>615</v>
      </c>
      <c r="D35" s="187"/>
      <c r="E35" s="188">
        <v>70.349999999999994</v>
      </c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47"/>
      <c r="Z35" s="147"/>
      <c r="AA35" s="147"/>
      <c r="AB35" s="147"/>
      <c r="AC35" s="147"/>
      <c r="AD35" s="147"/>
      <c r="AE35" s="147"/>
      <c r="AF35" s="147"/>
      <c r="AG35" s="147" t="s">
        <v>178</v>
      </c>
      <c r="AH35" s="147">
        <v>2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5">
      <c r="A36" s="154"/>
      <c r="B36" s="155"/>
      <c r="C36" s="192" t="s">
        <v>616</v>
      </c>
      <c r="D36" s="187"/>
      <c r="E36" s="188">
        <v>48.32</v>
      </c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47"/>
      <c r="Z36" s="147"/>
      <c r="AA36" s="147"/>
      <c r="AB36" s="147"/>
      <c r="AC36" s="147"/>
      <c r="AD36" s="147"/>
      <c r="AE36" s="147"/>
      <c r="AF36" s="147"/>
      <c r="AG36" s="147" t="s">
        <v>178</v>
      </c>
      <c r="AH36" s="147">
        <v>2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 x14ac:dyDescent="0.25">
      <c r="A37" s="154"/>
      <c r="B37" s="155"/>
      <c r="C37" s="192" t="s">
        <v>617</v>
      </c>
      <c r="D37" s="187"/>
      <c r="E37" s="188">
        <v>52.85</v>
      </c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47"/>
      <c r="Z37" s="147"/>
      <c r="AA37" s="147"/>
      <c r="AB37" s="147"/>
      <c r="AC37" s="147"/>
      <c r="AD37" s="147"/>
      <c r="AE37" s="147"/>
      <c r="AF37" s="147"/>
      <c r="AG37" s="147" t="s">
        <v>178</v>
      </c>
      <c r="AH37" s="147">
        <v>2</v>
      </c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5">
      <c r="A38" s="154"/>
      <c r="B38" s="155"/>
      <c r="C38" s="192" t="s">
        <v>618</v>
      </c>
      <c r="D38" s="187"/>
      <c r="E38" s="188">
        <v>63</v>
      </c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47"/>
      <c r="Z38" s="147"/>
      <c r="AA38" s="147"/>
      <c r="AB38" s="147"/>
      <c r="AC38" s="147"/>
      <c r="AD38" s="147"/>
      <c r="AE38" s="147"/>
      <c r="AF38" s="147"/>
      <c r="AG38" s="147" t="s">
        <v>178</v>
      </c>
      <c r="AH38" s="147">
        <v>2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 x14ac:dyDescent="0.25">
      <c r="A39" s="154"/>
      <c r="B39" s="155"/>
      <c r="C39" s="192" t="s">
        <v>619</v>
      </c>
      <c r="D39" s="187"/>
      <c r="E39" s="188">
        <v>47.25</v>
      </c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47"/>
      <c r="Z39" s="147"/>
      <c r="AA39" s="147"/>
      <c r="AB39" s="147"/>
      <c r="AC39" s="147"/>
      <c r="AD39" s="147"/>
      <c r="AE39" s="147"/>
      <c r="AF39" s="147"/>
      <c r="AG39" s="147" t="s">
        <v>178</v>
      </c>
      <c r="AH39" s="147">
        <v>2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 x14ac:dyDescent="0.25">
      <c r="A40" s="154"/>
      <c r="B40" s="155"/>
      <c r="C40" s="192" t="s">
        <v>620</v>
      </c>
      <c r="D40" s="187"/>
      <c r="E40" s="188">
        <v>57.28</v>
      </c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47"/>
      <c r="Z40" s="147"/>
      <c r="AA40" s="147"/>
      <c r="AB40" s="147"/>
      <c r="AC40" s="147"/>
      <c r="AD40" s="147"/>
      <c r="AE40" s="147"/>
      <c r="AF40" s="147"/>
      <c r="AG40" s="147" t="s">
        <v>178</v>
      </c>
      <c r="AH40" s="147">
        <v>2</v>
      </c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 x14ac:dyDescent="0.25">
      <c r="A41" s="154"/>
      <c r="B41" s="155"/>
      <c r="C41" s="192" t="s">
        <v>621</v>
      </c>
      <c r="D41" s="187"/>
      <c r="E41" s="188">
        <v>27.99</v>
      </c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47"/>
      <c r="Z41" s="147"/>
      <c r="AA41" s="147"/>
      <c r="AB41" s="147"/>
      <c r="AC41" s="147"/>
      <c r="AD41" s="147"/>
      <c r="AE41" s="147"/>
      <c r="AF41" s="147"/>
      <c r="AG41" s="147" t="s">
        <v>178</v>
      </c>
      <c r="AH41" s="147">
        <v>2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5">
      <c r="A42" s="154"/>
      <c r="B42" s="155"/>
      <c r="C42" s="192" t="s">
        <v>622</v>
      </c>
      <c r="D42" s="187"/>
      <c r="E42" s="188">
        <v>69.075000000000003</v>
      </c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47"/>
      <c r="Z42" s="147"/>
      <c r="AA42" s="147"/>
      <c r="AB42" s="147"/>
      <c r="AC42" s="147"/>
      <c r="AD42" s="147"/>
      <c r="AE42" s="147"/>
      <c r="AF42" s="147"/>
      <c r="AG42" s="147" t="s">
        <v>178</v>
      </c>
      <c r="AH42" s="147">
        <v>2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 x14ac:dyDescent="0.25">
      <c r="A43" s="154"/>
      <c r="B43" s="155"/>
      <c r="C43" s="192" t="s">
        <v>623</v>
      </c>
      <c r="D43" s="187"/>
      <c r="E43" s="188">
        <v>19.920000000000002</v>
      </c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47"/>
      <c r="Z43" s="147"/>
      <c r="AA43" s="147"/>
      <c r="AB43" s="147"/>
      <c r="AC43" s="147"/>
      <c r="AD43" s="147"/>
      <c r="AE43" s="147"/>
      <c r="AF43" s="147"/>
      <c r="AG43" s="147" t="s">
        <v>178</v>
      </c>
      <c r="AH43" s="147">
        <v>2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ht="20.399999999999999" outlineLevel="1" x14ac:dyDescent="0.25">
      <c r="A44" s="154"/>
      <c r="B44" s="155"/>
      <c r="C44" s="192" t="s">
        <v>624</v>
      </c>
      <c r="D44" s="187"/>
      <c r="E44" s="188">
        <v>27.8</v>
      </c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47"/>
      <c r="Z44" s="147"/>
      <c r="AA44" s="147"/>
      <c r="AB44" s="147"/>
      <c r="AC44" s="147"/>
      <c r="AD44" s="147"/>
      <c r="AE44" s="147"/>
      <c r="AF44" s="147"/>
      <c r="AG44" s="147" t="s">
        <v>178</v>
      </c>
      <c r="AH44" s="147">
        <v>2</v>
      </c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1" x14ac:dyDescent="0.25">
      <c r="A45" s="154"/>
      <c r="B45" s="155"/>
      <c r="C45" s="192" t="s">
        <v>625</v>
      </c>
      <c r="D45" s="187"/>
      <c r="E45" s="188">
        <v>7.2</v>
      </c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47"/>
      <c r="Z45" s="147"/>
      <c r="AA45" s="147"/>
      <c r="AB45" s="147"/>
      <c r="AC45" s="147"/>
      <c r="AD45" s="147"/>
      <c r="AE45" s="147"/>
      <c r="AF45" s="147"/>
      <c r="AG45" s="147" t="s">
        <v>178</v>
      </c>
      <c r="AH45" s="147">
        <v>2</v>
      </c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1" x14ac:dyDescent="0.25">
      <c r="A46" s="154"/>
      <c r="B46" s="155"/>
      <c r="C46" s="193" t="s">
        <v>322</v>
      </c>
      <c r="D46" s="189"/>
      <c r="E46" s="190">
        <v>491.03500000000003</v>
      </c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47"/>
      <c r="Z46" s="147"/>
      <c r="AA46" s="147"/>
      <c r="AB46" s="147"/>
      <c r="AC46" s="147"/>
      <c r="AD46" s="147"/>
      <c r="AE46" s="147"/>
      <c r="AF46" s="147"/>
      <c r="AG46" s="147" t="s">
        <v>178</v>
      </c>
      <c r="AH46" s="147">
        <v>3</v>
      </c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5">
      <c r="A47" s="154"/>
      <c r="B47" s="155"/>
      <c r="C47" s="191" t="s">
        <v>323</v>
      </c>
      <c r="D47" s="187"/>
      <c r="E47" s="188"/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47"/>
      <c r="Z47" s="147"/>
      <c r="AA47" s="147"/>
      <c r="AB47" s="147"/>
      <c r="AC47" s="147"/>
      <c r="AD47" s="147"/>
      <c r="AE47" s="147"/>
      <c r="AF47" s="147"/>
      <c r="AG47" s="147" t="s">
        <v>178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 x14ac:dyDescent="0.25">
      <c r="A48" s="154"/>
      <c r="B48" s="155"/>
      <c r="C48" s="183" t="s">
        <v>627</v>
      </c>
      <c r="D48" s="158"/>
      <c r="E48" s="159">
        <v>196.41399999999999</v>
      </c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47"/>
      <c r="Z48" s="147"/>
      <c r="AA48" s="147"/>
      <c r="AB48" s="147"/>
      <c r="AC48" s="147"/>
      <c r="AD48" s="147"/>
      <c r="AE48" s="147"/>
      <c r="AF48" s="147"/>
      <c r="AG48" s="147" t="s">
        <v>178</v>
      </c>
      <c r="AH48" s="147">
        <v>0</v>
      </c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ht="20.399999999999999" outlineLevel="1" x14ac:dyDescent="0.25">
      <c r="A49" s="173">
        <v>8</v>
      </c>
      <c r="B49" s="174" t="s">
        <v>328</v>
      </c>
      <c r="C49" s="181" t="s">
        <v>329</v>
      </c>
      <c r="D49" s="175" t="s">
        <v>232</v>
      </c>
      <c r="E49" s="176">
        <v>196.41399999999999</v>
      </c>
      <c r="F49" s="177">
        <v>0</v>
      </c>
      <c r="G49" s="178">
        <f>ROUND(E49*F49,2)</f>
        <v>0</v>
      </c>
      <c r="H49" s="157">
        <v>0</v>
      </c>
      <c r="I49" s="156">
        <f>ROUND(E49*H49,2)</f>
        <v>0</v>
      </c>
      <c r="J49" s="157">
        <v>35.700000000000003</v>
      </c>
      <c r="K49" s="156">
        <f>ROUND(E49*J49,2)</f>
        <v>7011.98</v>
      </c>
      <c r="L49" s="156">
        <v>21</v>
      </c>
      <c r="M49" s="156">
        <f>G49*(1+L49/100)</f>
        <v>0</v>
      </c>
      <c r="N49" s="156">
        <v>0</v>
      </c>
      <c r="O49" s="156">
        <f>ROUND(E49*N49,2)</f>
        <v>0</v>
      </c>
      <c r="P49" s="156">
        <v>0</v>
      </c>
      <c r="Q49" s="156">
        <f>ROUND(E49*P49,2)</f>
        <v>0</v>
      </c>
      <c r="R49" s="156"/>
      <c r="S49" s="156" t="s">
        <v>163</v>
      </c>
      <c r="T49" s="156" t="s">
        <v>211</v>
      </c>
      <c r="U49" s="156">
        <v>8.4000000000000005E-2</v>
      </c>
      <c r="V49" s="156">
        <f>ROUND(E49*U49,2)</f>
        <v>16.5</v>
      </c>
      <c r="W49" s="156"/>
      <c r="X49" s="156" t="s">
        <v>212</v>
      </c>
      <c r="Y49" s="147"/>
      <c r="Z49" s="147"/>
      <c r="AA49" s="147"/>
      <c r="AB49" s="147"/>
      <c r="AC49" s="147"/>
      <c r="AD49" s="147"/>
      <c r="AE49" s="147"/>
      <c r="AF49" s="147"/>
      <c r="AG49" s="147" t="s">
        <v>213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 x14ac:dyDescent="0.25">
      <c r="A50" s="167">
        <v>9</v>
      </c>
      <c r="B50" s="168" t="s">
        <v>330</v>
      </c>
      <c r="C50" s="182" t="s">
        <v>331</v>
      </c>
      <c r="D50" s="169" t="s">
        <v>232</v>
      </c>
      <c r="E50" s="170">
        <v>196.41399999999999</v>
      </c>
      <c r="F50" s="171">
        <v>0</v>
      </c>
      <c r="G50" s="172">
        <f>ROUND(E50*F50,2)</f>
        <v>0</v>
      </c>
      <c r="H50" s="157">
        <v>0</v>
      </c>
      <c r="I50" s="156">
        <f>ROUND(E50*H50,2)</f>
        <v>0</v>
      </c>
      <c r="J50" s="157">
        <v>284.5</v>
      </c>
      <c r="K50" s="156">
        <f>ROUND(E50*J50,2)</f>
        <v>55879.78</v>
      </c>
      <c r="L50" s="156">
        <v>21</v>
      </c>
      <c r="M50" s="156">
        <f>G50*(1+L50/100)</f>
        <v>0</v>
      </c>
      <c r="N50" s="156">
        <v>0</v>
      </c>
      <c r="O50" s="156">
        <f>ROUND(E50*N50,2)</f>
        <v>0</v>
      </c>
      <c r="P50" s="156">
        <v>0</v>
      </c>
      <c r="Q50" s="156">
        <f>ROUND(E50*P50,2)</f>
        <v>0</v>
      </c>
      <c r="R50" s="156"/>
      <c r="S50" s="156" t="s">
        <v>163</v>
      </c>
      <c r="T50" s="156" t="s">
        <v>211</v>
      </c>
      <c r="U50" s="156">
        <v>0.25</v>
      </c>
      <c r="V50" s="156">
        <f>ROUND(E50*U50,2)</f>
        <v>49.1</v>
      </c>
      <c r="W50" s="156"/>
      <c r="X50" s="156" t="s">
        <v>212</v>
      </c>
      <c r="Y50" s="147"/>
      <c r="Z50" s="147"/>
      <c r="AA50" s="147"/>
      <c r="AB50" s="147"/>
      <c r="AC50" s="147"/>
      <c r="AD50" s="147"/>
      <c r="AE50" s="147"/>
      <c r="AF50" s="147"/>
      <c r="AG50" s="147" t="s">
        <v>213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 x14ac:dyDescent="0.25">
      <c r="A51" s="154"/>
      <c r="B51" s="155"/>
      <c r="C51" s="191" t="s">
        <v>239</v>
      </c>
      <c r="D51" s="187"/>
      <c r="E51" s="188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47"/>
      <c r="Z51" s="147"/>
      <c r="AA51" s="147"/>
      <c r="AB51" s="147"/>
      <c r="AC51" s="147"/>
      <c r="AD51" s="147"/>
      <c r="AE51" s="147"/>
      <c r="AF51" s="147"/>
      <c r="AG51" s="147" t="s">
        <v>178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 x14ac:dyDescent="0.25">
      <c r="A52" s="154"/>
      <c r="B52" s="155"/>
      <c r="C52" s="192" t="s">
        <v>615</v>
      </c>
      <c r="D52" s="187"/>
      <c r="E52" s="188">
        <v>70.349999999999994</v>
      </c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47"/>
      <c r="Z52" s="147"/>
      <c r="AA52" s="147"/>
      <c r="AB52" s="147"/>
      <c r="AC52" s="147"/>
      <c r="AD52" s="147"/>
      <c r="AE52" s="147"/>
      <c r="AF52" s="147"/>
      <c r="AG52" s="147" t="s">
        <v>178</v>
      </c>
      <c r="AH52" s="147">
        <v>2</v>
      </c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 x14ac:dyDescent="0.25">
      <c r="A53" s="154"/>
      <c r="B53" s="155"/>
      <c r="C53" s="192" t="s">
        <v>616</v>
      </c>
      <c r="D53" s="187"/>
      <c r="E53" s="188">
        <v>48.32</v>
      </c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47"/>
      <c r="Z53" s="147"/>
      <c r="AA53" s="147"/>
      <c r="AB53" s="147"/>
      <c r="AC53" s="147"/>
      <c r="AD53" s="147"/>
      <c r="AE53" s="147"/>
      <c r="AF53" s="147"/>
      <c r="AG53" s="147" t="s">
        <v>178</v>
      </c>
      <c r="AH53" s="147">
        <v>2</v>
      </c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 x14ac:dyDescent="0.25">
      <c r="A54" s="154"/>
      <c r="B54" s="155"/>
      <c r="C54" s="192" t="s">
        <v>617</v>
      </c>
      <c r="D54" s="187"/>
      <c r="E54" s="188">
        <v>52.85</v>
      </c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47"/>
      <c r="Z54" s="147"/>
      <c r="AA54" s="147"/>
      <c r="AB54" s="147"/>
      <c r="AC54" s="147"/>
      <c r="AD54" s="147"/>
      <c r="AE54" s="147"/>
      <c r="AF54" s="147"/>
      <c r="AG54" s="147" t="s">
        <v>178</v>
      </c>
      <c r="AH54" s="147">
        <v>2</v>
      </c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 x14ac:dyDescent="0.25">
      <c r="A55" s="154"/>
      <c r="B55" s="155"/>
      <c r="C55" s="192" t="s">
        <v>618</v>
      </c>
      <c r="D55" s="187"/>
      <c r="E55" s="188">
        <v>63</v>
      </c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47"/>
      <c r="Z55" s="147"/>
      <c r="AA55" s="147"/>
      <c r="AB55" s="147"/>
      <c r="AC55" s="147"/>
      <c r="AD55" s="147"/>
      <c r="AE55" s="147"/>
      <c r="AF55" s="147"/>
      <c r="AG55" s="147" t="s">
        <v>178</v>
      </c>
      <c r="AH55" s="147">
        <v>2</v>
      </c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5">
      <c r="A56" s="154"/>
      <c r="B56" s="155"/>
      <c r="C56" s="192" t="s">
        <v>619</v>
      </c>
      <c r="D56" s="187"/>
      <c r="E56" s="188">
        <v>47.25</v>
      </c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47"/>
      <c r="Z56" s="147"/>
      <c r="AA56" s="147"/>
      <c r="AB56" s="147"/>
      <c r="AC56" s="147"/>
      <c r="AD56" s="147"/>
      <c r="AE56" s="147"/>
      <c r="AF56" s="147"/>
      <c r="AG56" s="147" t="s">
        <v>178</v>
      </c>
      <c r="AH56" s="147">
        <v>2</v>
      </c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 x14ac:dyDescent="0.25">
      <c r="A57" s="154"/>
      <c r="B57" s="155"/>
      <c r="C57" s="192" t="s">
        <v>620</v>
      </c>
      <c r="D57" s="187"/>
      <c r="E57" s="188">
        <v>57.28</v>
      </c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47"/>
      <c r="Z57" s="147"/>
      <c r="AA57" s="147"/>
      <c r="AB57" s="147"/>
      <c r="AC57" s="147"/>
      <c r="AD57" s="147"/>
      <c r="AE57" s="147"/>
      <c r="AF57" s="147"/>
      <c r="AG57" s="147" t="s">
        <v>178</v>
      </c>
      <c r="AH57" s="147">
        <v>2</v>
      </c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5">
      <c r="A58" s="154"/>
      <c r="B58" s="155"/>
      <c r="C58" s="192" t="s">
        <v>621</v>
      </c>
      <c r="D58" s="187"/>
      <c r="E58" s="188">
        <v>27.99</v>
      </c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47"/>
      <c r="Z58" s="147"/>
      <c r="AA58" s="147"/>
      <c r="AB58" s="147"/>
      <c r="AC58" s="147"/>
      <c r="AD58" s="147"/>
      <c r="AE58" s="147"/>
      <c r="AF58" s="147"/>
      <c r="AG58" s="147" t="s">
        <v>178</v>
      </c>
      <c r="AH58" s="147">
        <v>2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1" x14ac:dyDescent="0.25">
      <c r="A59" s="154"/>
      <c r="B59" s="155"/>
      <c r="C59" s="192" t="s">
        <v>622</v>
      </c>
      <c r="D59" s="187"/>
      <c r="E59" s="188">
        <v>69.075000000000003</v>
      </c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47"/>
      <c r="Z59" s="147"/>
      <c r="AA59" s="147"/>
      <c r="AB59" s="147"/>
      <c r="AC59" s="147"/>
      <c r="AD59" s="147"/>
      <c r="AE59" s="147"/>
      <c r="AF59" s="147"/>
      <c r="AG59" s="147" t="s">
        <v>178</v>
      </c>
      <c r="AH59" s="147">
        <v>2</v>
      </c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 x14ac:dyDescent="0.25">
      <c r="A60" s="154"/>
      <c r="B60" s="155"/>
      <c r="C60" s="192" t="s">
        <v>623</v>
      </c>
      <c r="D60" s="187"/>
      <c r="E60" s="188">
        <v>19.920000000000002</v>
      </c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47"/>
      <c r="Z60" s="147"/>
      <c r="AA60" s="147"/>
      <c r="AB60" s="147"/>
      <c r="AC60" s="147"/>
      <c r="AD60" s="147"/>
      <c r="AE60" s="147"/>
      <c r="AF60" s="147"/>
      <c r="AG60" s="147" t="s">
        <v>178</v>
      </c>
      <c r="AH60" s="147">
        <v>2</v>
      </c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ht="20.399999999999999" outlineLevel="1" x14ac:dyDescent="0.25">
      <c r="A61" s="154"/>
      <c r="B61" s="155"/>
      <c r="C61" s="192" t="s">
        <v>624</v>
      </c>
      <c r="D61" s="187"/>
      <c r="E61" s="188">
        <v>27.8</v>
      </c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47"/>
      <c r="Z61" s="147"/>
      <c r="AA61" s="147"/>
      <c r="AB61" s="147"/>
      <c r="AC61" s="147"/>
      <c r="AD61" s="147"/>
      <c r="AE61" s="147"/>
      <c r="AF61" s="147"/>
      <c r="AG61" s="147" t="s">
        <v>178</v>
      </c>
      <c r="AH61" s="147">
        <v>2</v>
      </c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1" x14ac:dyDescent="0.25">
      <c r="A62" s="154"/>
      <c r="B62" s="155"/>
      <c r="C62" s="192" t="s">
        <v>625</v>
      </c>
      <c r="D62" s="187"/>
      <c r="E62" s="188">
        <v>7.2</v>
      </c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47"/>
      <c r="Z62" s="147"/>
      <c r="AA62" s="147"/>
      <c r="AB62" s="147"/>
      <c r="AC62" s="147"/>
      <c r="AD62" s="147"/>
      <c r="AE62" s="147"/>
      <c r="AF62" s="147"/>
      <c r="AG62" s="147" t="s">
        <v>178</v>
      </c>
      <c r="AH62" s="147">
        <v>2</v>
      </c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 x14ac:dyDescent="0.25">
      <c r="A63" s="154"/>
      <c r="B63" s="155"/>
      <c r="C63" s="193" t="s">
        <v>322</v>
      </c>
      <c r="D63" s="189"/>
      <c r="E63" s="190">
        <v>491.03500000000003</v>
      </c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47"/>
      <c r="Z63" s="147"/>
      <c r="AA63" s="147"/>
      <c r="AB63" s="147"/>
      <c r="AC63" s="147"/>
      <c r="AD63" s="147"/>
      <c r="AE63" s="147"/>
      <c r="AF63" s="147"/>
      <c r="AG63" s="147" t="s">
        <v>178</v>
      </c>
      <c r="AH63" s="147">
        <v>3</v>
      </c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1" x14ac:dyDescent="0.25">
      <c r="A64" s="154"/>
      <c r="B64" s="155"/>
      <c r="C64" s="191" t="s">
        <v>323</v>
      </c>
      <c r="D64" s="187"/>
      <c r="E64" s="188"/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47"/>
      <c r="Z64" s="147"/>
      <c r="AA64" s="147"/>
      <c r="AB64" s="147"/>
      <c r="AC64" s="147"/>
      <c r="AD64" s="147"/>
      <c r="AE64" s="147"/>
      <c r="AF64" s="147"/>
      <c r="AG64" s="147" t="s">
        <v>178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 x14ac:dyDescent="0.25">
      <c r="A65" s="154"/>
      <c r="B65" s="155"/>
      <c r="C65" s="183" t="s">
        <v>627</v>
      </c>
      <c r="D65" s="158"/>
      <c r="E65" s="159">
        <v>196.41399999999999</v>
      </c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47"/>
      <c r="Z65" s="147"/>
      <c r="AA65" s="147"/>
      <c r="AB65" s="147"/>
      <c r="AC65" s="147"/>
      <c r="AD65" s="147"/>
      <c r="AE65" s="147"/>
      <c r="AF65" s="147"/>
      <c r="AG65" s="147" t="s">
        <v>178</v>
      </c>
      <c r="AH65" s="147">
        <v>0</v>
      </c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 x14ac:dyDescent="0.25">
      <c r="A66" s="173">
        <v>10</v>
      </c>
      <c r="B66" s="174" t="s">
        <v>332</v>
      </c>
      <c r="C66" s="181" t="s">
        <v>333</v>
      </c>
      <c r="D66" s="175" t="s">
        <v>232</v>
      </c>
      <c r="E66" s="176">
        <v>196.41399999999999</v>
      </c>
      <c r="F66" s="177">
        <v>0</v>
      </c>
      <c r="G66" s="178">
        <f>ROUND(E66*F66,2)</f>
        <v>0</v>
      </c>
      <c r="H66" s="157">
        <v>0</v>
      </c>
      <c r="I66" s="156">
        <f>ROUND(E66*H66,2)</f>
        <v>0</v>
      </c>
      <c r="J66" s="157">
        <v>71.900000000000006</v>
      </c>
      <c r="K66" s="156">
        <f>ROUND(E66*J66,2)</f>
        <v>14122.17</v>
      </c>
      <c r="L66" s="156">
        <v>21</v>
      </c>
      <c r="M66" s="156">
        <f>G66*(1+L66/100)</f>
        <v>0</v>
      </c>
      <c r="N66" s="156">
        <v>0</v>
      </c>
      <c r="O66" s="156">
        <f>ROUND(E66*N66,2)</f>
        <v>0</v>
      </c>
      <c r="P66" s="156">
        <v>0</v>
      </c>
      <c r="Q66" s="156">
        <f>ROUND(E66*P66,2)</f>
        <v>0</v>
      </c>
      <c r="R66" s="156"/>
      <c r="S66" s="156" t="s">
        <v>163</v>
      </c>
      <c r="T66" s="156" t="s">
        <v>211</v>
      </c>
      <c r="U66" s="156">
        <v>0.14829999999999999</v>
      </c>
      <c r="V66" s="156">
        <f>ROUND(E66*U66,2)</f>
        <v>29.13</v>
      </c>
      <c r="W66" s="156"/>
      <c r="X66" s="156" t="s">
        <v>212</v>
      </c>
      <c r="Y66" s="147"/>
      <c r="Z66" s="147"/>
      <c r="AA66" s="147"/>
      <c r="AB66" s="147"/>
      <c r="AC66" s="147"/>
      <c r="AD66" s="147"/>
      <c r="AE66" s="147"/>
      <c r="AF66" s="147"/>
      <c r="AG66" s="147" t="s">
        <v>213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ht="20.399999999999999" outlineLevel="1" x14ac:dyDescent="0.25">
      <c r="A67" s="167">
        <v>11</v>
      </c>
      <c r="B67" s="168" t="s">
        <v>990</v>
      </c>
      <c r="C67" s="182" t="s">
        <v>1001</v>
      </c>
      <c r="D67" s="169" t="s">
        <v>210</v>
      </c>
      <c r="E67" s="170">
        <v>912.07</v>
      </c>
      <c r="F67" s="171">
        <v>0</v>
      </c>
      <c r="G67" s="172">
        <f>ROUND(E67*F67,2)</f>
        <v>0</v>
      </c>
      <c r="H67" s="157">
        <v>11.31</v>
      </c>
      <c r="I67" s="156">
        <f>ROUND(E67*H67,2)</f>
        <v>10315.51</v>
      </c>
      <c r="J67" s="157">
        <v>114.19</v>
      </c>
      <c r="K67" s="156">
        <f>ROUND(E67*J67,2)</f>
        <v>104149.27</v>
      </c>
      <c r="L67" s="156">
        <v>21</v>
      </c>
      <c r="M67" s="156">
        <f>G67*(1+L67/100)</f>
        <v>0</v>
      </c>
      <c r="N67" s="156">
        <v>9.8999999999999999E-4</v>
      </c>
      <c r="O67" s="156">
        <f>ROUND(E67*N67,2)</f>
        <v>0.9</v>
      </c>
      <c r="P67" s="156">
        <v>0</v>
      </c>
      <c r="Q67" s="156">
        <f>ROUND(E67*P67,2)</f>
        <v>0</v>
      </c>
      <c r="R67" s="156"/>
      <c r="S67" s="156" t="s">
        <v>163</v>
      </c>
      <c r="T67" s="156" t="s">
        <v>211</v>
      </c>
      <c r="U67" s="156">
        <v>0.24</v>
      </c>
      <c r="V67" s="156">
        <f>ROUND(E67*U67,2)</f>
        <v>218.9</v>
      </c>
      <c r="W67" s="156"/>
      <c r="X67" s="156" t="s">
        <v>212</v>
      </c>
      <c r="Y67" s="147"/>
      <c r="Z67" s="147"/>
      <c r="AA67" s="147"/>
      <c r="AB67" s="147"/>
      <c r="AC67" s="147"/>
      <c r="AD67" s="147"/>
      <c r="AE67" s="147"/>
      <c r="AF67" s="147"/>
      <c r="AG67" s="147" t="s">
        <v>213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1" x14ac:dyDescent="0.25">
      <c r="A68" s="154"/>
      <c r="B68" s="155"/>
      <c r="C68" s="183" t="s">
        <v>628</v>
      </c>
      <c r="D68" s="158"/>
      <c r="E68" s="159">
        <v>140.69999999999999</v>
      </c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47"/>
      <c r="Z68" s="147"/>
      <c r="AA68" s="147"/>
      <c r="AB68" s="147"/>
      <c r="AC68" s="147"/>
      <c r="AD68" s="147"/>
      <c r="AE68" s="147"/>
      <c r="AF68" s="147"/>
      <c r="AG68" s="147" t="s">
        <v>178</v>
      </c>
      <c r="AH68" s="147">
        <v>0</v>
      </c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1" x14ac:dyDescent="0.25">
      <c r="A69" s="154"/>
      <c r="B69" s="155"/>
      <c r="C69" s="183" t="s">
        <v>629</v>
      </c>
      <c r="D69" s="158"/>
      <c r="E69" s="159">
        <v>96.64</v>
      </c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47"/>
      <c r="Z69" s="147"/>
      <c r="AA69" s="147"/>
      <c r="AB69" s="147"/>
      <c r="AC69" s="147"/>
      <c r="AD69" s="147"/>
      <c r="AE69" s="147"/>
      <c r="AF69" s="147"/>
      <c r="AG69" s="147" t="s">
        <v>178</v>
      </c>
      <c r="AH69" s="147">
        <v>0</v>
      </c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1" x14ac:dyDescent="0.25">
      <c r="A70" s="154"/>
      <c r="B70" s="155"/>
      <c r="C70" s="183" t="s">
        <v>630</v>
      </c>
      <c r="D70" s="158"/>
      <c r="E70" s="159">
        <v>105.7</v>
      </c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47"/>
      <c r="Z70" s="147"/>
      <c r="AA70" s="147"/>
      <c r="AB70" s="147"/>
      <c r="AC70" s="147"/>
      <c r="AD70" s="147"/>
      <c r="AE70" s="147"/>
      <c r="AF70" s="147"/>
      <c r="AG70" s="147" t="s">
        <v>178</v>
      </c>
      <c r="AH70" s="147">
        <v>0</v>
      </c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1" x14ac:dyDescent="0.25">
      <c r="A71" s="154"/>
      <c r="B71" s="155"/>
      <c r="C71" s="183" t="s">
        <v>631</v>
      </c>
      <c r="D71" s="158"/>
      <c r="E71" s="159">
        <v>126</v>
      </c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47"/>
      <c r="Z71" s="147"/>
      <c r="AA71" s="147"/>
      <c r="AB71" s="147"/>
      <c r="AC71" s="147"/>
      <c r="AD71" s="147"/>
      <c r="AE71" s="147"/>
      <c r="AF71" s="147"/>
      <c r="AG71" s="147" t="s">
        <v>178</v>
      </c>
      <c r="AH71" s="147">
        <v>0</v>
      </c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1" x14ac:dyDescent="0.25">
      <c r="A72" s="154"/>
      <c r="B72" s="155"/>
      <c r="C72" s="183" t="s">
        <v>632</v>
      </c>
      <c r="D72" s="158"/>
      <c r="E72" s="159">
        <v>94.5</v>
      </c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47"/>
      <c r="Z72" s="147"/>
      <c r="AA72" s="147"/>
      <c r="AB72" s="147"/>
      <c r="AC72" s="147"/>
      <c r="AD72" s="147"/>
      <c r="AE72" s="147"/>
      <c r="AF72" s="147"/>
      <c r="AG72" s="147" t="s">
        <v>178</v>
      </c>
      <c r="AH72" s="147">
        <v>0</v>
      </c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5">
      <c r="A73" s="154"/>
      <c r="B73" s="155"/>
      <c r="C73" s="183" t="s">
        <v>633</v>
      </c>
      <c r="D73" s="158"/>
      <c r="E73" s="159">
        <v>114.56</v>
      </c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47"/>
      <c r="Z73" s="147"/>
      <c r="AA73" s="147"/>
      <c r="AB73" s="147"/>
      <c r="AC73" s="147"/>
      <c r="AD73" s="147"/>
      <c r="AE73" s="147"/>
      <c r="AF73" s="147"/>
      <c r="AG73" s="147" t="s">
        <v>178</v>
      </c>
      <c r="AH73" s="147">
        <v>0</v>
      </c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1" x14ac:dyDescent="0.25">
      <c r="A74" s="154"/>
      <c r="B74" s="155"/>
      <c r="C74" s="183" t="s">
        <v>634</v>
      </c>
      <c r="D74" s="158"/>
      <c r="E74" s="159">
        <v>55.98</v>
      </c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  <c r="Y74" s="147"/>
      <c r="Z74" s="147"/>
      <c r="AA74" s="147"/>
      <c r="AB74" s="147"/>
      <c r="AC74" s="147"/>
      <c r="AD74" s="147"/>
      <c r="AE74" s="147"/>
      <c r="AF74" s="147"/>
      <c r="AG74" s="147" t="s">
        <v>178</v>
      </c>
      <c r="AH74" s="147">
        <v>0</v>
      </c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1" x14ac:dyDescent="0.25">
      <c r="A75" s="154"/>
      <c r="B75" s="155"/>
      <c r="C75" s="183" t="s">
        <v>635</v>
      </c>
      <c r="D75" s="158"/>
      <c r="E75" s="159">
        <v>138.15</v>
      </c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47"/>
      <c r="Z75" s="147"/>
      <c r="AA75" s="147"/>
      <c r="AB75" s="147"/>
      <c r="AC75" s="147"/>
      <c r="AD75" s="147"/>
      <c r="AE75" s="147"/>
      <c r="AF75" s="147"/>
      <c r="AG75" s="147" t="s">
        <v>178</v>
      </c>
      <c r="AH75" s="147">
        <v>0</v>
      </c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 x14ac:dyDescent="0.25">
      <c r="A76" s="154"/>
      <c r="B76" s="155"/>
      <c r="C76" s="183" t="s">
        <v>636</v>
      </c>
      <c r="D76" s="158"/>
      <c r="E76" s="159">
        <v>39.840000000000003</v>
      </c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47"/>
      <c r="Z76" s="147"/>
      <c r="AA76" s="147"/>
      <c r="AB76" s="147"/>
      <c r="AC76" s="147"/>
      <c r="AD76" s="147"/>
      <c r="AE76" s="147"/>
      <c r="AF76" s="147"/>
      <c r="AG76" s="147" t="s">
        <v>178</v>
      </c>
      <c r="AH76" s="147">
        <v>0</v>
      </c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ht="20.399999999999999" outlineLevel="1" x14ac:dyDescent="0.25">
      <c r="A77" s="173">
        <v>12</v>
      </c>
      <c r="B77" s="174" t="s">
        <v>996</v>
      </c>
      <c r="C77" s="181" t="s">
        <v>1002</v>
      </c>
      <c r="D77" s="175" t="s">
        <v>210</v>
      </c>
      <c r="E77" s="176">
        <v>912.07</v>
      </c>
      <c r="F77" s="177">
        <v>0</v>
      </c>
      <c r="G77" s="178">
        <f>ROUND(E77*F77,2)</f>
        <v>0</v>
      </c>
      <c r="H77" s="157">
        <v>0</v>
      </c>
      <c r="I77" s="156">
        <f>ROUND(E77*H77,2)</f>
        <v>0</v>
      </c>
      <c r="J77" s="157">
        <v>27</v>
      </c>
      <c r="K77" s="156">
        <f>ROUND(E77*J77,2)</f>
        <v>24625.89</v>
      </c>
      <c r="L77" s="156">
        <v>21</v>
      </c>
      <c r="M77" s="156">
        <f>G77*(1+L77/100)</f>
        <v>0</v>
      </c>
      <c r="N77" s="156">
        <v>0</v>
      </c>
      <c r="O77" s="156">
        <f>ROUND(E77*N77,2)</f>
        <v>0</v>
      </c>
      <c r="P77" s="156">
        <v>0</v>
      </c>
      <c r="Q77" s="156">
        <f>ROUND(E77*P77,2)</f>
        <v>0</v>
      </c>
      <c r="R77" s="156"/>
      <c r="S77" s="156" t="s">
        <v>163</v>
      </c>
      <c r="T77" s="156" t="s">
        <v>211</v>
      </c>
      <c r="U77" s="156">
        <v>7.0000000000000007E-2</v>
      </c>
      <c r="V77" s="156">
        <f>ROUND(E77*U77,2)</f>
        <v>63.84</v>
      </c>
      <c r="W77" s="156"/>
      <c r="X77" s="156" t="s">
        <v>212</v>
      </c>
      <c r="Y77" s="147"/>
      <c r="Z77" s="147"/>
      <c r="AA77" s="147"/>
      <c r="AB77" s="147"/>
      <c r="AC77" s="147"/>
      <c r="AD77" s="147"/>
      <c r="AE77" s="147"/>
      <c r="AF77" s="147"/>
      <c r="AG77" s="147" t="s">
        <v>213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1" x14ac:dyDescent="0.25">
      <c r="A78" s="167">
        <v>13</v>
      </c>
      <c r="B78" s="168" t="s">
        <v>398</v>
      </c>
      <c r="C78" s="182" t="s">
        <v>399</v>
      </c>
      <c r="D78" s="169" t="s">
        <v>232</v>
      </c>
      <c r="E78" s="170">
        <v>584.27769999999998</v>
      </c>
      <c r="F78" s="171">
        <v>0</v>
      </c>
      <c r="G78" s="172">
        <f>ROUND(E78*F78,2)</f>
        <v>0</v>
      </c>
      <c r="H78" s="157">
        <v>0</v>
      </c>
      <c r="I78" s="156">
        <f>ROUND(E78*H78,2)</f>
        <v>0</v>
      </c>
      <c r="J78" s="157">
        <v>96.6</v>
      </c>
      <c r="K78" s="156">
        <f>ROUND(E78*J78,2)</f>
        <v>56441.23</v>
      </c>
      <c r="L78" s="156">
        <v>21</v>
      </c>
      <c r="M78" s="156">
        <f>G78*(1+L78/100)</f>
        <v>0</v>
      </c>
      <c r="N78" s="156">
        <v>0</v>
      </c>
      <c r="O78" s="156">
        <f>ROUND(E78*N78,2)</f>
        <v>0</v>
      </c>
      <c r="P78" s="156">
        <v>0</v>
      </c>
      <c r="Q78" s="156">
        <f>ROUND(E78*P78,2)</f>
        <v>0</v>
      </c>
      <c r="R78" s="156"/>
      <c r="S78" s="156" t="s">
        <v>163</v>
      </c>
      <c r="T78" s="156" t="s">
        <v>211</v>
      </c>
      <c r="U78" s="156">
        <v>0.01</v>
      </c>
      <c r="V78" s="156">
        <f>ROUND(E78*U78,2)</f>
        <v>5.84</v>
      </c>
      <c r="W78" s="156"/>
      <c r="X78" s="156" t="s">
        <v>212</v>
      </c>
      <c r="Y78" s="147"/>
      <c r="Z78" s="147"/>
      <c r="AA78" s="147"/>
      <c r="AB78" s="147"/>
      <c r="AC78" s="147"/>
      <c r="AD78" s="147"/>
      <c r="AE78" s="147"/>
      <c r="AF78" s="147"/>
      <c r="AG78" s="147" t="s">
        <v>213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outlineLevel="1" x14ac:dyDescent="0.25">
      <c r="A79" s="154"/>
      <c r="B79" s="155"/>
      <c r="C79" s="183" t="s">
        <v>637</v>
      </c>
      <c r="D79" s="158"/>
      <c r="E79" s="159">
        <v>584.27769999999998</v>
      </c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47"/>
      <c r="Z79" s="147"/>
      <c r="AA79" s="147"/>
      <c r="AB79" s="147"/>
      <c r="AC79" s="147"/>
      <c r="AD79" s="147"/>
      <c r="AE79" s="147"/>
      <c r="AF79" s="147"/>
      <c r="AG79" s="147" t="s">
        <v>178</v>
      </c>
      <c r="AH79" s="147">
        <v>0</v>
      </c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1" x14ac:dyDescent="0.25">
      <c r="A80" s="167">
        <v>14</v>
      </c>
      <c r="B80" s="168" t="s">
        <v>401</v>
      </c>
      <c r="C80" s="182" t="s">
        <v>402</v>
      </c>
      <c r="D80" s="169" t="s">
        <v>232</v>
      </c>
      <c r="E80" s="170">
        <v>292.13884999999999</v>
      </c>
      <c r="F80" s="171">
        <v>0</v>
      </c>
      <c r="G80" s="172">
        <f>ROUND(E80*F80,2)</f>
        <v>0</v>
      </c>
      <c r="H80" s="157">
        <v>0</v>
      </c>
      <c r="I80" s="156">
        <f>ROUND(E80*H80,2)</f>
        <v>0</v>
      </c>
      <c r="J80" s="157">
        <v>67</v>
      </c>
      <c r="K80" s="156">
        <f>ROUND(E80*J80,2)</f>
        <v>19573.3</v>
      </c>
      <c r="L80" s="156">
        <v>21</v>
      </c>
      <c r="M80" s="156">
        <f>G80*(1+L80/100)</f>
        <v>0</v>
      </c>
      <c r="N80" s="156">
        <v>0</v>
      </c>
      <c r="O80" s="156">
        <f>ROUND(E80*N80,2)</f>
        <v>0</v>
      </c>
      <c r="P80" s="156">
        <v>0</v>
      </c>
      <c r="Q80" s="156">
        <f>ROUND(E80*P80,2)</f>
        <v>0</v>
      </c>
      <c r="R80" s="156"/>
      <c r="S80" s="156" t="s">
        <v>163</v>
      </c>
      <c r="T80" s="156" t="s">
        <v>211</v>
      </c>
      <c r="U80" s="156">
        <v>0.05</v>
      </c>
      <c r="V80" s="156">
        <f>ROUND(E80*U80,2)</f>
        <v>14.61</v>
      </c>
      <c r="W80" s="156"/>
      <c r="X80" s="156" t="s">
        <v>212</v>
      </c>
      <c r="Y80" s="147"/>
      <c r="Z80" s="147"/>
      <c r="AA80" s="147"/>
      <c r="AB80" s="147"/>
      <c r="AC80" s="147"/>
      <c r="AD80" s="147"/>
      <c r="AE80" s="147"/>
      <c r="AF80" s="147"/>
      <c r="AG80" s="147" t="s">
        <v>213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1" x14ac:dyDescent="0.25">
      <c r="A81" s="154"/>
      <c r="B81" s="155"/>
      <c r="C81" s="183" t="s">
        <v>638</v>
      </c>
      <c r="D81" s="158"/>
      <c r="E81" s="159">
        <v>292.13884999999999</v>
      </c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47"/>
      <c r="Z81" s="147"/>
      <c r="AA81" s="147"/>
      <c r="AB81" s="147"/>
      <c r="AC81" s="147"/>
      <c r="AD81" s="147"/>
      <c r="AE81" s="147"/>
      <c r="AF81" s="147"/>
      <c r="AG81" s="147" t="s">
        <v>178</v>
      </c>
      <c r="AH81" s="147">
        <v>0</v>
      </c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1" x14ac:dyDescent="0.25">
      <c r="A82" s="167">
        <v>15</v>
      </c>
      <c r="B82" s="168" t="s">
        <v>404</v>
      </c>
      <c r="C82" s="182" t="s">
        <v>405</v>
      </c>
      <c r="D82" s="169" t="s">
        <v>232</v>
      </c>
      <c r="E82" s="170">
        <v>292.13884999999999</v>
      </c>
      <c r="F82" s="171">
        <v>0</v>
      </c>
      <c r="G82" s="172">
        <f>ROUND(E82*F82,2)</f>
        <v>0</v>
      </c>
      <c r="H82" s="157">
        <v>0</v>
      </c>
      <c r="I82" s="156">
        <f>ROUND(E82*H82,2)</f>
        <v>0</v>
      </c>
      <c r="J82" s="157">
        <v>121</v>
      </c>
      <c r="K82" s="156">
        <f>ROUND(E82*J82,2)</f>
        <v>35348.800000000003</v>
      </c>
      <c r="L82" s="156">
        <v>21</v>
      </c>
      <c r="M82" s="156">
        <f>G82*(1+L82/100)</f>
        <v>0</v>
      </c>
      <c r="N82" s="156">
        <v>0</v>
      </c>
      <c r="O82" s="156">
        <f>ROUND(E82*N82,2)</f>
        <v>0</v>
      </c>
      <c r="P82" s="156">
        <v>0</v>
      </c>
      <c r="Q82" s="156">
        <f>ROUND(E82*P82,2)</f>
        <v>0</v>
      </c>
      <c r="R82" s="156"/>
      <c r="S82" s="156" t="s">
        <v>163</v>
      </c>
      <c r="T82" s="156" t="s">
        <v>211</v>
      </c>
      <c r="U82" s="156">
        <v>0.2</v>
      </c>
      <c r="V82" s="156">
        <f>ROUND(E82*U82,2)</f>
        <v>58.43</v>
      </c>
      <c r="W82" s="156"/>
      <c r="X82" s="156" t="s">
        <v>212</v>
      </c>
      <c r="Y82" s="147"/>
      <c r="Z82" s="147"/>
      <c r="AA82" s="147"/>
      <c r="AB82" s="147"/>
      <c r="AC82" s="147"/>
      <c r="AD82" s="147"/>
      <c r="AE82" s="147"/>
      <c r="AF82" s="147"/>
      <c r="AG82" s="147" t="s">
        <v>213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 x14ac:dyDescent="0.25">
      <c r="A83" s="154"/>
      <c r="B83" s="155"/>
      <c r="C83" s="183" t="s">
        <v>639</v>
      </c>
      <c r="D83" s="158"/>
      <c r="E83" s="159">
        <v>491.03500000000003</v>
      </c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47"/>
      <c r="Z83" s="147"/>
      <c r="AA83" s="147"/>
      <c r="AB83" s="147"/>
      <c r="AC83" s="147"/>
      <c r="AD83" s="147"/>
      <c r="AE83" s="147"/>
      <c r="AF83" s="147"/>
      <c r="AG83" s="147" t="s">
        <v>178</v>
      </c>
      <c r="AH83" s="147">
        <v>0</v>
      </c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outlineLevel="1" x14ac:dyDescent="0.25">
      <c r="A84" s="154"/>
      <c r="B84" s="155"/>
      <c r="C84" s="183" t="s">
        <v>640</v>
      </c>
      <c r="D84" s="158"/>
      <c r="E84" s="159">
        <v>-179.946</v>
      </c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47"/>
      <c r="Z84" s="147"/>
      <c r="AA84" s="147"/>
      <c r="AB84" s="147"/>
      <c r="AC84" s="147"/>
      <c r="AD84" s="147"/>
      <c r="AE84" s="147"/>
      <c r="AF84" s="147"/>
      <c r="AG84" s="147" t="s">
        <v>178</v>
      </c>
      <c r="AH84" s="147">
        <v>0</v>
      </c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ht="30.6" outlineLevel="1" x14ac:dyDescent="0.25">
      <c r="A85" s="154"/>
      <c r="B85" s="155"/>
      <c r="C85" s="183" t="s">
        <v>641</v>
      </c>
      <c r="D85" s="158"/>
      <c r="E85" s="159">
        <v>-18.950150000000001</v>
      </c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47"/>
      <c r="Z85" s="147"/>
      <c r="AA85" s="147"/>
      <c r="AB85" s="147"/>
      <c r="AC85" s="147"/>
      <c r="AD85" s="147"/>
      <c r="AE85" s="147"/>
      <c r="AF85" s="147"/>
      <c r="AG85" s="147" t="s">
        <v>178</v>
      </c>
      <c r="AH85" s="147">
        <v>0</v>
      </c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ht="20.399999999999999" outlineLevel="1" x14ac:dyDescent="0.25">
      <c r="A86" s="167">
        <v>16</v>
      </c>
      <c r="B86" s="168" t="s">
        <v>416</v>
      </c>
      <c r="C86" s="182" t="s">
        <v>417</v>
      </c>
      <c r="D86" s="169" t="s">
        <v>210</v>
      </c>
      <c r="E86" s="170">
        <v>846</v>
      </c>
      <c r="F86" s="171">
        <v>0</v>
      </c>
      <c r="G86" s="172">
        <f>ROUND(E86*F86,2)</f>
        <v>0</v>
      </c>
      <c r="H86" s="157">
        <v>0</v>
      </c>
      <c r="I86" s="156">
        <f>ROUND(E86*H86,2)</f>
        <v>0</v>
      </c>
      <c r="J86" s="157">
        <v>151</v>
      </c>
      <c r="K86" s="156">
        <f>ROUND(E86*J86,2)</f>
        <v>127746</v>
      </c>
      <c r="L86" s="156">
        <v>21</v>
      </c>
      <c r="M86" s="156">
        <f>G86*(1+L86/100)</f>
        <v>0</v>
      </c>
      <c r="N86" s="156">
        <v>3.0000000000000001E-5</v>
      </c>
      <c r="O86" s="156">
        <f>ROUND(E86*N86,2)</f>
        <v>0.03</v>
      </c>
      <c r="P86" s="156">
        <v>0</v>
      </c>
      <c r="Q86" s="156">
        <f>ROUND(E86*P86,2)</f>
        <v>0</v>
      </c>
      <c r="R86" s="156"/>
      <c r="S86" s="156" t="s">
        <v>169</v>
      </c>
      <c r="T86" s="156" t="s">
        <v>211</v>
      </c>
      <c r="U86" s="156">
        <v>0</v>
      </c>
      <c r="V86" s="156">
        <f>ROUND(E86*U86,2)</f>
        <v>0</v>
      </c>
      <c r="W86" s="156"/>
      <c r="X86" s="156" t="s">
        <v>212</v>
      </c>
      <c r="Y86" s="147"/>
      <c r="Z86" s="147"/>
      <c r="AA86" s="147"/>
      <c r="AB86" s="147"/>
      <c r="AC86" s="147"/>
      <c r="AD86" s="147"/>
      <c r="AE86" s="147"/>
      <c r="AF86" s="147"/>
      <c r="AG86" s="147" t="s">
        <v>213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1" x14ac:dyDescent="0.25">
      <c r="A87" s="154"/>
      <c r="B87" s="155"/>
      <c r="C87" s="183" t="s">
        <v>642</v>
      </c>
      <c r="D87" s="158"/>
      <c r="E87" s="159">
        <v>846</v>
      </c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  <c r="Y87" s="147"/>
      <c r="Z87" s="147"/>
      <c r="AA87" s="147"/>
      <c r="AB87" s="147"/>
      <c r="AC87" s="147"/>
      <c r="AD87" s="147"/>
      <c r="AE87" s="147"/>
      <c r="AF87" s="147"/>
      <c r="AG87" s="147" t="s">
        <v>178</v>
      </c>
      <c r="AH87" s="147">
        <v>0</v>
      </c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1" x14ac:dyDescent="0.25">
      <c r="A88" s="173">
        <v>17</v>
      </c>
      <c r="B88" s="174" t="s">
        <v>419</v>
      </c>
      <c r="C88" s="181" t="s">
        <v>420</v>
      </c>
      <c r="D88" s="175" t="s">
        <v>225</v>
      </c>
      <c r="E88" s="176">
        <v>12</v>
      </c>
      <c r="F88" s="177">
        <v>0</v>
      </c>
      <c r="G88" s="178">
        <f>ROUND(E88*F88,2)</f>
        <v>0</v>
      </c>
      <c r="H88" s="157">
        <v>0</v>
      </c>
      <c r="I88" s="156">
        <f>ROUND(E88*H88,2)</f>
        <v>0</v>
      </c>
      <c r="J88" s="157">
        <v>4625</v>
      </c>
      <c r="K88" s="156">
        <f>ROUND(E88*J88,2)</f>
        <v>55500</v>
      </c>
      <c r="L88" s="156">
        <v>21</v>
      </c>
      <c r="M88" s="156">
        <f>G88*(1+L88/100)</f>
        <v>0</v>
      </c>
      <c r="N88" s="156">
        <v>3.6999999999999999E-4</v>
      </c>
      <c r="O88" s="156">
        <f>ROUND(E88*N88,2)</f>
        <v>0</v>
      </c>
      <c r="P88" s="156">
        <v>0</v>
      </c>
      <c r="Q88" s="156">
        <f>ROUND(E88*P88,2)</f>
        <v>0</v>
      </c>
      <c r="R88" s="156"/>
      <c r="S88" s="156" t="s">
        <v>169</v>
      </c>
      <c r="T88" s="156" t="s">
        <v>211</v>
      </c>
      <c r="U88" s="156">
        <v>3.69</v>
      </c>
      <c r="V88" s="156">
        <f>ROUND(E88*U88,2)</f>
        <v>44.28</v>
      </c>
      <c r="W88" s="156"/>
      <c r="X88" s="156" t="s">
        <v>212</v>
      </c>
      <c r="Y88" s="147"/>
      <c r="Z88" s="147"/>
      <c r="AA88" s="147"/>
      <c r="AB88" s="147"/>
      <c r="AC88" s="147"/>
      <c r="AD88" s="147"/>
      <c r="AE88" s="147"/>
      <c r="AF88" s="147"/>
      <c r="AG88" s="147" t="s">
        <v>213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ht="20.399999999999999" outlineLevel="1" x14ac:dyDescent="0.25">
      <c r="A89" s="167">
        <v>18</v>
      </c>
      <c r="B89" s="168" t="s">
        <v>421</v>
      </c>
      <c r="C89" s="182" t="s">
        <v>526</v>
      </c>
      <c r="D89" s="169" t="s">
        <v>232</v>
      </c>
      <c r="E89" s="170">
        <v>151.78816</v>
      </c>
      <c r="F89" s="171">
        <v>0</v>
      </c>
      <c r="G89" s="172">
        <f>ROUND(E89*F89,2)</f>
        <v>0</v>
      </c>
      <c r="H89" s="157">
        <v>0</v>
      </c>
      <c r="I89" s="156">
        <f>ROUND(E89*H89,2)</f>
        <v>0</v>
      </c>
      <c r="J89" s="157">
        <v>1096</v>
      </c>
      <c r="K89" s="156">
        <f>ROUND(E89*J89,2)</f>
        <v>166359.82</v>
      </c>
      <c r="L89" s="156">
        <v>21</v>
      </c>
      <c r="M89" s="156">
        <f>G89*(1+L89/100)</f>
        <v>0</v>
      </c>
      <c r="N89" s="156">
        <v>1.7</v>
      </c>
      <c r="O89" s="156">
        <f>ROUND(E89*N89,2)</f>
        <v>258.04000000000002</v>
      </c>
      <c r="P89" s="156">
        <v>0</v>
      </c>
      <c r="Q89" s="156">
        <f>ROUND(E89*P89,2)</f>
        <v>0</v>
      </c>
      <c r="R89" s="156"/>
      <c r="S89" s="156" t="s">
        <v>169</v>
      </c>
      <c r="T89" s="156" t="s">
        <v>211</v>
      </c>
      <c r="U89" s="156">
        <v>1.59</v>
      </c>
      <c r="V89" s="156">
        <f>ROUND(E89*U89,2)</f>
        <v>241.34</v>
      </c>
      <c r="W89" s="156"/>
      <c r="X89" s="156" t="s">
        <v>212</v>
      </c>
      <c r="Y89" s="147"/>
      <c r="Z89" s="147"/>
      <c r="AA89" s="147"/>
      <c r="AB89" s="147"/>
      <c r="AC89" s="147"/>
      <c r="AD89" s="147"/>
      <c r="AE89" s="147"/>
      <c r="AF89" s="147"/>
      <c r="AG89" s="147" t="s">
        <v>213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outlineLevel="1" x14ac:dyDescent="0.25">
      <c r="A90" s="154"/>
      <c r="B90" s="155"/>
      <c r="C90" s="183" t="s">
        <v>643</v>
      </c>
      <c r="D90" s="158"/>
      <c r="E90" s="159">
        <v>152.262</v>
      </c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47"/>
      <c r="Z90" s="147"/>
      <c r="AA90" s="147"/>
      <c r="AB90" s="147"/>
      <c r="AC90" s="147"/>
      <c r="AD90" s="147"/>
      <c r="AE90" s="147"/>
      <c r="AF90" s="147"/>
      <c r="AG90" s="147" t="s">
        <v>178</v>
      </c>
      <c r="AH90" s="147">
        <v>0</v>
      </c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outlineLevel="1" x14ac:dyDescent="0.25">
      <c r="A91" s="154"/>
      <c r="B91" s="155"/>
      <c r="C91" s="183" t="s">
        <v>644</v>
      </c>
      <c r="D91" s="158"/>
      <c r="E91" s="159">
        <v>-0.47383999999999998</v>
      </c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  <c r="Y91" s="147"/>
      <c r="Z91" s="147"/>
      <c r="AA91" s="147"/>
      <c r="AB91" s="147"/>
      <c r="AC91" s="147"/>
      <c r="AD91" s="147"/>
      <c r="AE91" s="147"/>
      <c r="AF91" s="147"/>
      <c r="AG91" s="147" t="s">
        <v>178</v>
      </c>
      <c r="AH91" s="147">
        <v>0</v>
      </c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ht="20.399999999999999" outlineLevel="1" x14ac:dyDescent="0.25">
      <c r="A92" s="167">
        <v>19</v>
      </c>
      <c r="B92" s="168" t="s">
        <v>425</v>
      </c>
      <c r="C92" s="182" t="s">
        <v>426</v>
      </c>
      <c r="D92" s="169" t="s">
        <v>232</v>
      </c>
      <c r="E92" s="170">
        <v>198.89615000000001</v>
      </c>
      <c r="F92" s="171">
        <v>0</v>
      </c>
      <c r="G92" s="172">
        <f>ROUND(E92*F92,2)</f>
        <v>0</v>
      </c>
      <c r="H92" s="157">
        <v>0</v>
      </c>
      <c r="I92" s="156">
        <f>ROUND(E92*H92,2)</f>
        <v>0</v>
      </c>
      <c r="J92" s="157">
        <v>700</v>
      </c>
      <c r="K92" s="156">
        <f>ROUND(E92*J92,2)</f>
        <v>139227.31</v>
      </c>
      <c r="L92" s="156">
        <v>21</v>
      </c>
      <c r="M92" s="156">
        <f>G92*(1+L92/100)</f>
        <v>0</v>
      </c>
      <c r="N92" s="156">
        <v>0</v>
      </c>
      <c r="O92" s="156">
        <f>ROUND(E92*N92,2)</f>
        <v>0</v>
      </c>
      <c r="P92" s="156">
        <v>0</v>
      </c>
      <c r="Q92" s="156">
        <f>ROUND(E92*P92,2)</f>
        <v>0</v>
      </c>
      <c r="R92" s="156"/>
      <c r="S92" s="156" t="s">
        <v>169</v>
      </c>
      <c r="T92" s="156" t="s">
        <v>164</v>
      </c>
      <c r="U92" s="156">
        <v>0</v>
      </c>
      <c r="V92" s="156">
        <f>ROUND(E92*U92,2)</f>
        <v>0</v>
      </c>
      <c r="W92" s="156"/>
      <c r="X92" s="156" t="s">
        <v>212</v>
      </c>
      <c r="Y92" s="147"/>
      <c r="Z92" s="147"/>
      <c r="AA92" s="147"/>
      <c r="AB92" s="147"/>
      <c r="AC92" s="147"/>
      <c r="AD92" s="147"/>
      <c r="AE92" s="147"/>
      <c r="AF92" s="147"/>
      <c r="AG92" s="147" t="s">
        <v>213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1" x14ac:dyDescent="0.25">
      <c r="A93" s="154"/>
      <c r="B93" s="155"/>
      <c r="C93" s="183" t="s">
        <v>645</v>
      </c>
      <c r="D93" s="158"/>
      <c r="E93" s="159">
        <v>198.89615000000001</v>
      </c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  <c r="Y93" s="147"/>
      <c r="Z93" s="147"/>
      <c r="AA93" s="147"/>
      <c r="AB93" s="147"/>
      <c r="AC93" s="147"/>
      <c r="AD93" s="147"/>
      <c r="AE93" s="147"/>
      <c r="AF93" s="147"/>
      <c r="AG93" s="147" t="s">
        <v>178</v>
      </c>
      <c r="AH93" s="147">
        <v>0</v>
      </c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outlineLevel="1" x14ac:dyDescent="0.25">
      <c r="A94" s="173">
        <v>20</v>
      </c>
      <c r="B94" s="174" t="s">
        <v>428</v>
      </c>
      <c r="C94" s="181" t="s">
        <v>429</v>
      </c>
      <c r="D94" s="175" t="s">
        <v>225</v>
      </c>
      <c r="E94" s="176">
        <v>12</v>
      </c>
      <c r="F94" s="177">
        <v>0</v>
      </c>
      <c r="G94" s="178">
        <f>ROUND(E94*F94,2)</f>
        <v>0</v>
      </c>
      <c r="H94" s="157">
        <v>6280</v>
      </c>
      <c r="I94" s="156">
        <f>ROUND(E94*H94,2)</f>
        <v>75360</v>
      </c>
      <c r="J94" s="157">
        <v>0</v>
      </c>
      <c r="K94" s="156">
        <f>ROUND(E94*J94,2)</f>
        <v>0</v>
      </c>
      <c r="L94" s="156">
        <v>21</v>
      </c>
      <c r="M94" s="156">
        <f>G94*(1+L94/100)</f>
        <v>0</v>
      </c>
      <c r="N94" s="156">
        <v>0.1046</v>
      </c>
      <c r="O94" s="156">
        <f>ROUND(E94*N94,2)</f>
        <v>1.26</v>
      </c>
      <c r="P94" s="156">
        <v>0</v>
      </c>
      <c r="Q94" s="156">
        <f>ROUND(E94*P94,2)</f>
        <v>0</v>
      </c>
      <c r="R94" s="156" t="s">
        <v>430</v>
      </c>
      <c r="S94" s="156" t="s">
        <v>163</v>
      </c>
      <c r="T94" s="156" t="s">
        <v>211</v>
      </c>
      <c r="U94" s="156">
        <v>0</v>
      </c>
      <c r="V94" s="156">
        <f>ROUND(E94*U94,2)</f>
        <v>0</v>
      </c>
      <c r="W94" s="156"/>
      <c r="X94" s="156" t="s">
        <v>431</v>
      </c>
      <c r="Y94" s="147"/>
      <c r="Z94" s="147"/>
      <c r="AA94" s="147"/>
      <c r="AB94" s="147"/>
      <c r="AC94" s="147"/>
      <c r="AD94" s="147"/>
      <c r="AE94" s="147"/>
      <c r="AF94" s="147"/>
      <c r="AG94" s="147" t="s">
        <v>432</v>
      </c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x14ac:dyDescent="0.25">
      <c r="A95" s="161" t="s">
        <v>158</v>
      </c>
      <c r="B95" s="162" t="s">
        <v>95</v>
      </c>
      <c r="C95" s="180" t="s">
        <v>96</v>
      </c>
      <c r="D95" s="163"/>
      <c r="E95" s="164"/>
      <c r="F95" s="165"/>
      <c r="G95" s="166">
        <f>SUMIF(AG96:AG97,"&lt;&gt;NOR",G96:G97)</f>
        <v>0</v>
      </c>
      <c r="H95" s="160"/>
      <c r="I95" s="160">
        <f>SUM(I96:I97)</f>
        <v>0</v>
      </c>
      <c r="J95" s="160"/>
      <c r="K95" s="160">
        <f>SUM(K96:K97)</f>
        <v>34355.839999999997</v>
      </c>
      <c r="L95" s="160"/>
      <c r="M95" s="160">
        <f>SUM(M96:M97)</f>
        <v>0</v>
      </c>
      <c r="N95" s="160"/>
      <c r="O95" s="160">
        <f>SUM(O96:O97)</f>
        <v>52.34</v>
      </c>
      <c r="P95" s="160"/>
      <c r="Q95" s="160">
        <f>SUM(Q96:Q97)</f>
        <v>0</v>
      </c>
      <c r="R95" s="160"/>
      <c r="S95" s="160"/>
      <c r="T95" s="160"/>
      <c r="U95" s="160"/>
      <c r="V95" s="160">
        <f>SUM(V96:V97)</f>
        <v>47.06</v>
      </c>
      <c r="W95" s="160"/>
      <c r="X95" s="160"/>
      <c r="AG95" t="s">
        <v>159</v>
      </c>
    </row>
    <row r="96" spans="1:60" outlineLevel="1" x14ac:dyDescent="0.25">
      <c r="A96" s="167">
        <v>21</v>
      </c>
      <c r="B96" s="168" t="s">
        <v>433</v>
      </c>
      <c r="C96" s="182" t="s">
        <v>434</v>
      </c>
      <c r="D96" s="169" t="s">
        <v>232</v>
      </c>
      <c r="E96" s="170">
        <v>27.684000000000001</v>
      </c>
      <c r="F96" s="171">
        <v>0</v>
      </c>
      <c r="G96" s="172">
        <f>ROUND(E96*F96,2)</f>
        <v>0</v>
      </c>
      <c r="H96" s="157">
        <v>0</v>
      </c>
      <c r="I96" s="156">
        <f>ROUND(E96*H96,2)</f>
        <v>0</v>
      </c>
      <c r="J96" s="157">
        <v>1241</v>
      </c>
      <c r="K96" s="156">
        <f>ROUND(E96*J96,2)</f>
        <v>34355.839999999997</v>
      </c>
      <c r="L96" s="156">
        <v>21</v>
      </c>
      <c r="M96" s="156">
        <f>G96*(1+L96/100)</f>
        <v>0</v>
      </c>
      <c r="N96" s="156">
        <v>1.8907700000000001</v>
      </c>
      <c r="O96" s="156">
        <f>ROUND(E96*N96,2)</f>
        <v>52.34</v>
      </c>
      <c r="P96" s="156">
        <v>0</v>
      </c>
      <c r="Q96" s="156">
        <f>ROUND(E96*P96,2)</f>
        <v>0</v>
      </c>
      <c r="R96" s="156"/>
      <c r="S96" s="156" t="s">
        <v>169</v>
      </c>
      <c r="T96" s="156" t="s">
        <v>211</v>
      </c>
      <c r="U96" s="156">
        <v>1.7</v>
      </c>
      <c r="V96" s="156">
        <f>ROUND(E96*U96,2)</f>
        <v>47.06</v>
      </c>
      <c r="W96" s="156"/>
      <c r="X96" s="156" t="s">
        <v>212</v>
      </c>
      <c r="Y96" s="147"/>
      <c r="Z96" s="147"/>
      <c r="AA96" s="147"/>
      <c r="AB96" s="147"/>
      <c r="AC96" s="147"/>
      <c r="AD96" s="147"/>
      <c r="AE96" s="147"/>
      <c r="AF96" s="147"/>
      <c r="AG96" s="147" t="s">
        <v>213</v>
      </c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outlineLevel="1" x14ac:dyDescent="0.25">
      <c r="A97" s="154"/>
      <c r="B97" s="155"/>
      <c r="C97" s="183" t="s">
        <v>646</v>
      </c>
      <c r="D97" s="158"/>
      <c r="E97" s="159">
        <v>27.684000000000001</v>
      </c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47"/>
      <c r="Z97" s="147"/>
      <c r="AA97" s="147"/>
      <c r="AB97" s="147"/>
      <c r="AC97" s="147"/>
      <c r="AD97" s="147"/>
      <c r="AE97" s="147"/>
      <c r="AF97" s="147"/>
      <c r="AG97" s="147" t="s">
        <v>178</v>
      </c>
      <c r="AH97" s="147">
        <v>0</v>
      </c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x14ac:dyDescent="0.25">
      <c r="A98" s="161" t="s">
        <v>158</v>
      </c>
      <c r="B98" s="162" t="s">
        <v>101</v>
      </c>
      <c r="C98" s="180" t="s">
        <v>102</v>
      </c>
      <c r="D98" s="163"/>
      <c r="E98" s="164"/>
      <c r="F98" s="165"/>
      <c r="G98" s="166">
        <f>SUMIF(AG99:AG108,"&lt;&gt;NOR",G99:G108)</f>
        <v>0</v>
      </c>
      <c r="H98" s="160"/>
      <c r="I98" s="160">
        <f>SUM(I99:I108)</f>
        <v>313386.87</v>
      </c>
      <c r="J98" s="160"/>
      <c r="K98" s="160">
        <f>SUM(K99:K108)</f>
        <v>149109.53</v>
      </c>
      <c r="L98" s="160"/>
      <c r="M98" s="160">
        <f>SUM(M99:M108)</f>
        <v>0</v>
      </c>
      <c r="N98" s="160"/>
      <c r="O98" s="160">
        <f>SUM(O99:O108)</f>
        <v>30.77</v>
      </c>
      <c r="P98" s="160"/>
      <c r="Q98" s="160">
        <f>SUM(Q99:Q108)</f>
        <v>0</v>
      </c>
      <c r="R98" s="160"/>
      <c r="S98" s="160"/>
      <c r="T98" s="160"/>
      <c r="U98" s="160"/>
      <c r="V98" s="160">
        <f>SUM(V99:V108)</f>
        <v>132.36000000000001</v>
      </c>
      <c r="W98" s="160"/>
      <c r="X98" s="160"/>
      <c r="AG98" t="s">
        <v>159</v>
      </c>
    </row>
    <row r="99" spans="1:60" outlineLevel="1" x14ac:dyDescent="0.25">
      <c r="A99" s="173">
        <v>22</v>
      </c>
      <c r="B99" s="174" t="s">
        <v>448</v>
      </c>
      <c r="C99" s="181" t="s">
        <v>449</v>
      </c>
      <c r="D99" s="175" t="s">
        <v>225</v>
      </c>
      <c r="E99" s="176">
        <v>298</v>
      </c>
      <c r="F99" s="177">
        <v>0</v>
      </c>
      <c r="G99" s="178">
        <f t="shared" ref="G99:G108" si="0">ROUND(E99*F99,2)</f>
        <v>0</v>
      </c>
      <c r="H99" s="157">
        <v>0.25</v>
      </c>
      <c r="I99" s="156">
        <f t="shared" ref="I99:I108" si="1">ROUND(E99*H99,2)</f>
        <v>74.5</v>
      </c>
      <c r="J99" s="157">
        <v>45.55</v>
      </c>
      <c r="K99" s="156">
        <f t="shared" ref="K99:K108" si="2">ROUND(E99*J99,2)</f>
        <v>13573.9</v>
      </c>
      <c r="L99" s="156">
        <v>21</v>
      </c>
      <c r="M99" s="156">
        <f t="shared" ref="M99:M108" si="3">G99*(1+L99/100)</f>
        <v>0</v>
      </c>
      <c r="N99" s="156">
        <v>1.0000000000000001E-5</v>
      </c>
      <c r="O99" s="156">
        <f t="shared" ref="O99:O108" si="4">ROUND(E99*N99,2)</f>
        <v>0</v>
      </c>
      <c r="P99" s="156">
        <v>0</v>
      </c>
      <c r="Q99" s="156">
        <f t="shared" ref="Q99:Q108" si="5">ROUND(E99*P99,2)</f>
        <v>0</v>
      </c>
      <c r="R99" s="156"/>
      <c r="S99" s="156" t="s">
        <v>163</v>
      </c>
      <c r="T99" s="156" t="s">
        <v>211</v>
      </c>
      <c r="U99" s="156">
        <v>9.7000000000000003E-2</v>
      </c>
      <c r="V99" s="156">
        <f t="shared" ref="V99:V108" si="6">ROUND(E99*U99,2)</f>
        <v>28.91</v>
      </c>
      <c r="W99" s="156"/>
      <c r="X99" s="156" t="s">
        <v>212</v>
      </c>
      <c r="Y99" s="147"/>
      <c r="Z99" s="147"/>
      <c r="AA99" s="147"/>
      <c r="AB99" s="147"/>
      <c r="AC99" s="147"/>
      <c r="AD99" s="147"/>
      <c r="AE99" s="147"/>
      <c r="AF99" s="147"/>
      <c r="AG99" s="147" t="s">
        <v>213</v>
      </c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outlineLevel="1" x14ac:dyDescent="0.25">
      <c r="A100" s="173">
        <v>23</v>
      </c>
      <c r="B100" s="174" t="s">
        <v>450</v>
      </c>
      <c r="C100" s="181" t="s">
        <v>451</v>
      </c>
      <c r="D100" s="175" t="s">
        <v>452</v>
      </c>
      <c r="E100" s="176">
        <v>1</v>
      </c>
      <c r="F100" s="177">
        <v>0</v>
      </c>
      <c r="G100" s="178">
        <f t="shared" si="0"/>
        <v>0</v>
      </c>
      <c r="H100" s="157">
        <v>1.17</v>
      </c>
      <c r="I100" s="156">
        <f t="shared" si="1"/>
        <v>1.17</v>
      </c>
      <c r="J100" s="157">
        <v>167.83</v>
      </c>
      <c r="K100" s="156">
        <f t="shared" si="2"/>
        <v>167.83</v>
      </c>
      <c r="L100" s="156">
        <v>21</v>
      </c>
      <c r="M100" s="156">
        <f t="shared" si="3"/>
        <v>0</v>
      </c>
      <c r="N100" s="156">
        <v>4.0000000000000003E-5</v>
      </c>
      <c r="O100" s="156">
        <f t="shared" si="4"/>
        <v>0</v>
      </c>
      <c r="P100" s="156">
        <v>0</v>
      </c>
      <c r="Q100" s="156">
        <f t="shared" si="5"/>
        <v>0</v>
      </c>
      <c r="R100" s="156"/>
      <c r="S100" s="156" t="s">
        <v>163</v>
      </c>
      <c r="T100" s="156" t="s">
        <v>211</v>
      </c>
      <c r="U100" s="156">
        <v>0.38</v>
      </c>
      <c r="V100" s="156">
        <f t="shared" si="6"/>
        <v>0.38</v>
      </c>
      <c r="W100" s="156"/>
      <c r="X100" s="156" t="s">
        <v>212</v>
      </c>
      <c r="Y100" s="147"/>
      <c r="Z100" s="147"/>
      <c r="AA100" s="147"/>
      <c r="AB100" s="147"/>
      <c r="AC100" s="147"/>
      <c r="AD100" s="147"/>
      <c r="AE100" s="147"/>
      <c r="AF100" s="147"/>
      <c r="AG100" s="147" t="s">
        <v>213</v>
      </c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ht="20.399999999999999" outlineLevel="1" x14ac:dyDescent="0.25">
      <c r="A101" s="173">
        <v>24</v>
      </c>
      <c r="B101" s="174" t="s">
        <v>453</v>
      </c>
      <c r="C101" s="181" t="s">
        <v>454</v>
      </c>
      <c r="D101" s="175" t="s">
        <v>452</v>
      </c>
      <c r="E101" s="176">
        <v>3</v>
      </c>
      <c r="F101" s="177">
        <v>0</v>
      </c>
      <c r="G101" s="178">
        <f t="shared" si="0"/>
        <v>0</v>
      </c>
      <c r="H101" s="157">
        <v>0</v>
      </c>
      <c r="I101" s="156">
        <f t="shared" si="1"/>
        <v>0</v>
      </c>
      <c r="J101" s="157">
        <v>24020</v>
      </c>
      <c r="K101" s="156">
        <f t="shared" si="2"/>
        <v>72060</v>
      </c>
      <c r="L101" s="156">
        <v>21</v>
      </c>
      <c r="M101" s="156">
        <f t="shared" si="3"/>
        <v>0</v>
      </c>
      <c r="N101" s="156">
        <v>3.4470100000000001</v>
      </c>
      <c r="O101" s="156">
        <f t="shared" si="4"/>
        <v>10.34</v>
      </c>
      <c r="P101" s="156">
        <v>0</v>
      </c>
      <c r="Q101" s="156">
        <f t="shared" si="5"/>
        <v>0</v>
      </c>
      <c r="R101" s="156"/>
      <c r="S101" s="156" t="s">
        <v>169</v>
      </c>
      <c r="T101" s="156" t="s">
        <v>211</v>
      </c>
      <c r="U101" s="156">
        <v>0</v>
      </c>
      <c r="V101" s="156">
        <f t="shared" si="6"/>
        <v>0</v>
      </c>
      <c r="W101" s="156"/>
      <c r="X101" s="156" t="s">
        <v>212</v>
      </c>
      <c r="Y101" s="147"/>
      <c r="Z101" s="147"/>
      <c r="AA101" s="147"/>
      <c r="AB101" s="147"/>
      <c r="AC101" s="147"/>
      <c r="AD101" s="147"/>
      <c r="AE101" s="147"/>
      <c r="AF101" s="147"/>
      <c r="AG101" s="147" t="s">
        <v>213</v>
      </c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outlineLevel="1" x14ac:dyDescent="0.25">
      <c r="A102" s="173">
        <v>25</v>
      </c>
      <c r="B102" s="174" t="s">
        <v>459</v>
      </c>
      <c r="C102" s="181" t="s">
        <v>460</v>
      </c>
      <c r="D102" s="175" t="s">
        <v>225</v>
      </c>
      <c r="E102" s="176">
        <v>288</v>
      </c>
      <c r="F102" s="177">
        <v>0</v>
      </c>
      <c r="G102" s="178">
        <f t="shared" si="0"/>
        <v>0</v>
      </c>
      <c r="H102" s="157">
        <v>3.9</v>
      </c>
      <c r="I102" s="156">
        <f t="shared" si="1"/>
        <v>1123.2</v>
      </c>
      <c r="J102" s="157">
        <v>9.3000000000000007</v>
      </c>
      <c r="K102" s="156">
        <f t="shared" si="2"/>
        <v>2678.4</v>
      </c>
      <c r="L102" s="156">
        <v>21</v>
      </c>
      <c r="M102" s="156">
        <f t="shared" si="3"/>
        <v>0</v>
      </c>
      <c r="N102" s="156">
        <v>0</v>
      </c>
      <c r="O102" s="156">
        <f t="shared" si="4"/>
        <v>0</v>
      </c>
      <c r="P102" s="156">
        <v>0</v>
      </c>
      <c r="Q102" s="156">
        <f t="shared" si="5"/>
        <v>0</v>
      </c>
      <c r="R102" s="156"/>
      <c r="S102" s="156" t="s">
        <v>163</v>
      </c>
      <c r="T102" s="156" t="s">
        <v>211</v>
      </c>
      <c r="U102" s="156">
        <v>2.5999999999999999E-2</v>
      </c>
      <c r="V102" s="156">
        <f t="shared" si="6"/>
        <v>7.49</v>
      </c>
      <c r="W102" s="156"/>
      <c r="X102" s="156" t="s">
        <v>212</v>
      </c>
      <c r="Y102" s="147"/>
      <c r="Z102" s="147"/>
      <c r="AA102" s="147"/>
      <c r="AB102" s="147"/>
      <c r="AC102" s="147"/>
      <c r="AD102" s="147"/>
      <c r="AE102" s="147"/>
      <c r="AF102" s="147"/>
      <c r="AG102" s="147" t="s">
        <v>213</v>
      </c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ht="20.399999999999999" outlineLevel="1" x14ac:dyDescent="0.25">
      <c r="A103" s="173">
        <v>26</v>
      </c>
      <c r="B103" s="174" t="s">
        <v>461</v>
      </c>
      <c r="C103" s="181" t="s">
        <v>462</v>
      </c>
      <c r="D103" s="175" t="s">
        <v>225</v>
      </c>
      <c r="E103" s="176">
        <v>288</v>
      </c>
      <c r="F103" s="177">
        <v>0</v>
      </c>
      <c r="G103" s="178">
        <f t="shared" si="0"/>
        <v>0</v>
      </c>
      <c r="H103" s="157">
        <v>0</v>
      </c>
      <c r="I103" s="156">
        <f t="shared" si="1"/>
        <v>0</v>
      </c>
      <c r="J103" s="157">
        <v>40.1</v>
      </c>
      <c r="K103" s="156">
        <f t="shared" si="2"/>
        <v>11548.8</v>
      </c>
      <c r="L103" s="156">
        <v>21</v>
      </c>
      <c r="M103" s="156">
        <f t="shared" si="3"/>
        <v>0</v>
      </c>
      <c r="N103" s="156">
        <v>0</v>
      </c>
      <c r="O103" s="156">
        <f t="shared" si="4"/>
        <v>0</v>
      </c>
      <c r="P103" s="156">
        <v>0</v>
      </c>
      <c r="Q103" s="156">
        <f t="shared" si="5"/>
        <v>0</v>
      </c>
      <c r="R103" s="156"/>
      <c r="S103" s="156" t="s">
        <v>169</v>
      </c>
      <c r="T103" s="156" t="s">
        <v>211</v>
      </c>
      <c r="U103" s="156">
        <v>0.08</v>
      </c>
      <c r="V103" s="156">
        <f t="shared" si="6"/>
        <v>23.04</v>
      </c>
      <c r="W103" s="156"/>
      <c r="X103" s="156" t="s">
        <v>212</v>
      </c>
      <c r="Y103" s="147"/>
      <c r="Z103" s="147"/>
      <c r="AA103" s="147"/>
      <c r="AB103" s="147"/>
      <c r="AC103" s="147"/>
      <c r="AD103" s="147"/>
      <c r="AE103" s="147"/>
      <c r="AF103" s="147"/>
      <c r="AG103" s="147" t="s">
        <v>213</v>
      </c>
      <c r="AH103" s="147"/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outlineLevel="1" x14ac:dyDescent="0.25">
      <c r="A104" s="173">
        <v>27</v>
      </c>
      <c r="B104" s="174" t="s">
        <v>463</v>
      </c>
      <c r="C104" s="181" t="s">
        <v>464</v>
      </c>
      <c r="D104" s="175" t="s">
        <v>465</v>
      </c>
      <c r="E104" s="176">
        <v>9</v>
      </c>
      <c r="F104" s="177">
        <v>0</v>
      </c>
      <c r="G104" s="178">
        <f t="shared" si="0"/>
        <v>0</v>
      </c>
      <c r="H104" s="157">
        <v>0</v>
      </c>
      <c r="I104" s="156">
        <f t="shared" si="1"/>
        <v>0</v>
      </c>
      <c r="J104" s="157">
        <v>3655</v>
      </c>
      <c r="K104" s="156">
        <f t="shared" si="2"/>
        <v>32895</v>
      </c>
      <c r="L104" s="156">
        <v>21</v>
      </c>
      <c r="M104" s="156">
        <f t="shared" si="3"/>
        <v>0</v>
      </c>
      <c r="N104" s="156">
        <v>1.7000000000000001E-4</v>
      </c>
      <c r="O104" s="156">
        <f t="shared" si="4"/>
        <v>0</v>
      </c>
      <c r="P104" s="156">
        <v>0</v>
      </c>
      <c r="Q104" s="156">
        <f t="shared" si="5"/>
        <v>0</v>
      </c>
      <c r="R104" s="156"/>
      <c r="S104" s="156" t="s">
        <v>169</v>
      </c>
      <c r="T104" s="156" t="s">
        <v>211</v>
      </c>
      <c r="U104" s="156">
        <v>7.1</v>
      </c>
      <c r="V104" s="156">
        <f t="shared" si="6"/>
        <v>63.9</v>
      </c>
      <c r="W104" s="156"/>
      <c r="X104" s="156" t="s">
        <v>212</v>
      </c>
      <c r="Y104" s="147"/>
      <c r="Z104" s="147"/>
      <c r="AA104" s="147"/>
      <c r="AB104" s="147"/>
      <c r="AC104" s="147"/>
      <c r="AD104" s="147"/>
      <c r="AE104" s="147"/>
      <c r="AF104" s="147"/>
      <c r="AG104" s="147" t="s">
        <v>213</v>
      </c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outlineLevel="1" x14ac:dyDescent="0.25">
      <c r="A105" s="173">
        <v>28</v>
      </c>
      <c r="B105" s="174" t="s">
        <v>466</v>
      </c>
      <c r="C105" s="181" t="s">
        <v>467</v>
      </c>
      <c r="D105" s="175" t="s">
        <v>225</v>
      </c>
      <c r="E105" s="176">
        <v>288</v>
      </c>
      <c r="F105" s="177">
        <v>0</v>
      </c>
      <c r="G105" s="178">
        <f t="shared" si="0"/>
        <v>0</v>
      </c>
      <c r="H105" s="157">
        <v>0</v>
      </c>
      <c r="I105" s="156">
        <f t="shared" si="1"/>
        <v>0</v>
      </c>
      <c r="J105" s="157">
        <v>56.2</v>
      </c>
      <c r="K105" s="156">
        <f t="shared" si="2"/>
        <v>16185.6</v>
      </c>
      <c r="L105" s="156">
        <v>21</v>
      </c>
      <c r="M105" s="156">
        <f t="shared" si="3"/>
        <v>0</v>
      </c>
      <c r="N105" s="156">
        <v>0</v>
      </c>
      <c r="O105" s="156">
        <f t="shared" si="4"/>
        <v>0</v>
      </c>
      <c r="P105" s="156">
        <v>0</v>
      </c>
      <c r="Q105" s="156">
        <f t="shared" si="5"/>
        <v>0</v>
      </c>
      <c r="R105" s="156"/>
      <c r="S105" s="156" t="s">
        <v>169</v>
      </c>
      <c r="T105" s="156" t="s">
        <v>211</v>
      </c>
      <c r="U105" s="156">
        <v>0.03</v>
      </c>
      <c r="V105" s="156">
        <f t="shared" si="6"/>
        <v>8.64</v>
      </c>
      <c r="W105" s="156"/>
      <c r="X105" s="156" t="s">
        <v>212</v>
      </c>
      <c r="Y105" s="147"/>
      <c r="Z105" s="147"/>
      <c r="AA105" s="147"/>
      <c r="AB105" s="147"/>
      <c r="AC105" s="147"/>
      <c r="AD105" s="147"/>
      <c r="AE105" s="147"/>
      <c r="AF105" s="147"/>
      <c r="AG105" s="147" t="s">
        <v>213</v>
      </c>
      <c r="AH105" s="147"/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ht="20.399999999999999" outlineLevel="1" x14ac:dyDescent="0.25">
      <c r="A106" s="173">
        <v>29</v>
      </c>
      <c r="B106" s="174" t="s">
        <v>476</v>
      </c>
      <c r="C106" s="181" t="s">
        <v>477</v>
      </c>
      <c r="D106" s="175" t="s">
        <v>162</v>
      </c>
      <c r="E106" s="176">
        <v>6</v>
      </c>
      <c r="F106" s="177">
        <v>0</v>
      </c>
      <c r="G106" s="178">
        <f t="shared" si="0"/>
        <v>0</v>
      </c>
      <c r="H106" s="157">
        <v>21810</v>
      </c>
      <c r="I106" s="156">
        <f t="shared" si="1"/>
        <v>130860</v>
      </c>
      <c r="J106" s="157">
        <v>0</v>
      </c>
      <c r="K106" s="156">
        <f t="shared" si="2"/>
        <v>0</v>
      </c>
      <c r="L106" s="156">
        <v>21</v>
      </c>
      <c r="M106" s="156">
        <f t="shared" si="3"/>
        <v>0</v>
      </c>
      <c r="N106" s="156">
        <v>2.9409999999999998</v>
      </c>
      <c r="O106" s="156">
        <f t="shared" si="4"/>
        <v>17.649999999999999</v>
      </c>
      <c r="P106" s="156">
        <v>0</v>
      </c>
      <c r="Q106" s="156">
        <f t="shared" si="5"/>
        <v>0</v>
      </c>
      <c r="R106" s="156"/>
      <c r="S106" s="156" t="s">
        <v>169</v>
      </c>
      <c r="T106" s="156" t="s">
        <v>164</v>
      </c>
      <c r="U106" s="156">
        <v>0</v>
      </c>
      <c r="V106" s="156">
        <f t="shared" si="6"/>
        <v>0</v>
      </c>
      <c r="W106" s="156"/>
      <c r="X106" s="156" t="s">
        <v>212</v>
      </c>
      <c r="Y106" s="147"/>
      <c r="Z106" s="147"/>
      <c r="AA106" s="147"/>
      <c r="AB106" s="147"/>
      <c r="AC106" s="147"/>
      <c r="AD106" s="147"/>
      <c r="AE106" s="147"/>
      <c r="AF106" s="147"/>
      <c r="AG106" s="147" t="s">
        <v>213</v>
      </c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ht="91.8" outlineLevel="1" x14ac:dyDescent="0.25">
      <c r="A107" s="173">
        <v>30</v>
      </c>
      <c r="B107" s="174" t="s">
        <v>558</v>
      </c>
      <c r="C107" s="181" t="s">
        <v>973</v>
      </c>
      <c r="D107" s="175" t="s">
        <v>225</v>
      </c>
      <c r="E107" s="176">
        <v>288</v>
      </c>
      <c r="F107" s="177">
        <v>0</v>
      </c>
      <c r="G107" s="178">
        <f t="shared" si="0"/>
        <v>0</v>
      </c>
      <c r="H107" s="157">
        <v>623</v>
      </c>
      <c r="I107" s="156">
        <f t="shared" si="1"/>
        <v>179424</v>
      </c>
      <c r="J107" s="157">
        <v>0</v>
      </c>
      <c r="K107" s="156">
        <f t="shared" si="2"/>
        <v>0</v>
      </c>
      <c r="L107" s="156">
        <v>21</v>
      </c>
      <c r="M107" s="156">
        <f t="shared" si="3"/>
        <v>0</v>
      </c>
      <c r="N107" s="156">
        <v>9.6699999999999998E-3</v>
      </c>
      <c r="O107" s="156">
        <f t="shared" si="4"/>
        <v>2.78</v>
      </c>
      <c r="P107" s="156">
        <v>0</v>
      </c>
      <c r="Q107" s="156">
        <f t="shared" si="5"/>
        <v>0</v>
      </c>
      <c r="R107" s="156"/>
      <c r="S107" s="156" t="s">
        <v>169</v>
      </c>
      <c r="T107" s="156" t="s">
        <v>164</v>
      </c>
      <c r="U107" s="156">
        <v>0</v>
      </c>
      <c r="V107" s="156">
        <f t="shared" si="6"/>
        <v>0</v>
      </c>
      <c r="W107" s="156"/>
      <c r="X107" s="156" t="s">
        <v>431</v>
      </c>
      <c r="Y107" s="147"/>
      <c r="Z107" s="147"/>
      <c r="AA107" s="147"/>
      <c r="AB107" s="147"/>
      <c r="AC107" s="147"/>
      <c r="AD107" s="147"/>
      <c r="AE107" s="147"/>
      <c r="AF107" s="147"/>
      <c r="AG107" s="147" t="s">
        <v>432</v>
      </c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ht="51" outlineLevel="1" x14ac:dyDescent="0.25">
      <c r="A108" s="173">
        <v>31</v>
      </c>
      <c r="B108" s="174" t="s">
        <v>483</v>
      </c>
      <c r="C108" s="181" t="s">
        <v>975</v>
      </c>
      <c r="D108" s="175" t="s">
        <v>452</v>
      </c>
      <c r="E108" s="176">
        <v>1</v>
      </c>
      <c r="F108" s="177">
        <v>0</v>
      </c>
      <c r="G108" s="178">
        <f t="shared" si="0"/>
        <v>0</v>
      </c>
      <c r="H108" s="157">
        <v>1904</v>
      </c>
      <c r="I108" s="156">
        <f t="shared" si="1"/>
        <v>1904</v>
      </c>
      <c r="J108" s="157">
        <v>0</v>
      </c>
      <c r="K108" s="156">
        <f t="shared" si="2"/>
        <v>0</v>
      </c>
      <c r="L108" s="156">
        <v>21</v>
      </c>
      <c r="M108" s="156">
        <f t="shared" si="3"/>
        <v>0</v>
      </c>
      <c r="N108" s="156">
        <v>3.6700000000000001E-3</v>
      </c>
      <c r="O108" s="156">
        <f t="shared" si="4"/>
        <v>0</v>
      </c>
      <c r="P108" s="156">
        <v>0</v>
      </c>
      <c r="Q108" s="156">
        <f t="shared" si="5"/>
        <v>0</v>
      </c>
      <c r="R108" s="156" t="s">
        <v>430</v>
      </c>
      <c r="S108" s="156" t="s">
        <v>163</v>
      </c>
      <c r="T108" s="156" t="s">
        <v>211</v>
      </c>
      <c r="U108" s="156">
        <v>0</v>
      </c>
      <c r="V108" s="156">
        <f t="shared" si="6"/>
        <v>0</v>
      </c>
      <c r="W108" s="156"/>
      <c r="X108" s="156" t="s">
        <v>431</v>
      </c>
      <c r="Y108" s="147"/>
      <c r="Z108" s="147"/>
      <c r="AA108" s="147"/>
      <c r="AB108" s="147"/>
      <c r="AC108" s="147"/>
      <c r="AD108" s="147"/>
      <c r="AE108" s="147"/>
      <c r="AF108" s="147"/>
      <c r="AG108" s="147" t="s">
        <v>432</v>
      </c>
      <c r="AH108" s="147"/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x14ac:dyDescent="0.25">
      <c r="A109" s="161" t="s">
        <v>158</v>
      </c>
      <c r="B109" s="162" t="s">
        <v>105</v>
      </c>
      <c r="C109" s="180" t="s">
        <v>106</v>
      </c>
      <c r="D109" s="163"/>
      <c r="E109" s="164"/>
      <c r="F109" s="165"/>
      <c r="G109" s="166">
        <f>SUMIF(AG110:AG113,"&lt;&gt;NOR",G110:G113)</f>
        <v>0</v>
      </c>
      <c r="H109" s="160"/>
      <c r="I109" s="160">
        <f>SUM(I110:I113)</f>
        <v>0</v>
      </c>
      <c r="J109" s="160"/>
      <c r="K109" s="160">
        <f>SUM(K110:K113)</f>
        <v>46845.67</v>
      </c>
      <c r="L109" s="160"/>
      <c r="M109" s="160">
        <f>SUM(M110:M113)</f>
        <v>0</v>
      </c>
      <c r="N109" s="160"/>
      <c r="O109" s="160">
        <f>SUM(O110:O113)</f>
        <v>0</v>
      </c>
      <c r="P109" s="160"/>
      <c r="Q109" s="160">
        <f>SUM(Q110:Q113)</f>
        <v>0</v>
      </c>
      <c r="R109" s="160"/>
      <c r="S109" s="160"/>
      <c r="T109" s="160"/>
      <c r="U109" s="160"/>
      <c r="V109" s="160">
        <f>SUM(V110:V113)</f>
        <v>72.59</v>
      </c>
      <c r="W109" s="160"/>
      <c r="X109" s="160"/>
      <c r="AG109" t="s">
        <v>159</v>
      </c>
    </row>
    <row r="110" spans="1:60" outlineLevel="1" x14ac:dyDescent="0.25">
      <c r="A110" s="167">
        <v>32</v>
      </c>
      <c r="B110" s="168" t="s">
        <v>489</v>
      </c>
      <c r="C110" s="182" t="s">
        <v>490</v>
      </c>
      <c r="D110" s="169" t="s">
        <v>491</v>
      </c>
      <c r="E110" s="170">
        <v>343.19175000000001</v>
      </c>
      <c r="F110" s="171">
        <v>0</v>
      </c>
      <c r="G110" s="172">
        <f>ROUND(E110*F110,2)</f>
        <v>0</v>
      </c>
      <c r="H110" s="157">
        <v>0</v>
      </c>
      <c r="I110" s="156">
        <f>ROUND(E110*H110,2)</f>
        <v>0</v>
      </c>
      <c r="J110" s="157">
        <v>136.5</v>
      </c>
      <c r="K110" s="156">
        <f>ROUND(E110*J110,2)</f>
        <v>46845.67</v>
      </c>
      <c r="L110" s="156">
        <v>21</v>
      </c>
      <c r="M110" s="156">
        <f>G110*(1+L110/100)</f>
        <v>0</v>
      </c>
      <c r="N110" s="156">
        <v>0</v>
      </c>
      <c r="O110" s="156">
        <f>ROUND(E110*N110,2)</f>
        <v>0</v>
      </c>
      <c r="P110" s="156">
        <v>0</v>
      </c>
      <c r="Q110" s="156">
        <f>ROUND(E110*P110,2)</f>
        <v>0</v>
      </c>
      <c r="R110" s="156"/>
      <c r="S110" s="156" t="s">
        <v>163</v>
      </c>
      <c r="T110" s="156" t="s">
        <v>211</v>
      </c>
      <c r="U110" s="156">
        <v>0.21149999999999999</v>
      </c>
      <c r="V110" s="156">
        <f>ROUND(E110*U110,2)</f>
        <v>72.59</v>
      </c>
      <c r="W110" s="156"/>
      <c r="X110" s="156" t="s">
        <v>492</v>
      </c>
      <c r="Y110" s="147"/>
      <c r="Z110" s="147"/>
      <c r="AA110" s="147"/>
      <c r="AB110" s="147"/>
      <c r="AC110" s="147"/>
      <c r="AD110" s="147"/>
      <c r="AE110" s="147"/>
      <c r="AF110" s="147"/>
      <c r="AG110" s="147" t="s">
        <v>493</v>
      </c>
      <c r="AH110" s="147"/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outlineLevel="1" x14ac:dyDescent="0.25">
      <c r="A111" s="154"/>
      <c r="B111" s="155"/>
      <c r="C111" s="183" t="s">
        <v>494</v>
      </c>
      <c r="D111" s="158"/>
      <c r="E111" s="159"/>
      <c r="F111" s="156"/>
      <c r="G111" s="156"/>
      <c r="H111" s="156"/>
      <c r="I111" s="156"/>
      <c r="J111" s="156"/>
      <c r="K111" s="156"/>
      <c r="L111" s="156"/>
      <c r="M111" s="156"/>
      <c r="N111" s="156"/>
      <c r="O111" s="156"/>
      <c r="P111" s="156"/>
      <c r="Q111" s="156"/>
      <c r="R111" s="156"/>
      <c r="S111" s="156"/>
      <c r="T111" s="156"/>
      <c r="U111" s="156"/>
      <c r="V111" s="156"/>
      <c r="W111" s="156"/>
      <c r="X111" s="156"/>
      <c r="Y111" s="147"/>
      <c r="Z111" s="147"/>
      <c r="AA111" s="147"/>
      <c r="AB111" s="147"/>
      <c r="AC111" s="147"/>
      <c r="AD111" s="147"/>
      <c r="AE111" s="147"/>
      <c r="AF111" s="147"/>
      <c r="AG111" s="147" t="s">
        <v>178</v>
      </c>
      <c r="AH111" s="147">
        <v>0</v>
      </c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outlineLevel="1" x14ac:dyDescent="0.25">
      <c r="A112" s="154"/>
      <c r="B112" s="155"/>
      <c r="C112" s="183" t="s">
        <v>647</v>
      </c>
      <c r="D112" s="158"/>
      <c r="E112" s="159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  <c r="Y112" s="147"/>
      <c r="Z112" s="147"/>
      <c r="AA112" s="147"/>
      <c r="AB112" s="147"/>
      <c r="AC112" s="147"/>
      <c r="AD112" s="147"/>
      <c r="AE112" s="147"/>
      <c r="AF112" s="147"/>
      <c r="AG112" s="147" t="s">
        <v>178</v>
      </c>
      <c r="AH112" s="147">
        <v>0</v>
      </c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outlineLevel="1" x14ac:dyDescent="0.25">
      <c r="A113" s="154"/>
      <c r="B113" s="155"/>
      <c r="C113" s="183" t="s">
        <v>648</v>
      </c>
      <c r="D113" s="158"/>
      <c r="E113" s="159">
        <v>343.19175000000001</v>
      </c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  <c r="Y113" s="147"/>
      <c r="Z113" s="147"/>
      <c r="AA113" s="147"/>
      <c r="AB113" s="147"/>
      <c r="AC113" s="147"/>
      <c r="AD113" s="147"/>
      <c r="AE113" s="147"/>
      <c r="AF113" s="147"/>
      <c r="AG113" s="147" t="s">
        <v>178</v>
      </c>
      <c r="AH113" s="147">
        <v>0</v>
      </c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x14ac:dyDescent="0.25">
      <c r="A114" s="3"/>
      <c r="B114" s="4"/>
      <c r="C114" s="184"/>
      <c r="D114" s="6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AE114">
        <v>15</v>
      </c>
      <c r="AF114">
        <v>21</v>
      </c>
      <c r="AG114" t="s">
        <v>145</v>
      </c>
    </row>
    <row r="115" spans="1:60" x14ac:dyDescent="0.25">
      <c r="A115" s="150"/>
      <c r="B115" s="151" t="s">
        <v>31</v>
      </c>
      <c r="C115" s="185"/>
      <c r="D115" s="152"/>
      <c r="E115" s="153"/>
      <c r="F115" s="153"/>
      <c r="G115" s="179">
        <f>G8+G95+G98+G109</f>
        <v>0</v>
      </c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AE115">
        <f>SUMIF(L7:L113,AE114,G7:G113)</f>
        <v>0</v>
      </c>
      <c r="AF115">
        <f>SUMIF(L7:L113,AF114,G7:G113)</f>
        <v>0</v>
      </c>
      <c r="AG115" t="s">
        <v>203</v>
      </c>
    </row>
    <row r="116" spans="1:60" x14ac:dyDescent="0.25">
      <c r="A116" s="3"/>
      <c r="B116" s="4"/>
      <c r="C116" s="184"/>
      <c r="D116" s="6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</row>
    <row r="117" spans="1:60" x14ac:dyDescent="0.25">
      <c r="A117" s="3"/>
      <c r="B117" s="4"/>
      <c r="C117" s="184"/>
      <c r="D117" s="6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60" x14ac:dyDescent="0.25">
      <c r="A118" s="277" t="s">
        <v>204</v>
      </c>
      <c r="B118" s="277"/>
      <c r="C118" s="278"/>
      <c r="D118" s="6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60" x14ac:dyDescent="0.25">
      <c r="A119" s="258"/>
      <c r="B119" s="259"/>
      <c r="C119" s="260"/>
      <c r="D119" s="259"/>
      <c r="E119" s="259"/>
      <c r="F119" s="259"/>
      <c r="G119" s="261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AG119" t="s">
        <v>205</v>
      </c>
    </row>
    <row r="120" spans="1:60" x14ac:dyDescent="0.25">
      <c r="A120" s="262"/>
      <c r="B120" s="263"/>
      <c r="C120" s="264"/>
      <c r="D120" s="263"/>
      <c r="E120" s="263"/>
      <c r="F120" s="263"/>
      <c r="G120" s="265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60" x14ac:dyDescent="0.25">
      <c r="A121" s="262"/>
      <c r="B121" s="263"/>
      <c r="C121" s="264"/>
      <c r="D121" s="263"/>
      <c r="E121" s="263"/>
      <c r="F121" s="263"/>
      <c r="G121" s="265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60" x14ac:dyDescent="0.25">
      <c r="A122" s="262"/>
      <c r="B122" s="263"/>
      <c r="C122" s="264"/>
      <c r="D122" s="263"/>
      <c r="E122" s="263"/>
      <c r="F122" s="263"/>
      <c r="G122" s="265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60" x14ac:dyDescent="0.25">
      <c r="A123" s="266"/>
      <c r="B123" s="267"/>
      <c r="C123" s="268"/>
      <c r="D123" s="267"/>
      <c r="E123" s="267"/>
      <c r="F123" s="267"/>
      <c r="G123" s="269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60" x14ac:dyDescent="0.25">
      <c r="A124" s="3"/>
      <c r="B124" s="4"/>
      <c r="C124" s="184"/>
      <c r="D124" s="6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60" x14ac:dyDescent="0.25">
      <c r="C125" s="186"/>
      <c r="D125" s="10"/>
      <c r="AG125" t="s">
        <v>206</v>
      </c>
    </row>
    <row r="126" spans="1:60" x14ac:dyDescent="0.25">
      <c r="D126" s="10"/>
    </row>
    <row r="127" spans="1:60" x14ac:dyDescent="0.25">
      <c r="D127" s="10"/>
    </row>
    <row r="128" spans="1:60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rn1hHpxdiOosEnigf7Tmk06Q6qgDkZ+TIxm9l3lbYEyR6fo47Urmx57kOtfGfNnoJdaS7FLNVw/9QsTK0GLi5w==" saltValue="I+OL6yrojxQuLYogvnYZgA==" spinCount="100000" sheet="1" objects="1" scenarios="1"/>
  <mergeCells count="6">
    <mergeCell ref="A119:G123"/>
    <mergeCell ref="A1:G1"/>
    <mergeCell ref="C2:G2"/>
    <mergeCell ref="C3:G3"/>
    <mergeCell ref="C4:G4"/>
    <mergeCell ref="A118:C118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68" activePane="bottomLeft" state="frozen"/>
      <selection pane="bottomLeft" activeCell="AB73" sqref="AB73"/>
    </sheetView>
  </sheetViews>
  <sheetFormatPr defaultRowHeight="13.2" outlineLevelRow="1" x14ac:dyDescent="0.25"/>
  <cols>
    <col min="1" max="1" width="3.44140625" customWidth="1"/>
    <col min="2" max="2" width="12.5546875" style="121" customWidth="1"/>
    <col min="3" max="3" width="38.33203125" style="121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70" t="s">
        <v>7</v>
      </c>
      <c r="B1" s="270"/>
      <c r="C1" s="270"/>
      <c r="D1" s="270"/>
      <c r="E1" s="270"/>
      <c r="F1" s="270"/>
      <c r="G1" s="270"/>
      <c r="AG1" t="s">
        <v>132</v>
      </c>
    </row>
    <row r="2" spans="1:60" ht="24.9" customHeight="1" x14ac:dyDescent="0.25">
      <c r="A2" s="139" t="s">
        <v>8</v>
      </c>
      <c r="B2" s="48" t="s">
        <v>43</v>
      </c>
      <c r="C2" s="271" t="s">
        <v>44</v>
      </c>
      <c r="D2" s="272"/>
      <c r="E2" s="272"/>
      <c r="F2" s="272"/>
      <c r="G2" s="273"/>
      <c r="AG2" t="s">
        <v>133</v>
      </c>
    </row>
    <row r="3" spans="1:60" ht="24.9" customHeight="1" x14ac:dyDescent="0.25">
      <c r="A3" s="139" t="s">
        <v>9</v>
      </c>
      <c r="B3" s="48" t="s">
        <v>57</v>
      </c>
      <c r="C3" s="271" t="s">
        <v>58</v>
      </c>
      <c r="D3" s="272"/>
      <c r="E3" s="272"/>
      <c r="F3" s="272"/>
      <c r="G3" s="273"/>
      <c r="AC3" s="121" t="s">
        <v>207</v>
      </c>
      <c r="AG3" t="s">
        <v>135</v>
      </c>
    </row>
    <row r="4" spans="1:60" ht="24.9" customHeight="1" x14ac:dyDescent="0.25">
      <c r="A4" s="140" t="s">
        <v>10</v>
      </c>
      <c r="B4" s="141" t="s">
        <v>70</v>
      </c>
      <c r="C4" s="274" t="s">
        <v>71</v>
      </c>
      <c r="D4" s="275"/>
      <c r="E4" s="275"/>
      <c r="F4" s="275"/>
      <c r="G4" s="276"/>
      <c r="AG4" t="s">
        <v>136</v>
      </c>
    </row>
    <row r="5" spans="1:60" x14ac:dyDescent="0.25">
      <c r="D5" s="10"/>
    </row>
    <row r="6" spans="1:60" ht="39.6" x14ac:dyDescent="0.25">
      <c r="A6" s="143" t="s">
        <v>137</v>
      </c>
      <c r="B6" s="145" t="s">
        <v>138</v>
      </c>
      <c r="C6" s="145" t="s">
        <v>139</v>
      </c>
      <c r="D6" s="144" t="s">
        <v>140</v>
      </c>
      <c r="E6" s="143" t="s">
        <v>141</v>
      </c>
      <c r="F6" s="142" t="s">
        <v>142</v>
      </c>
      <c r="G6" s="143" t="s">
        <v>31</v>
      </c>
      <c r="H6" s="146" t="s">
        <v>32</v>
      </c>
      <c r="I6" s="146" t="s">
        <v>143</v>
      </c>
      <c r="J6" s="146" t="s">
        <v>33</v>
      </c>
      <c r="K6" s="146" t="s">
        <v>144</v>
      </c>
      <c r="L6" s="146" t="s">
        <v>145</v>
      </c>
      <c r="M6" s="146" t="s">
        <v>146</v>
      </c>
      <c r="N6" s="146" t="s">
        <v>147</v>
      </c>
      <c r="O6" s="146" t="s">
        <v>148</v>
      </c>
      <c r="P6" s="146" t="s">
        <v>149</v>
      </c>
      <c r="Q6" s="146" t="s">
        <v>150</v>
      </c>
      <c r="R6" s="146" t="s">
        <v>151</v>
      </c>
      <c r="S6" s="146" t="s">
        <v>152</v>
      </c>
      <c r="T6" s="146" t="s">
        <v>153</v>
      </c>
      <c r="U6" s="146" t="s">
        <v>154</v>
      </c>
      <c r="V6" s="146" t="s">
        <v>155</v>
      </c>
      <c r="W6" s="146" t="s">
        <v>156</v>
      </c>
      <c r="X6" s="146" t="s">
        <v>157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x14ac:dyDescent="0.25">
      <c r="A8" s="161" t="s">
        <v>158</v>
      </c>
      <c r="B8" s="162" t="s">
        <v>54</v>
      </c>
      <c r="C8" s="180" t="s">
        <v>90</v>
      </c>
      <c r="D8" s="163"/>
      <c r="E8" s="164"/>
      <c r="F8" s="165"/>
      <c r="G8" s="166">
        <f>SUMIF(AG9:AG72,"&lt;&gt;NOR",G9:G72)</f>
        <v>0</v>
      </c>
      <c r="H8" s="160"/>
      <c r="I8" s="160">
        <f>SUM(I9:I72)</f>
        <v>112078.87</v>
      </c>
      <c r="J8" s="160"/>
      <c r="K8" s="160">
        <f>SUM(K9:K72)</f>
        <v>1478361.71</v>
      </c>
      <c r="L8" s="160"/>
      <c r="M8" s="160">
        <f>SUM(M9:M72)</f>
        <v>0</v>
      </c>
      <c r="N8" s="160"/>
      <c r="O8" s="160">
        <f>SUM(O9:O72)</f>
        <v>449.89</v>
      </c>
      <c r="P8" s="160"/>
      <c r="Q8" s="160">
        <f>SUM(Q9:Q72)</f>
        <v>299.61</v>
      </c>
      <c r="R8" s="160"/>
      <c r="S8" s="160"/>
      <c r="T8" s="160"/>
      <c r="U8" s="160"/>
      <c r="V8" s="160">
        <f>SUM(V9:V72)</f>
        <v>1448.09</v>
      </c>
      <c r="W8" s="160"/>
      <c r="X8" s="160"/>
      <c r="AG8" t="s">
        <v>159</v>
      </c>
    </row>
    <row r="9" spans="1:60" outlineLevel="1" x14ac:dyDescent="0.25">
      <c r="A9" s="167">
        <v>1</v>
      </c>
      <c r="B9" s="168" t="s">
        <v>208</v>
      </c>
      <c r="C9" s="182" t="s">
        <v>209</v>
      </c>
      <c r="D9" s="169" t="s">
        <v>210</v>
      </c>
      <c r="E9" s="170">
        <v>332.16</v>
      </c>
      <c r="F9" s="171">
        <v>0</v>
      </c>
      <c r="G9" s="172">
        <f>ROUND(E9*F9,2)</f>
        <v>0</v>
      </c>
      <c r="H9" s="157">
        <v>0</v>
      </c>
      <c r="I9" s="156">
        <f>ROUND(E9*H9,2)</f>
        <v>0</v>
      </c>
      <c r="J9" s="157">
        <v>69.599999999999994</v>
      </c>
      <c r="K9" s="156">
        <f>ROUND(E9*J9,2)</f>
        <v>23118.34</v>
      </c>
      <c r="L9" s="156">
        <v>21</v>
      </c>
      <c r="M9" s="156">
        <f>G9*(1+L9/100)</f>
        <v>0</v>
      </c>
      <c r="N9" s="156">
        <v>0</v>
      </c>
      <c r="O9" s="156">
        <f>ROUND(E9*N9,2)</f>
        <v>0</v>
      </c>
      <c r="P9" s="156">
        <v>0.66</v>
      </c>
      <c r="Q9" s="156">
        <f>ROUND(E9*P9,2)</f>
        <v>219.23</v>
      </c>
      <c r="R9" s="156"/>
      <c r="S9" s="156" t="s">
        <v>163</v>
      </c>
      <c r="T9" s="156" t="s">
        <v>211</v>
      </c>
      <c r="U9" s="156">
        <v>0.12</v>
      </c>
      <c r="V9" s="156">
        <f>ROUND(E9*U9,2)</f>
        <v>39.86</v>
      </c>
      <c r="W9" s="156"/>
      <c r="X9" s="156" t="s">
        <v>212</v>
      </c>
      <c r="Y9" s="147"/>
      <c r="Z9" s="147"/>
      <c r="AA9" s="147"/>
      <c r="AB9" s="147"/>
      <c r="AC9" s="147"/>
      <c r="AD9" s="147"/>
      <c r="AE9" s="147"/>
      <c r="AF9" s="147"/>
      <c r="AG9" s="147" t="s">
        <v>213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5">
      <c r="A10" s="154"/>
      <c r="B10" s="155"/>
      <c r="C10" s="183" t="s">
        <v>649</v>
      </c>
      <c r="D10" s="158"/>
      <c r="E10" s="159">
        <v>304.16000000000003</v>
      </c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47"/>
      <c r="Z10" s="147"/>
      <c r="AA10" s="147"/>
      <c r="AB10" s="147"/>
      <c r="AC10" s="147"/>
      <c r="AD10" s="147"/>
      <c r="AE10" s="147"/>
      <c r="AF10" s="147"/>
      <c r="AG10" s="147" t="s">
        <v>178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5">
      <c r="A11" s="154"/>
      <c r="B11" s="155"/>
      <c r="C11" s="183" t="s">
        <v>650</v>
      </c>
      <c r="D11" s="158"/>
      <c r="E11" s="159">
        <v>28</v>
      </c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47"/>
      <c r="Z11" s="147"/>
      <c r="AA11" s="147"/>
      <c r="AB11" s="147"/>
      <c r="AC11" s="147"/>
      <c r="AD11" s="147"/>
      <c r="AE11" s="147"/>
      <c r="AF11" s="147"/>
      <c r="AG11" s="147" t="s">
        <v>178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5">
      <c r="A12" s="173">
        <v>2</v>
      </c>
      <c r="B12" s="174" t="s">
        <v>215</v>
      </c>
      <c r="C12" s="181" t="s">
        <v>216</v>
      </c>
      <c r="D12" s="175" t="s">
        <v>210</v>
      </c>
      <c r="E12" s="176">
        <v>332.16</v>
      </c>
      <c r="F12" s="177">
        <v>0</v>
      </c>
      <c r="G12" s="178">
        <f>ROUND(E12*F12,2)</f>
        <v>0</v>
      </c>
      <c r="H12" s="157">
        <v>0</v>
      </c>
      <c r="I12" s="156">
        <f>ROUND(E12*H12,2)</f>
        <v>0</v>
      </c>
      <c r="J12" s="157">
        <v>50.4</v>
      </c>
      <c r="K12" s="156">
        <f>ROUND(E12*J12,2)</f>
        <v>16740.86</v>
      </c>
      <c r="L12" s="156">
        <v>21</v>
      </c>
      <c r="M12" s="156">
        <f>G12*(1+L12/100)</f>
        <v>0</v>
      </c>
      <c r="N12" s="156">
        <v>0</v>
      </c>
      <c r="O12" s="156">
        <f>ROUND(E12*N12,2)</f>
        <v>0</v>
      </c>
      <c r="P12" s="156">
        <v>0.24199999999999999</v>
      </c>
      <c r="Q12" s="156">
        <f>ROUND(E12*P12,2)</f>
        <v>80.38</v>
      </c>
      <c r="R12" s="156"/>
      <c r="S12" s="156" t="s">
        <v>163</v>
      </c>
      <c r="T12" s="156" t="s">
        <v>211</v>
      </c>
      <c r="U12" s="156">
        <v>7.8399999999999997E-2</v>
      </c>
      <c r="V12" s="156">
        <f>ROUND(E12*U12,2)</f>
        <v>26.04</v>
      </c>
      <c r="W12" s="156"/>
      <c r="X12" s="156" t="s">
        <v>212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213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5">
      <c r="A13" s="173">
        <v>3</v>
      </c>
      <c r="B13" s="174" t="s">
        <v>217</v>
      </c>
      <c r="C13" s="181" t="s">
        <v>218</v>
      </c>
      <c r="D13" s="175" t="s">
        <v>219</v>
      </c>
      <c r="E13" s="176">
        <v>48</v>
      </c>
      <c r="F13" s="177">
        <v>0</v>
      </c>
      <c r="G13" s="178">
        <f>ROUND(E13*F13,2)</f>
        <v>0</v>
      </c>
      <c r="H13" s="157">
        <v>0</v>
      </c>
      <c r="I13" s="156">
        <f>ROUND(E13*H13,2)</f>
        <v>0</v>
      </c>
      <c r="J13" s="157">
        <v>102.5</v>
      </c>
      <c r="K13" s="156">
        <f>ROUND(E13*J13,2)</f>
        <v>4920</v>
      </c>
      <c r="L13" s="156">
        <v>21</v>
      </c>
      <c r="M13" s="156">
        <f>G13*(1+L13/100)</f>
        <v>0</v>
      </c>
      <c r="N13" s="156">
        <v>0</v>
      </c>
      <c r="O13" s="156">
        <f>ROUND(E13*N13,2)</f>
        <v>0</v>
      </c>
      <c r="P13" s="156">
        <v>0</v>
      </c>
      <c r="Q13" s="156">
        <f>ROUND(E13*P13,2)</f>
        <v>0</v>
      </c>
      <c r="R13" s="156"/>
      <c r="S13" s="156" t="s">
        <v>163</v>
      </c>
      <c r="T13" s="156" t="s">
        <v>211</v>
      </c>
      <c r="U13" s="156">
        <v>0.20300000000000001</v>
      </c>
      <c r="V13" s="156">
        <f>ROUND(E13*U13,2)</f>
        <v>9.74</v>
      </c>
      <c r="W13" s="156"/>
      <c r="X13" s="156" t="s">
        <v>212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213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5">
      <c r="A14" s="173">
        <v>4</v>
      </c>
      <c r="B14" s="174" t="s">
        <v>220</v>
      </c>
      <c r="C14" s="181" t="s">
        <v>221</v>
      </c>
      <c r="D14" s="175" t="s">
        <v>222</v>
      </c>
      <c r="E14" s="176">
        <v>6</v>
      </c>
      <c r="F14" s="177">
        <v>0</v>
      </c>
      <c r="G14" s="178">
        <f>ROUND(E14*F14,2)</f>
        <v>0</v>
      </c>
      <c r="H14" s="157">
        <v>0</v>
      </c>
      <c r="I14" s="156">
        <f>ROUND(E14*H14,2)</f>
        <v>0</v>
      </c>
      <c r="J14" s="157">
        <v>50.7</v>
      </c>
      <c r="K14" s="156">
        <f>ROUND(E14*J14,2)</f>
        <v>304.2</v>
      </c>
      <c r="L14" s="156">
        <v>21</v>
      </c>
      <c r="M14" s="156">
        <f>G14*(1+L14/100)</f>
        <v>0</v>
      </c>
      <c r="N14" s="156">
        <v>0</v>
      </c>
      <c r="O14" s="156">
        <f>ROUND(E14*N14,2)</f>
        <v>0</v>
      </c>
      <c r="P14" s="156">
        <v>0</v>
      </c>
      <c r="Q14" s="156">
        <f>ROUND(E14*P14,2)</f>
        <v>0</v>
      </c>
      <c r="R14" s="156"/>
      <c r="S14" s="156" t="s">
        <v>163</v>
      </c>
      <c r="T14" s="156" t="s">
        <v>211</v>
      </c>
      <c r="U14" s="156">
        <v>0</v>
      </c>
      <c r="V14" s="156">
        <f>ROUND(E14*U14,2)</f>
        <v>0</v>
      </c>
      <c r="W14" s="156"/>
      <c r="X14" s="156" t="s">
        <v>212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213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5">
      <c r="A15" s="167">
        <v>5</v>
      </c>
      <c r="B15" s="168" t="s">
        <v>230</v>
      </c>
      <c r="C15" s="182" t="s">
        <v>231</v>
      </c>
      <c r="D15" s="169" t="s">
        <v>232</v>
      </c>
      <c r="E15" s="170">
        <v>266.45999999999998</v>
      </c>
      <c r="F15" s="171">
        <v>0</v>
      </c>
      <c r="G15" s="172">
        <f>ROUND(E15*F15,2)</f>
        <v>0</v>
      </c>
      <c r="H15" s="157">
        <v>0</v>
      </c>
      <c r="I15" s="156">
        <f>ROUND(E15*H15,2)</f>
        <v>0</v>
      </c>
      <c r="J15" s="157">
        <v>93</v>
      </c>
      <c r="K15" s="156">
        <f>ROUND(E15*J15,2)</f>
        <v>24780.78</v>
      </c>
      <c r="L15" s="156">
        <v>21</v>
      </c>
      <c r="M15" s="156">
        <f>G15*(1+L15/100)</f>
        <v>0</v>
      </c>
      <c r="N15" s="156">
        <v>0</v>
      </c>
      <c r="O15" s="156">
        <f>ROUND(E15*N15,2)</f>
        <v>0</v>
      </c>
      <c r="P15" s="156">
        <v>0</v>
      </c>
      <c r="Q15" s="156">
        <f>ROUND(E15*P15,2)</f>
        <v>0</v>
      </c>
      <c r="R15" s="156"/>
      <c r="S15" s="156" t="s">
        <v>163</v>
      </c>
      <c r="T15" s="156" t="s">
        <v>211</v>
      </c>
      <c r="U15" s="156">
        <v>0.1</v>
      </c>
      <c r="V15" s="156">
        <f>ROUND(E15*U15,2)</f>
        <v>26.65</v>
      </c>
      <c r="W15" s="156"/>
      <c r="X15" s="156" t="s">
        <v>212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213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5">
      <c r="A16" s="154"/>
      <c r="B16" s="155"/>
      <c r="C16" s="183" t="s">
        <v>651</v>
      </c>
      <c r="D16" s="158"/>
      <c r="E16" s="159">
        <v>266.45999999999998</v>
      </c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47"/>
      <c r="Z16" s="147"/>
      <c r="AA16" s="147"/>
      <c r="AB16" s="147"/>
      <c r="AC16" s="147"/>
      <c r="AD16" s="147"/>
      <c r="AE16" s="147"/>
      <c r="AF16" s="147"/>
      <c r="AG16" s="147" t="s">
        <v>178</v>
      </c>
      <c r="AH16" s="147">
        <v>0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5">
      <c r="A17" s="167">
        <v>6</v>
      </c>
      <c r="B17" s="168" t="s">
        <v>237</v>
      </c>
      <c r="C17" s="182" t="s">
        <v>238</v>
      </c>
      <c r="D17" s="169" t="s">
        <v>232</v>
      </c>
      <c r="E17" s="170">
        <v>176.1473</v>
      </c>
      <c r="F17" s="171">
        <v>0</v>
      </c>
      <c r="G17" s="172">
        <f>ROUND(E17*F17,2)</f>
        <v>0</v>
      </c>
      <c r="H17" s="157">
        <v>0</v>
      </c>
      <c r="I17" s="156">
        <f>ROUND(E17*H17,2)</f>
        <v>0</v>
      </c>
      <c r="J17" s="157">
        <v>86.1</v>
      </c>
      <c r="K17" s="156">
        <f>ROUND(E17*J17,2)</f>
        <v>15166.28</v>
      </c>
      <c r="L17" s="156">
        <v>21</v>
      </c>
      <c r="M17" s="156">
        <f>G17*(1+L17/100)</f>
        <v>0</v>
      </c>
      <c r="N17" s="156">
        <v>0</v>
      </c>
      <c r="O17" s="156">
        <f>ROUND(E17*N17,2)</f>
        <v>0</v>
      </c>
      <c r="P17" s="156">
        <v>0</v>
      </c>
      <c r="Q17" s="156">
        <f>ROUND(E17*P17,2)</f>
        <v>0</v>
      </c>
      <c r="R17" s="156"/>
      <c r="S17" s="156" t="s">
        <v>163</v>
      </c>
      <c r="T17" s="156" t="s">
        <v>211</v>
      </c>
      <c r="U17" s="156">
        <v>0.1</v>
      </c>
      <c r="V17" s="156">
        <f>ROUND(E17*U17,2)</f>
        <v>17.61</v>
      </c>
      <c r="W17" s="156"/>
      <c r="X17" s="156" t="s">
        <v>212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213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5">
      <c r="A18" s="154"/>
      <c r="B18" s="155"/>
      <c r="C18" s="191" t="s">
        <v>239</v>
      </c>
      <c r="D18" s="187"/>
      <c r="E18" s="188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47"/>
      <c r="Z18" s="147"/>
      <c r="AA18" s="147"/>
      <c r="AB18" s="147"/>
      <c r="AC18" s="147"/>
      <c r="AD18" s="147"/>
      <c r="AE18" s="147"/>
      <c r="AF18" s="147"/>
      <c r="AG18" s="147" t="s">
        <v>178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5">
      <c r="A19" s="154"/>
      <c r="B19" s="155"/>
      <c r="C19" s="192" t="s">
        <v>652</v>
      </c>
      <c r="D19" s="187"/>
      <c r="E19" s="188">
        <v>732.096</v>
      </c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47"/>
      <c r="Z19" s="147"/>
      <c r="AA19" s="147"/>
      <c r="AB19" s="147"/>
      <c r="AC19" s="147"/>
      <c r="AD19" s="147"/>
      <c r="AE19" s="147"/>
      <c r="AF19" s="147"/>
      <c r="AG19" s="147" t="s">
        <v>178</v>
      </c>
      <c r="AH19" s="147">
        <v>2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5">
      <c r="A20" s="154"/>
      <c r="B20" s="155"/>
      <c r="C20" s="192" t="s">
        <v>653</v>
      </c>
      <c r="D20" s="187"/>
      <c r="E20" s="188">
        <v>58.305</v>
      </c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47"/>
      <c r="Z20" s="147"/>
      <c r="AA20" s="147"/>
      <c r="AB20" s="147"/>
      <c r="AC20" s="147"/>
      <c r="AD20" s="147"/>
      <c r="AE20" s="147"/>
      <c r="AF20" s="147"/>
      <c r="AG20" s="147" t="s">
        <v>178</v>
      </c>
      <c r="AH20" s="147">
        <v>2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5">
      <c r="A21" s="154"/>
      <c r="B21" s="155"/>
      <c r="C21" s="192" t="s">
        <v>654</v>
      </c>
      <c r="D21" s="187"/>
      <c r="E21" s="188">
        <v>19.7715</v>
      </c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47"/>
      <c r="Z21" s="147"/>
      <c r="AA21" s="147"/>
      <c r="AB21" s="147"/>
      <c r="AC21" s="147"/>
      <c r="AD21" s="147"/>
      <c r="AE21" s="147"/>
      <c r="AF21" s="147"/>
      <c r="AG21" s="147" t="s">
        <v>178</v>
      </c>
      <c r="AH21" s="147">
        <v>2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5">
      <c r="A22" s="154"/>
      <c r="B22" s="155"/>
      <c r="C22" s="192" t="s">
        <v>655</v>
      </c>
      <c r="D22" s="187"/>
      <c r="E22" s="188">
        <v>9.3439999999999994</v>
      </c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47"/>
      <c r="Z22" s="147"/>
      <c r="AA22" s="147"/>
      <c r="AB22" s="147"/>
      <c r="AC22" s="147"/>
      <c r="AD22" s="147"/>
      <c r="AE22" s="147"/>
      <c r="AF22" s="147"/>
      <c r="AG22" s="147" t="s">
        <v>178</v>
      </c>
      <c r="AH22" s="147">
        <v>2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5">
      <c r="A23" s="154"/>
      <c r="B23" s="155"/>
      <c r="C23" s="192" t="s">
        <v>656</v>
      </c>
      <c r="D23" s="187"/>
      <c r="E23" s="188">
        <v>50.02</v>
      </c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47"/>
      <c r="Z23" s="147"/>
      <c r="AA23" s="147"/>
      <c r="AB23" s="147"/>
      <c r="AC23" s="147"/>
      <c r="AD23" s="147"/>
      <c r="AE23" s="147"/>
      <c r="AF23" s="147"/>
      <c r="AG23" s="147" t="s">
        <v>178</v>
      </c>
      <c r="AH23" s="147">
        <v>2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5">
      <c r="A24" s="154"/>
      <c r="B24" s="155"/>
      <c r="C24" s="192" t="s">
        <v>657</v>
      </c>
      <c r="D24" s="187"/>
      <c r="E24" s="188">
        <v>11.2</v>
      </c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47"/>
      <c r="Z24" s="147"/>
      <c r="AA24" s="147"/>
      <c r="AB24" s="147"/>
      <c r="AC24" s="147"/>
      <c r="AD24" s="147"/>
      <c r="AE24" s="147"/>
      <c r="AF24" s="147"/>
      <c r="AG24" s="147" t="s">
        <v>178</v>
      </c>
      <c r="AH24" s="147">
        <v>2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5">
      <c r="A25" s="154"/>
      <c r="B25" s="155"/>
      <c r="C25" s="193" t="s">
        <v>322</v>
      </c>
      <c r="D25" s="189"/>
      <c r="E25" s="190">
        <v>880.73649999999998</v>
      </c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47"/>
      <c r="Z25" s="147"/>
      <c r="AA25" s="147"/>
      <c r="AB25" s="147"/>
      <c r="AC25" s="147"/>
      <c r="AD25" s="147"/>
      <c r="AE25" s="147"/>
      <c r="AF25" s="147"/>
      <c r="AG25" s="147" t="s">
        <v>178</v>
      </c>
      <c r="AH25" s="147">
        <v>3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5">
      <c r="A26" s="154"/>
      <c r="B26" s="155"/>
      <c r="C26" s="191" t="s">
        <v>323</v>
      </c>
      <c r="D26" s="187"/>
      <c r="E26" s="188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47"/>
      <c r="Z26" s="147"/>
      <c r="AA26" s="147"/>
      <c r="AB26" s="147"/>
      <c r="AC26" s="147"/>
      <c r="AD26" s="147"/>
      <c r="AE26" s="147"/>
      <c r="AF26" s="147"/>
      <c r="AG26" s="147" t="s">
        <v>178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5">
      <c r="A27" s="154"/>
      <c r="B27" s="155"/>
      <c r="C27" s="183" t="s">
        <v>658</v>
      </c>
      <c r="D27" s="158"/>
      <c r="E27" s="159">
        <v>176.1473</v>
      </c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47"/>
      <c r="Z27" s="147"/>
      <c r="AA27" s="147"/>
      <c r="AB27" s="147"/>
      <c r="AC27" s="147"/>
      <c r="AD27" s="147"/>
      <c r="AE27" s="147"/>
      <c r="AF27" s="147"/>
      <c r="AG27" s="147" t="s">
        <v>178</v>
      </c>
      <c r="AH27" s="147">
        <v>0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5">
      <c r="A28" s="167">
        <v>7</v>
      </c>
      <c r="B28" s="168" t="s">
        <v>325</v>
      </c>
      <c r="C28" s="182" t="s">
        <v>326</v>
      </c>
      <c r="D28" s="169" t="s">
        <v>232</v>
      </c>
      <c r="E28" s="170">
        <v>352.2946</v>
      </c>
      <c r="F28" s="171">
        <v>0</v>
      </c>
      <c r="G28" s="172">
        <f>ROUND(E28*F28,2)</f>
        <v>0</v>
      </c>
      <c r="H28" s="157">
        <v>0</v>
      </c>
      <c r="I28" s="156">
        <f>ROUND(E28*H28,2)</f>
        <v>0</v>
      </c>
      <c r="J28" s="157">
        <v>106</v>
      </c>
      <c r="K28" s="156">
        <f>ROUND(E28*J28,2)</f>
        <v>37343.230000000003</v>
      </c>
      <c r="L28" s="156">
        <v>21</v>
      </c>
      <c r="M28" s="156">
        <f>G28*(1+L28/100)</f>
        <v>0</v>
      </c>
      <c r="N28" s="156">
        <v>0</v>
      </c>
      <c r="O28" s="156">
        <f>ROUND(E28*N28,2)</f>
        <v>0</v>
      </c>
      <c r="P28" s="156">
        <v>0</v>
      </c>
      <c r="Q28" s="156">
        <f>ROUND(E28*P28,2)</f>
        <v>0</v>
      </c>
      <c r="R28" s="156"/>
      <c r="S28" s="156" t="s">
        <v>163</v>
      </c>
      <c r="T28" s="156" t="s">
        <v>211</v>
      </c>
      <c r="U28" s="156">
        <v>0.12</v>
      </c>
      <c r="V28" s="156">
        <f>ROUND(E28*U28,2)</f>
        <v>42.28</v>
      </c>
      <c r="W28" s="156"/>
      <c r="X28" s="156" t="s">
        <v>212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213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5">
      <c r="A29" s="154"/>
      <c r="B29" s="155"/>
      <c r="C29" s="191" t="s">
        <v>239</v>
      </c>
      <c r="D29" s="187"/>
      <c r="E29" s="188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47"/>
      <c r="Z29" s="147"/>
      <c r="AA29" s="147"/>
      <c r="AB29" s="147"/>
      <c r="AC29" s="147"/>
      <c r="AD29" s="147"/>
      <c r="AE29" s="147"/>
      <c r="AF29" s="147"/>
      <c r="AG29" s="147" t="s">
        <v>178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5">
      <c r="A30" s="154"/>
      <c r="B30" s="155"/>
      <c r="C30" s="192" t="s">
        <v>652</v>
      </c>
      <c r="D30" s="187"/>
      <c r="E30" s="188">
        <v>732.096</v>
      </c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47"/>
      <c r="Z30" s="147"/>
      <c r="AA30" s="147"/>
      <c r="AB30" s="147"/>
      <c r="AC30" s="147"/>
      <c r="AD30" s="147"/>
      <c r="AE30" s="147"/>
      <c r="AF30" s="147"/>
      <c r="AG30" s="147" t="s">
        <v>178</v>
      </c>
      <c r="AH30" s="147">
        <v>2</v>
      </c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5">
      <c r="A31" s="154"/>
      <c r="B31" s="155"/>
      <c r="C31" s="192" t="s">
        <v>653</v>
      </c>
      <c r="D31" s="187"/>
      <c r="E31" s="188">
        <v>58.305</v>
      </c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47"/>
      <c r="Z31" s="147"/>
      <c r="AA31" s="147"/>
      <c r="AB31" s="147"/>
      <c r="AC31" s="147"/>
      <c r="AD31" s="147"/>
      <c r="AE31" s="147"/>
      <c r="AF31" s="147"/>
      <c r="AG31" s="147" t="s">
        <v>178</v>
      </c>
      <c r="AH31" s="147">
        <v>2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 x14ac:dyDescent="0.25">
      <c r="A32" s="154"/>
      <c r="B32" s="155"/>
      <c r="C32" s="192" t="s">
        <v>654</v>
      </c>
      <c r="D32" s="187"/>
      <c r="E32" s="188">
        <v>19.7715</v>
      </c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47"/>
      <c r="Z32" s="147"/>
      <c r="AA32" s="147"/>
      <c r="AB32" s="147"/>
      <c r="AC32" s="147"/>
      <c r="AD32" s="147"/>
      <c r="AE32" s="147"/>
      <c r="AF32" s="147"/>
      <c r="AG32" s="147" t="s">
        <v>178</v>
      </c>
      <c r="AH32" s="147">
        <v>2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5">
      <c r="A33" s="154"/>
      <c r="B33" s="155"/>
      <c r="C33" s="192" t="s">
        <v>655</v>
      </c>
      <c r="D33" s="187"/>
      <c r="E33" s="188">
        <v>9.3439999999999994</v>
      </c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47"/>
      <c r="Z33" s="147"/>
      <c r="AA33" s="147"/>
      <c r="AB33" s="147"/>
      <c r="AC33" s="147"/>
      <c r="AD33" s="147"/>
      <c r="AE33" s="147"/>
      <c r="AF33" s="147"/>
      <c r="AG33" s="147" t="s">
        <v>178</v>
      </c>
      <c r="AH33" s="147">
        <v>2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5">
      <c r="A34" s="154"/>
      <c r="B34" s="155"/>
      <c r="C34" s="192" t="s">
        <v>656</v>
      </c>
      <c r="D34" s="187"/>
      <c r="E34" s="188">
        <v>50.02</v>
      </c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47"/>
      <c r="Z34" s="147"/>
      <c r="AA34" s="147"/>
      <c r="AB34" s="147"/>
      <c r="AC34" s="147"/>
      <c r="AD34" s="147"/>
      <c r="AE34" s="147"/>
      <c r="AF34" s="147"/>
      <c r="AG34" s="147" t="s">
        <v>178</v>
      </c>
      <c r="AH34" s="147">
        <v>2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5">
      <c r="A35" s="154"/>
      <c r="B35" s="155"/>
      <c r="C35" s="192" t="s">
        <v>657</v>
      </c>
      <c r="D35" s="187"/>
      <c r="E35" s="188">
        <v>11.2</v>
      </c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47"/>
      <c r="Z35" s="147"/>
      <c r="AA35" s="147"/>
      <c r="AB35" s="147"/>
      <c r="AC35" s="147"/>
      <c r="AD35" s="147"/>
      <c r="AE35" s="147"/>
      <c r="AF35" s="147"/>
      <c r="AG35" s="147" t="s">
        <v>178</v>
      </c>
      <c r="AH35" s="147">
        <v>2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5">
      <c r="A36" s="154"/>
      <c r="B36" s="155"/>
      <c r="C36" s="193" t="s">
        <v>322</v>
      </c>
      <c r="D36" s="189"/>
      <c r="E36" s="190">
        <v>880.73649999999998</v>
      </c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47"/>
      <c r="Z36" s="147"/>
      <c r="AA36" s="147"/>
      <c r="AB36" s="147"/>
      <c r="AC36" s="147"/>
      <c r="AD36" s="147"/>
      <c r="AE36" s="147"/>
      <c r="AF36" s="147"/>
      <c r="AG36" s="147" t="s">
        <v>178</v>
      </c>
      <c r="AH36" s="147">
        <v>3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 x14ac:dyDescent="0.25">
      <c r="A37" s="154"/>
      <c r="B37" s="155"/>
      <c r="C37" s="191" t="s">
        <v>323</v>
      </c>
      <c r="D37" s="187"/>
      <c r="E37" s="188"/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47"/>
      <c r="Z37" s="147"/>
      <c r="AA37" s="147"/>
      <c r="AB37" s="147"/>
      <c r="AC37" s="147"/>
      <c r="AD37" s="147"/>
      <c r="AE37" s="147"/>
      <c r="AF37" s="147"/>
      <c r="AG37" s="147" t="s">
        <v>178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5">
      <c r="A38" s="154"/>
      <c r="B38" s="155"/>
      <c r="C38" s="183" t="s">
        <v>659</v>
      </c>
      <c r="D38" s="158"/>
      <c r="E38" s="159">
        <v>352.2946</v>
      </c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47"/>
      <c r="Z38" s="147"/>
      <c r="AA38" s="147"/>
      <c r="AB38" s="147"/>
      <c r="AC38" s="147"/>
      <c r="AD38" s="147"/>
      <c r="AE38" s="147"/>
      <c r="AF38" s="147"/>
      <c r="AG38" s="147" t="s">
        <v>178</v>
      </c>
      <c r="AH38" s="147">
        <v>0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ht="20.399999999999999" outlineLevel="1" x14ac:dyDescent="0.25">
      <c r="A39" s="173">
        <v>8</v>
      </c>
      <c r="B39" s="174" t="s">
        <v>328</v>
      </c>
      <c r="C39" s="181" t="s">
        <v>329</v>
      </c>
      <c r="D39" s="175" t="s">
        <v>232</v>
      </c>
      <c r="E39" s="176">
        <v>352.2946</v>
      </c>
      <c r="F39" s="177">
        <v>0</v>
      </c>
      <c r="G39" s="178">
        <f>ROUND(E39*F39,2)</f>
        <v>0</v>
      </c>
      <c r="H39" s="157">
        <v>0</v>
      </c>
      <c r="I39" s="156">
        <f>ROUND(E39*H39,2)</f>
        <v>0</v>
      </c>
      <c r="J39" s="157">
        <v>35.700000000000003</v>
      </c>
      <c r="K39" s="156">
        <f>ROUND(E39*J39,2)</f>
        <v>12576.92</v>
      </c>
      <c r="L39" s="156">
        <v>21</v>
      </c>
      <c r="M39" s="156">
        <f>G39*(1+L39/100)</f>
        <v>0</v>
      </c>
      <c r="N39" s="156">
        <v>0</v>
      </c>
      <c r="O39" s="156">
        <f>ROUND(E39*N39,2)</f>
        <v>0</v>
      </c>
      <c r="P39" s="156">
        <v>0</v>
      </c>
      <c r="Q39" s="156">
        <f>ROUND(E39*P39,2)</f>
        <v>0</v>
      </c>
      <c r="R39" s="156"/>
      <c r="S39" s="156" t="s">
        <v>163</v>
      </c>
      <c r="T39" s="156" t="s">
        <v>211</v>
      </c>
      <c r="U39" s="156">
        <v>8.4000000000000005E-2</v>
      </c>
      <c r="V39" s="156">
        <f>ROUND(E39*U39,2)</f>
        <v>29.59</v>
      </c>
      <c r="W39" s="156"/>
      <c r="X39" s="156" t="s">
        <v>212</v>
      </c>
      <c r="Y39" s="147"/>
      <c r="Z39" s="147"/>
      <c r="AA39" s="147"/>
      <c r="AB39" s="147"/>
      <c r="AC39" s="147"/>
      <c r="AD39" s="147"/>
      <c r="AE39" s="147"/>
      <c r="AF39" s="147"/>
      <c r="AG39" s="147" t="s">
        <v>213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 x14ac:dyDescent="0.25">
      <c r="A40" s="167">
        <v>9</v>
      </c>
      <c r="B40" s="168" t="s">
        <v>330</v>
      </c>
      <c r="C40" s="182" t="s">
        <v>331</v>
      </c>
      <c r="D40" s="169" t="s">
        <v>232</v>
      </c>
      <c r="E40" s="170">
        <v>352.2946</v>
      </c>
      <c r="F40" s="171">
        <v>0</v>
      </c>
      <c r="G40" s="172">
        <f>ROUND(E40*F40,2)</f>
        <v>0</v>
      </c>
      <c r="H40" s="157">
        <v>0</v>
      </c>
      <c r="I40" s="156">
        <f>ROUND(E40*H40,2)</f>
        <v>0</v>
      </c>
      <c r="J40" s="157">
        <v>284.5</v>
      </c>
      <c r="K40" s="156">
        <f>ROUND(E40*J40,2)</f>
        <v>100227.81</v>
      </c>
      <c r="L40" s="156">
        <v>21</v>
      </c>
      <c r="M40" s="156">
        <f>G40*(1+L40/100)</f>
        <v>0</v>
      </c>
      <c r="N40" s="156">
        <v>0</v>
      </c>
      <c r="O40" s="156">
        <f>ROUND(E40*N40,2)</f>
        <v>0</v>
      </c>
      <c r="P40" s="156">
        <v>0</v>
      </c>
      <c r="Q40" s="156">
        <f>ROUND(E40*P40,2)</f>
        <v>0</v>
      </c>
      <c r="R40" s="156"/>
      <c r="S40" s="156" t="s">
        <v>163</v>
      </c>
      <c r="T40" s="156" t="s">
        <v>211</v>
      </c>
      <c r="U40" s="156">
        <v>0.25</v>
      </c>
      <c r="V40" s="156">
        <f>ROUND(E40*U40,2)</f>
        <v>88.07</v>
      </c>
      <c r="W40" s="156"/>
      <c r="X40" s="156" t="s">
        <v>212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213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 x14ac:dyDescent="0.25">
      <c r="A41" s="154"/>
      <c r="B41" s="155"/>
      <c r="C41" s="191" t="s">
        <v>239</v>
      </c>
      <c r="D41" s="187"/>
      <c r="E41" s="188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47"/>
      <c r="Z41" s="147"/>
      <c r="AA41" s="147"/>
      <c r="AB41" s="147"/>
      <c r="AC41" s="147"/>
      <c r="AD41" s="147"/>
      <c r="AE41" s="147"/>
      <c r="AF41" s="147"/>
      <c r="AG41" s="147" t="s">
        <v>178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5">
      <c r="A42" s="154"/>
      <c r="B42" s="155"/>
      <c r="C42" s="192" t="s">
        <v>652</v>
      </c>
      <c r="D42" s="187"/>
      <c r="E42" s="188">
        <v>732.096</v>
      </c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47"/>
      <c r="Z42" s="147"/>
      <c r="AA42" s="147"/>
      <c r="AB42" s="147"/>
      <c r="AC42" s="147"/>
      <c r="AD42" s="147"/>
      <c r="AE42" s="147"/>
      <c r="AF42" s="147"/>
      <c r="AG42" s="147" t="s">
        <v>178</v>
      </c>
      <c r="AH42" s="147">
        <v>2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 x14ac:dyDescent="0.25">
      <c r="A43" s="154"/>
      <c r="B43" s="155"/>
      <c r="C43" s="192" t="s">
        <v>653</v>
      </c>
      <c r="D43" s="187"/>
      <c r="E43" s="188">
        <v>58.305</v>
      </c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47"/>
      <c r="Z43" s="147"/>
      <c r="AA43" s="147"/>
      <c r="AB43" s="147"/>
      <c r="AC43" s="147"/>
      <c r="AD43" s="147"/>
      <c r="AE43" s="147"/>
      <c r="AF43" s="147"/>
      <c r="AG43" s="147" t="s">
        <v>178</v>
      </c>
      <c r="AH43" s="147">
        <v>2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5">
      <c r="A44" s="154"/>
      <c r="B44" s="155"/>
      <c r="C44" s="192" t="s">
        <v>654</v>
      </c>
      <c r="D44" s="187"/>
      <c r="E44" s="188">
        <v>19.7715</v>
      </c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47"/>
      <c r="Z44" s="147"/>
      <c r="AA44" s="147"/>
      <c r="AB44" s="147"/>
      <c r="AC44" s="147"/>
      <c r="AD44" s="147"/>
      <c r="AE44" s="147"/>
      <c r="AF44" s="147"/>
      <c r="AG44" s="147" t="s">
        <v>178</v>
      </c>
      <c r="AH44" s="147">
        <v>2</v>
      </c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1" x14ac:dyDescent="0.25">
      <c r="A45" s="154"/>
      <c r="B45" s="155"/>
      <c r="C45" s="192" t="s">
        <v>655</v>
      </c>
      <c r="D45" s="187"/>
      <c r="E45" s="188">
        <v>9.3439999999999994</v>
      </c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47"/>
      <c r="Z45" s="147"/>
      <c r="AA45" s="147"/>
      <c r="AB45" s="147"/>
      <c r="AC45" s="147"/>
      <c r="AD45" s="147"/>
      <c r="AE45" s="147"/>
      <c r="AF45" s="147"/>
      <c r="AG45" s="147" t="s">
        <v>178</v>
      </c>
      <c r="AH45" s="147">
        <v>2</v>
      </c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1" x14ac:dyDescent="0.25">
      <c r="A46" s="154"/>
      <c r="B46" s="155"/>
      <c r="C46" s="192" t="s">
        <v>656</v>
      </c>
      <c r="D46" s="187"/>
      <c r="E46" s="188">
        <v>50.02</v>
      </c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47"/>
      <c r="Z46" s="147"/>
      <c r="AA46" s="147"/>
      <c r="AB46" s="147"/>
      <c r="AC46" s="147"/>
      <c r="AD46" s="147"/>
      <c r="AE46" s="147"/>
      <c r="AF46" s="147"/>
      <c r="AG46" s="147" t="s">
        <v>178</v>
      </c>
      <c r="AH46" s="147">
        <v>2</v>
      </c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5">
      <c r="A47" s="154"/>
      <c r="B47" s="155"/>
      <c r="C47" s="192" t="s">
        <v>657</v>
      </c>
      <c r="D47" s="187"/>
      <c r="E47" s="188">
        <v>11.2</v>
      </c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47"/>
      <c r="Z47" s="147"/>
      <c r="AA47" s="147"/>
      <c r="AB47" s="147"/>
      <c r="AC47" s="147"/>
      <c r="AD47" s="147"/>
      <c r="AE47" s="147"/>
      <c r="AF47" s="147"/>
      <c r="AG47" s="147" t="s">
        <v>178</v>
      </c>
      <c r="AH47" s="147">
        <v>2</v>
      </c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 x14ac:dyDescent="0.25">
      <c r="A48" s="154"/>
      <c r="B48" s="155"/>
      <c r="C48" s="193" t="s">
        <v>322</v>
      </c>
      <c r="D48" s="189"/>
      <c r="E48" s="190">
        <v>880.73649999999998</v>
      </c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47"/>
      <c r="Z48" s="147"/>
      <c r="AA48" s="147"/>
      <c r="AB48" s="147"/>
      <c r="AC48" s="147"/>
      <c r="AD48" s="147"/>
      <c r="AE48" s="147"/>
      <c r="AF48" s="147"/>
      <c r="AG48" s="147" t="s">
        <v>178</v>
      </c>
      <c r="AH48" s="147">
        <v>3</v>
      </c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 x14ac:dyDescent="0.25">
      <c r="A49" s="154"/>
      <c r="B49" s="155"/>
      <c r="C49" s="191" t="s">
        <v>323</v>
      </c>
      <c r="D49" s="187"/>
      <c r="E49" s="188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47"/>
      <c r="Z49" s="147"/>
      <c r="AA49" s="147"/>
      <c r="AB49" s="147"/>
      <c r="AC49" s="147"/>
      <c r="AD49" s="147"/>
      <c r="AE49" s="147"/>
      <c r="AF49" s="147"/>
      <c r="AG49" s="147" t="s">
        <v>178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 x14ac:dyDescent="0.25">
      <c r="A50" s="154"/>
      <c r="B50" s="155"/>
      <c r="C50" s="183" t="s">
        <v>659</v>
      </c>
      <c r="D50" s="158"/>
      <c r="E50" s="159">
        <v>352.2946</v>
      </c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47"/>
      <c r="Z50" s="147"/>
      <c r="AA50" s="147"/>
      <c r="AB50" s="147"/>
      <c r="AC50" s="147"/>
      <c r="AD50" s="147"/>
      <c r="AE50" s="147"/>
      <c r="AF50" s="147"/>
      <c r="AG50" s="147" t="s">
        <v>178</v>
      </c>
      <c r="AH50" s="147">
        <v>0</v>
      </c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 x14ac:dyDescent="0.25">
      <c r="A51" s="173">
        <v>10</v>
      </c>
      <c r="B51" s="174" t="s">
        <v>332</v>
      </c>
      <c r="C51" s="181" t="s">
        <v>333</v>
      </c>
      <c r="D51" s="175" t="s">
        <v>232</v>
      </c>
      <c r="E51" s="176">
        <v>352.2946</v>
      </c>
      <c r="F51" s="177">
        <v>0</v>
      </c>
      <c r="G51" s="178">
        <f>ROUND(E51*F51,2)</f>
        <v>0</v>
      </c>
      <c r="H51" s="157">
        <v>0</v>
      </c>
      <c r="I51" s="156">
        <f>ROUND(E51*H51,2)</f>
        <v>0</v>
      </c>
      <c r="J51" s="157">
        <v>71.900000000000006</v>
      </c>
      <c r="K51" s="156">
        <f>ROUND(E51*J51,2)</f>
        <v>25329.98</v>
      </c>
      <c r="L51" s="156">
        <v>21</v>
      </c>
      <c r="M51" s="156">
        <f>G51*(1+L51/100)</f>
        <v>0</v>
      </c>
      <c r="N51" s="156">
        <v>0</v>
      </c>
      <c r="O51" s="156">
        <f>ROUND(E51*N51,2)</f>
        <v>0</v>
      </c>
      <c r="P51" s="156">
        <v>0</v>
      </c>
      <c r="Q51" s="156">
        <f>ROUND(E51*P51,2)</f>
        <v>0</v>
      </c>
      <c r="R51" s="156"/>
      <c r="S51" s="156" t="s">
        <v>163</v>
      </c>
      <c r="T51" s="156" t="s">
        <v>211</v>
      </c>
      <c r="U51" s="156">
        <v>0.14829999999999999</v>
      </c>
      <c r="V51" s="156">
        <f>ROUND(E51*U51,2)</f>
        <v>52.25</v>
      </c>
      <c r="W51" s="156"/>
      <c r="X51" s="156" t="s">
        <v>212</v>
      </c>
      <c r="Y51" s="147"/>
      <c r="Z51" s="147"/>
      <c r="AA51" s="147"/>
      <c r="AB51" s="147"/>
      <c r="AC51" s="147"/>
      <c r="AD51" s="147"/>
      <c r="AE51" s="147"/>
      <c r="AF51" s="147"/>
      <c r="AG51" s="147" t="s">
        <v>213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ht="20.399999999999999" outlineLevel="1" x14ac:dyDescent="0.25">
      <c r="A52" s="167">
        <v>11</v>
      </c>
      <c r="B52" s="168" t="s">
        <v>990</v>
      </c>
      <c r="C52" s="182" t="s">
        <v>1001</v>
      </c>
      <c r="D52" s="169" t="s">
        <v>210</v>
      </c>
      <c r="E52" s="170">
        <v>1580.8019999999999</v>
      </c>
      <c r="F52" s="171">
        <v>0</v>
      </c>
      <c r="G52" s="172">
        <f>ROUND(E52*F52,2)</f>
        <v>0</v>
      </c>
      <c r="H52" s="157">
        <v>11.31</v>
      </c>
      <c r="I52" s="156">
        <f>ROUND(E52*H52,2)</f>
        <v>17878.87</v>
      </c>
      <c r="J52" s="157">
        <v>114.19</v>
      </c>
      <c r="K52" s="156">
        <f>ROUND(E52*J52,2)</f>
        <v>180511.78</v>
      </c>
      <c r="L52" s="156">
        <v>21</v>
      </c>
      <c r="M52" s="156">
        <f>G52*(1+L52/100)</f>
        <v>0</v>
      </c>
      <c r="N52" s="156">
        <v>9.8999999999999999E-4</v>
      </c>
      <c r="O52" s="156">
        <f>ROUND(E52*N52,2)</f>
        <v>1.56</v>
      </c>
      <c r="P52" s="156">
        <v>0</v>
      </c>
      <c r="Q52" s="156">
        <f>ROUND(E52*P52,2)</f>
        <v>0</v>
      </c>
      <c r="R52" s="156"/>
      <c r="S52" s="156" t="s">
        <v>163</v>
      </c>
      <c r="T52" s="156" t="s">
        <v>211</v>
      </c>
      <c r="U52" s="156">
        <v>0.24</v>
      </c>
      <c r="V52" s="156">
        <f>ROUND(E52*U52,2)</f>
        <v>379.39</v>
      </c>
      <c r="W52" s="156"/>
      <c r="X52" s="156" t="s">
        <v>212</v>
      </c>
      <c r="Y52" s="147"/>
      <c r="Z52" s="147"/>
      <c r="AA52" s="147"/>
      <c r="AB52" s="147"/>
      <c r="AC52" s="147"/>
      <c r="AD52" s="147"/>
      <c r="AE52" s="147"/>
      <c r="AF52" s="147"/>
      <c r="AG52" s="147" t="s">
        <v>213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 x14ac:dyDescent="0.25">
      <c r="A53" s="154"/>
      <c r="B53" s="155"/>
      <c r="C53" s="183" t="s">
        <v>660</v>
      </c>
      <c r="D53" s="158"/>
      <c r="E53" s="159">
        <v>1464.192</v>
      </c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47"/>
      <c r="Z53" s="147"/>
      <c r="AA53" s="147"/>
      <c r="AB53" s="147"/>
      <c r="AC53" s="147"/>
      <c r="AD53" s="147"/>
      <c r="AE53" s="147"/>
      <c r="AF53" s="147"/>
      <c r="AG53" s="147" t="s">
        <v>178</v>
      </c>
      <c r="AH53" s="147">
        <v>0</v>
      </c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 x14ac:dyDescent="0.25">
      <c r="A54" s="154"/>
      <c r="B54" s="155"/>
      <c r="C54" s="183" t="s">
        <v>661</v>
      </c>
      <c r="D54" s="158"/>
      <c r="E54" s="159">
        <v>116.61</v>
      </c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47"/>
      <c r="Z54" s="147"/>
      <c r="AA54" s="147"/>
      <c r="AB54" s="147"/>
      <c r="AC54" s="147"/>
      <c r="AD54" s="147"/>
      <c r="AE54" s="147"/>
      <c r="AF54" s="147"/>
      <c r="AG54" s="147" t="s">
        <v>178</v>
      </c>
      <c r="AH54" s="147">
        <v>0</v>
      </c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ht="20.399999999999999" outlineLevel="1" x14ac:dyDescent="0.25">
      <c r="A55" s="173">
        <v>12</v>
      </c>
      <c r="B55" s="174" t="s">
        <v>996</v>
      </c>
      <c r="C55" s="181" t="s">
        <v>1002</v>
      </c>
      <c r="D55" s="175" t="s">
        <v>210</v>
      </c>
      <c r="E55" s="176">
        <v>1580.8019999999999</v>
      </c>
      <c r="F55" s="177">
        <v>0</v>
      </c>
      <c r="G55" s="178">
        <f>ROUND(E55*F55,2)</f>
        <v>0</v>
      </c>
      <c r="H55" s="157">
        <v>0</v>
      </c>
      <c r="I55" s="156">
        <f>ROUND(E55*H55,2)</f>
        <v>0</v>
      </c>
      <c r="J55" s="157">
        <v>27</v>
      </c>
      <c r="K55" s="156">
        <f>ROUND(E55*J55,2)</f>
        <v>42681.65</v>
      </c>
      <c r="L55" s="156">
        <v>21</v>
      </c>
      <c r="M55" s="156">
        <f>G55*(1+L55/100)</f>
        <v>0</v>
      </c>
      <c r="N55" s="156">
        <v>0</v>
      </c>
      <c r="O55" s="156">
        <f>ROUND(E55*N55,2)</f>
        <v>0</v>
      </c>
      <c r="P55" s="156">
        <v>0</v>
      </c>
      <c r="Q55" s="156">
        <f>ROUND(E55*P55,2)</f>
        <v>0</v>
      </c>
      <c r="R55" s="156"/>
      <c r="S55" s="156" t="s">
        <v>163</v>
      </c>
      <c r="T55" s="156" t="s">
        <v>211</v>
      </c>
      <c r="U55" s="156">
        <v>7.0000000000000007E-2</v>
      </c>
      <c r="V55" s="156">
        <f>ROUND(E55*U55,2)</f>
        <v>110.66</v>
      </c>
      <c r="W55" s="156"/>
      <c r="X55" s="156" t="s">
        <v>212</v>
      </c>
      <c r="Y55" s="147"/>
      <c r="Z55" s="147"/>
      <c r="AA55" s="147"/>
      <c r="AB55" s="147"/>
      <c r="AC55" s="147"/>
      <c r="AD55" s="147"/>
      <c r="AE55" s="147"/>
      <c r="AF55" s="147"/>
      <c r="AG55" s="147" t="s">
        <v>213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5">
      <c r="A56" s="167">
        <v>13</v>
      </c>
      <c r="B56" s="168" t="s">
        <v>398</v>
      </c>
      <c r="C56" s="182" t="s">
        <v>399</v>
      </c>
      <c r="D56" s="169" t="s">
        <v>232</v>
      </c>
      <c r="E56" s="170">
        <v>1131.7767799999999</v>
      </c>
      <c r="F56" s="171">
        <v>0</v>
      </c>
      <c r="G56" s="172">
        <f>ROUND(E56*F56,2)</f>
        <v>0</v>
      </c>
      <c r="H56" s="157">
        <v>0</v>
      </c>
      <c r="I56" s="156">
        <f>ROUND(E56*H56,2)</f>
        <v>0</v>
      </c>
      <c r="J56" s="157">
        <v>96.6</v>
      </c>
      <c r="K56" s="156">
        <f>ROUND(E56*J56,2)</f>
        <v>109329.64</v>
      </c>
      <c r="L56" s="156">
        <v>21</v>
      </c>
      <c r="M56" s="156">
        <f>G56*(1+L56/100)</f>
        <v>0</v>
      </c>
      <c r="N56" s="156">
        <v>0</v>
      </c>
      <c r="O56" s="156">
        <f>ROUND(E56*N56,2)</f>
        <v>0</v>
      </c>
      <c r="P56" s="156">
        <v>0</v>
      </c>
      <c r="Q56" s="156">
        <f>ROUND(E56*P56,2)</f>
        <v>0</v>
      </c>
      <c r="R56" s="156"/>
      <c r="S56" s="156" t="s">
        <v>163</v>
      </c>
      <c r="T56" s="156" t="s">
        <v>211</v>
      </c>
      <c r="U56" s="156">
        <v>0.01</v>
      </c>
      <c r="V56" s="156">
        <f>ROUND(E56*U56,2)</f>
        <v>11.32</v>
      </c>
      <c r="W56" s="156"/>
      <c r="X56" s="156" t="s">
        <v>212</v>
      </c>
      <c r="Y56" s="147"/>
      <c r="Z56" s="147"/>
      <c r="AA56" s="147"/>
      <c r="AB56" s="147"/>
      <c r="AC56" s="147"/>
      <c r="AD56" s="147"/>
      <c r="AE56" s="147"/>
      <c r="AF56" s="147"/>
      <c r="AG56" s="147" t="s">
        <v>213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 x14ac:dyDescent="0.25">
      <c r="A57" s="154"/>
      <c r="B57" s="155"/>
      <c r="C57" s="183" t="s">
        <v>662</v>
      </c>
      <c r="D57" s="158"/>
      <c r="E57" s="159">
        <v>1131.7767799999999</v>
      </c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47"/>
      <c r="Z57" s="147"/>
      <c r="AA57" s="147"/>
      <c r="AB57" s="147"/>
      <c r="AC57" s="147"/>
      <c r="AD57" s="147"/>
      <c r="AE57" s="147"/>
      <c r="AF57" s="147"/>
      <c r="AG57" s="147" t="s">
        <v>178</v>
      </c>
      <c r="AH57" s="147">
        <v>0</v>
      </c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5">
      <c r="A58" s="167">
        <v>14</v>
      </c>
      <c r="B58" s="168" t="s">
        <v>401</v>
      </c>
      <c r="C58" s="182" t="s">
        <v>402</v>
      </c>
      <c r="D58" s="169" t="s">
        <v>232</v>
      </c>
      <c r="E58" s="170">
        <v>565.88838999999996</v>
      </c>
      <c r="F58" s="171">
        <v>0</v>
      </c>
      <c r="G58" s="172">
        <f>ROUND(E58*F58,2)</f>
        <v>0</v>
      </c>
      <c r="H58" s="157">
        <v>0</v>
      </c>
      <c r="I58" s="156">
        <f>ROUND(E58*H58,2)</f>
        <v>0</v>
      </c>
      <c r="J58" s="157">
        <v>67</v>
      </c>
      <c r="K58" s="156">
        <f>ROUND(E58*J58,2)</f>
        <v>37914.519999999997</v>
      </c>
      <c r="L58" s="156">
        <v>21</v>
      </c>
      <c r="M58" s="156">
        <f>G58*(1+L58/100)</f>
        <v>0</v>
      </c>
      <c r="N58" s="156">
        <v>0</v>
      </c>
      <c r="O58" s="156">
        <f>ROUND(E58*N58,2)</f>
        <v>0</v>
      </c>
      <c r="P58" s="156">
        <v>0</v>
      </c>
      <c r="Q58" s="156">
        <f>ROUND(E58*P58,2)</f>
        <v>0</v>
      </c>
      <c r="R58" s="156"/>
      <c r="S58" s="156" t="s">
        <v>163</v>
      </c>
      <c r="T58" s="156" t="s">
        <v>211</v>
      </c>
      <c r="U58" s="156">
        <v>0.05</v>
      </c>
      <c r="V58" s="156">
        <f>ROUND(E58*U58,2)</f>
        <v>28.29</v>
      </c>
      <c r="W58" s="156"/>
      <c r="X58" s="156" t="s">
        <v>212</v>
      </c>
      <c r="Y58" s="147"/>
      <c r="Z58" s="147"/>
      <c r="AA58" s="147"/>
      <c r="AB58" s="147"/>
      <c r="AC58" s="147"/>
      <c r="AD58" s="147"/>
      <c r="AE58" s="147"/>
      <c r="AF58" s="147"/>
      <c r="AG58" s="147" t="s">
        <v>213</v>
      </c>
      <c r="AH58" s="147"/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1" x14ac:dyDescent="0.25">
      <c r="A59" s="154"/>
      <c r="B59" s="155"/>
      <c r="C59" s="183" t="s">
        <v>663</v>
      </c>
      <c r="D59" s="158"/>
      <c r="E59" s="159">
        <v>565.88838999999996</v>
      </c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47"/>
      <c r="Z59" s="147"/>
      <c r="AA59" s="147"/>
      <c r="AB59" s="147"/>
      <c r="AC59" s="147"/>
      <c r="AD59" s="147"/>
      <c r="AE59" s="147"/>
      <c r="AF59" s="147"/>
      <c r="AG59" s="147" t="s">
        <v>178</v>
      </c>
      <c r="AH59" s="147">
        <v>0</v>
      </c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 x14ac:dyDescent="0.25">
      <c r="A60" s="167">
        <v>15</v>
      </c>
      <c r="B60" s="168" t="s">
        <v>404</v>
      </c>
      <c r="C60" s="182" t="s">
        <v>405</v>
      </c>
      <c r="D60" s="169" t="s">
        <v>232</v>
      </c>
      <c r="E60" s="170">
        <v>565.88838999999996</v>
      </c>
      <c r="F60" s="171">
        <v>0</v>
      </c>
      <c r="G60" s="172">
        <f>ROUND(E60*F60,2)</f>
        <v>0</v>
      </c>
      <c r="H60" s="157">
        <v>0</v>
      </c>
      <c r="I60" s="156">
        <f>ROUND(E60*H60,2)</f>
        <v>0</v>
      </c>
      <c r="J60" s="157">
        <v>121</v>
      </c>
      <c r="K60" s="156">
        <f>ROUND(E60*J60,2)</f>
        <v>68472.5</v>
      </c>
      <c r="L60" s="156">
        <v>21</v>
      </c>
      <c r="M60" s="156">
        <f>G60*(1+L60/100)</f>
        <v>0</v>
      </c>
      <c r="N60" s="156">
        <v>0</v>
      </c>
      <c r="O60" s="156">
        <f>ROUND(E60*N60,2)</f>
        <v>0</v>
      </c>
      <c r="P60" s="156">
        <v>0</v>
      </c>
      <c r="Q60" s="156">
        <f>ROUND(E60*P60,2)</f>
        <v>0</v>
      </c>
      <c r="R60" s="156"/>
      <c r="S60" s="156" t="s">
        <v>163</v>
      </c>
      <c r="T60" s="156" t="s">
        <v>211</v>
      </c>
      <c r="U60" s="156">
        <v>0.2</v>
      </c>
      <c r="V60" s="156">
        <f>ROUND(E60*U60,2)</f>
        <v>113.18</v>
      </c>
      <c r="W60" s="156"/>
      <c r="X60" s="156" t="s">
        <v>212</v>
      </c>
      <c r="Y60" s="147"/>
      <c r="Z60" s="147"/>
      <c r="AA60" s="147"/>
      <c r="AB60" s="147"/>
      <c r="AC60" s="147"/>
      <c r="AD60" s="147"/>
      <c r="AE60" s="147"/>
      <c r="AF60" s="147"/>
      <c r="AG60" s="147" t="s">
        <v>213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 x14ac:dyDescent="0.25">
      <c r="A61" s="154"/>
      <c r="B61" s="155"/>
      <c r="C61" s="183" t="s">
        <v>664</v>
      </c>
      <c r="D61" s="158"/>
      <c r="E61" s="159">
        <v>880.73649999999998</v>
      </c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47"/>
      <c r="Z61" s="147"/>
      <c r="AA61" s="147"/>
      <c r="AB61" s="147"/>
      <c r="AC61" s="147"/>
      <c r="AD61" s="147"/>
      <c r="AE61" s="147"/>
      <c r="AF61" s="147"/>
      <c r="AG61" s="147" t="s">
        <v>178</v>
      </c>
      <c r="AH61" s="147">
        <v>0</v>
      </c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1" x14ac:dyDescent="0.25">
      <c r="A62" s="154"/>
      <c r="B62" s="155"/>
      <c r="C62" s="183" t="s">
        <v>665</v>
      </c>
      <c r="D62" s="158"/>
      <c r="E62" s="159">
        <v>-281.28100000000001</v>
      </c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47"/>
      <c r="Z62" s="147"/>
      <c r="AA62" s="147"/>
      <c r="AB62" s="147"/>
      <c r="AC62" s="147"/>
      <c r="AD62" s="147"/>
      <c r="AE62" s="147"/>
      <c r="AF62" s="147"/>
      <c r="AG62" s="147" t="s">
        <v>178</v>
      </c>
      <c r="AH62" s="147">
        <v>0</v>
      </c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 x14ac:dyDescent="0.25">
      <c r="A63" s="154"/>
      <c r="B63" s="155"/>
      <c r="C63" s="183" t="s">
        <v>666</v>
      </c>
      <c r="D63" s="158"/>
      <c r="E63" s="159">
        <v>-33.56711</v>
      </c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47"/>
      <c r="Z63" s="147"/>
      <c r="AA63" s="147"/>
      <c r="AB63" s="147"/>
      <c r="AC63" s="147"/>
      <c r="AD63" s="147"/>
      <c r="AE63" s="147"/>
      <c r="AF63" s="147"/>
      <c r="AG63" s="147" t="s">
        <v>178</v>
      </c>
      <c r="AH63" s="147">
        <v>0</v>
      </c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ht="20.399999999999999" outlineLevel="1" x14ac:dyDescent="0.25">
      <c r="A64" s="167">
        <v>16</v>
      </c>
      <c r="B64" s="168" t="s">
        <v>416</v>
      </c>
      <c r="C64" s="182" t="s">
        <v>417</v>
      </c>
      <c r="D64" s="169" t="s">
        <v>210</v>
      </c>
      <c r="E64" s="170">
        <v>1332.3</v>
      </c>
      <c r="F64" s="171">
        <v>0</v>
      </c>
      <c r="G64" s="172">
        <f>ROUND(E64*F64,2)</f>
        <v>0</v>
      </c>
      <c r="H64" s="157">
        <v>0</v>
      </c>
      <c r="I64" s="156">
        <f>ROUND(E64*H64,2)</f>
        <v>0</v>
      </c>
      <c r="J64" s="157">
        <v>151</v>
      </c>
      <c r="K64" s="156">
        <f>ROUND(E64*J64,2)</f>
        <v>201177.3</v>
      </c>
      <c r="L64" s="156">
        <v>21</v>
      </c>
      <c r="M64" s="156">
        <f>G64*(1+L64/100)</f>
        <v>0</v>
      </c>
      <c r="N64" s="156">
        <v>3.0000000000000001E-5</v>
      </c>
      <c r="O64" s="156">
        <f>ROUND(E64*N64,2)</f>
        <v>0.04</v>
      </c>
      <c r="P64" s="156">
        <v>0</v>
      </c>
      <c r="Q64" s="156">
        <f>ROUND(E64*P64,2)</f>
        <v>0</v>
      </c>
      <c r="R64" s="156"/>
      <c r="S64" s="156" t="s">
        <v>169</v>
      </c>
      <c r="T64" s="156" t="s">
        <v>211</v>
      </c>
      <c r="U64" s="156">
        <v>0</v>
      </c>
      <c r="V64" s="156">
        <f>ROUND(E64*U64,2)</f>
        <v>0</v>
      </c>
      <c r="W64" s="156"/>
      <c r="X64" s="156" t="s">
        <v>212</v>
      </c>
      <c r="Y64" s="147"/>
      <c r="Z64" s="147"/>
      <c r="AA64" s="147"/>
      <c r="AB64" s="147"/>
      <c r="AC64" s="147"/>
      <c r="AD64" s="147"/>
      <c r="AE64" s="147"/>
      <c r="AF64" s="147"/>
      <c r="AG64" s="147" t="s">
        <v>213</v>
      </c>
      <c r="AH64" s="147"/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 x14ac:dyDescent="0.25">
      <c r="A65" s="154"/>
      <c r="B65" s="155"/>
      <c r="C65" s="183" t="s">
        <v>667</v>
      </c>
      <c r="D65" s="158"/>
      <c r="E65" s="159">
        <v>1332.3</v>
      </c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47"/>
      <c r="Z65" s="147"/>
      <c r="AA65" s="147"/>
      <c r="AB65" s="147"/>
      <c r="AC65" s="147"/>
      <c r="AD65" s="147"/>
      <c r="AE65" s="147"/>
      <c r="AF65" s="147"/>
      <c r="AG65" s="147" t="s">
        <v>178</v>
      </c>
      <c r="AH65" s="147">
        <v>0</v>
      </c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 x14ac:dyDescent="0.25">
      <c r="A66" s="173">
        <v>17</v>
      </c>
      <c r="B66" s="174" t="s">
        <v>419</v>
      </c>
      <c r="C66" s="181" t="s">
        <v>420</v>
      </c>
      <c r="D66" s="175" t="s">
        <v>225</v>
      </c>
      <c r="E66" s="176">
        <v>15</v>
      </c>
      <c r="F66" s="177">
        <v>0</v>
      </c>
      <c r="G66" s="178">
        <f>ROUND(E66*F66,2)</f>
        <v>0</v>
      </c>
      <c r="H66" s="157">
        <v>0</v>
      </c>
      <c r="I66" s="156">
        <f>ROUND(E66*H66,2)</f>
        <v>0</v>
      </c>
      <c r="J66" s="157">
        <v>4625</v>
      </c>
      <c r="K66" s="156">
        <f>ROUND(E66*J66,2)</f>
        <v>69375</v>
      </c>
      <c r="L66" s="156">
        <v>21</v>
      </c>
      <c r="M66" s="156">
        <f>G66*(1+L66/100)</f>
        <v>0</v>
      </c>
      <c r="N66" s="156">
        <v>3.6999999999999999E-4</v>
      </c>
      <c r="O66" s="156">
        <f>ROUND(E66*N66,2)</f>
        <v>0.01</v>
      </c>
      <c r="P66" s="156">
        <v>0</v>
      </c>
      <c r="Q66" s="156">
        <f>ROUND(E66*P66,2)</f>
        <v>0</v>
      </c>
      <c r="R66" s="156"/>
      <c r="S66" s="156" t="s">
        <v>169</v>
      </c>
      <c r="T66" s="156" t="s">
        <v>211</v>
      </c>
      <c r="U66" s="156">
        <v>3.69</v>
      </c>
      <c r="V66" s="156">
        <f>ROUND(E66*U66,2)</f>
        <v>55.35</v>
      </c>
      <c r="W66" s="156"/>
      <c r="X66" s="156" t="s">
        <v>212</v>
      </c>
      <c r="Y66" s="147"/>
      <c r="Z66" s="147"/>
      <c r="AA66" s="147"/>
      <c r="AB66" s="147"/>
      <c r="AC66" s="147"/>
      <c r="AD66" s="147"/>
      <c r="AE66" s="147"/>
      <c r="AF66" s="147"/>
      <c r="AG66" s="147" t="s">
        <v>213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ht="20.399999999999999" outlineLevel="1" x14ac:dyDescent="0.25">
      <c r="A67" s="167">
        <v>18</v>
      </c>
      <c r="B67" s="168" t="s">
        <v>421</v>
      </c>
      <c r="C67" s="182" t="s">
        <v>526</v>
      </c>
      <c r="D67" s="169" t="s">
        <v>232</v>
      </c>
      <c r="E67" s="170">
        <v>262.77120000000002</v>
      </c>
      <c r="F67" s="171">
        <v>0</v>
      </c>
      <c r="G67" s="172">
        <f>ROUND(E67*F67,2)</f>
        <v>0</v>
      </c>
      <c r="H67" s="157">
        <v>0</v>
      </c>
      <c r="I67" s="156">
        <f>ROUND(E67*H67,2)</f>
        <v>0</v>
      </c>
      <c r="J67" s="157">
        <v>1096</v>
      </c>
      <c r="K67" s="156">
        <f>ROUND(E67*J67,2)</f>
        <v>287997.24</v>
      </c>
      <c r="L67" s="156">
        <v>21</v>
      </c>
      <c r="M67" s="156">
        <f>G67*(1+L67/100)</f>
        <v>0</v>
      </c>
      <c r="N67" s="156">
        <v>1.7</v>
      </c>
      <c r="O67" s="156">
        <f>ROUND(E67*N67,2)</f>
        <v>446.71</v>
      </c>
      <c r="P67" s="156">
        <v>0</v>
      </c>
      <c r="Q67" s="156">
        <f>ROUND(E67*P67,2)</f>
        <v>0</v>
      </c>
      <c r="R67" s="156"/>
      <c r="S67" s="156" t="s">
        <v>169</v>
      </c>
      <c r="T67" s="156" t="s">
        <v>211</v>
      </c>
      <c r="U67" s="156">
        <v>1.59</v>
      </c>
      <c r="V67" s="156">
        <f>ROUND(E67*U67,2)</f>
        <v>417.81</v>
      </c>
      <c r="W67" s="156"/>
      <c r="X67" s="156" t="s">
        <v>212</v>
      </c>
      <c r="Y67" s="147"/>
      <c r="Z67" s="147"/>
      <c r="AA67" s="147"/>
      <c r="AB67" s="147"/>
      <c r="AC67" s="147"/>
      <c r="AD67" s="147"/>
      <c r="AE67" s="147"/>
      <c r="AF67" s="147"/>
      <c r="AG67" s="147" t="s">
        <v>213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1" x14ac:dyDescent="0.25">
      <c r="A68" s="154"/>
      <c r="B68" s="155"/>
      <c r="C68" s="183" t="s">
        <v>668</v>
      </c>
      <c r="D68" s="158"/>
      <c r="E68" s="159">
        <v>238.00700000000001</v>
      </c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47"/>
      <c r="Z68" s="147"/>
      <c r="AA68" s="147"/>
      <c r="AB68" s="147"/>
      <c r="AC68" s="147"/>
      <c r="AD68" s="147"/>
      <c r="AE68" s="147"/>
      <c r="AF68" s="147"/>
      <c r="AG68" s="147" t="s">
        <v>178</v>
      </c>
      <c r="AH68" s="147">
        <v>0</v>
      </c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1" x14ac:dyDescent="0.25">
      <c r="A69" s="154"/>
      <c r="B69" s="155"/>
      <c r="C69" s="183" t="s">
        <v>669</v>
      </c>
      <c r="D69" s="158"/>
      <c r="E69" s="159">
        <v>24.764199999999999</v>
      </c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47"/>
      <c r="Z69" s="147"/>
      <c r="AA69" s="147"/>
      <c r="AB69" s="147"/>
      <c r="AC69" s="147"/>
      <c r="AD69" s="147"/>
      <c r="AE69" s="147"/>
      <c r="AF69" s="147"/>
      <c r="AG69" s="147" t="s">
        <v>178</v>
      </c>
      <c r="AH69" s="147">
        <v>0</v>
      </c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ht="20.399999999999999" outlineLevel="1" x14ac:dyDescent="0.25">
      <c r="A70" s="167">
        <v>19</v>
      </c>
      <c r="B70" s="168" t="s">
        <v>425</v>
      </c>
      <c r="C70" s="182" t="s">
        <v>426</v>
      </c>
      <c r="D70" s="169" t="s">
        <v>232</v>
      </c>
      <c r="E70" s="170">
        <v>314.84811000000002</v>
      </c>
      <c r="F70" s="171">
        <v>0</v>
      </c>
      <c r="G70" s="172">
        <f>ROUND(E70*F70,2)</f>
        <v>0</v>
      </c>
      <c r="H70" s="157">
        <v>0</v>
      </c>
      <c r="I70" s="156">
        <f>ROUND(E70*H70,2)</f>
        <v>0</v>
      </c>
      <c r="J70" s="157">
        <v>700</v>
      </c>
      <c r="K70" s="156">
        <f>ROUND(E70*J70,2)</f>
        <v>220393.68</v>
      </c>
      <c r="L70" s="156">
        <v>21</v>
      </c>
      <c r="M70" s="156">
        <f>G70*(1+L70/100)</f>
        <v>0</v>
      </c>
      <c r="N70" s="156">
        <v>0</v>
      </c>
      <c r="O70" s="156">
        <f>ROUND(E70*N70,2)</f>
        <v>0</v>
      </c>
      <c r="P70" s="156">
        <v>0</v>
      </c>
      <c r="Q70" s="156">
        <f>ROUND(E70*P70,2)</f>
        <v>0</v>
      </c>
      <c r="R70" s="156"/>
      <c r="S70" s="156" t="s">
        <v>169</v>
      </c>
      <c r="T70" s="156" t="s">
        <v>164</v>
      </c>
      <c r="U70" s="156">
        <v>0</v>
      </c>
      <c r="V70" s="156">
        <f>ROUND(E70*U70,2)</f>
        <v>0</v>
      </c>
      <c r="W70" s="156"/>
      <c r="X70" s="156" t="s">
        <v>212</v>
      </c>
      <c r="Y70" s="147"/>
      <c r="Z70" s="147"/>
      <c r="AA70" s="147"/>
      <c r="AB70" s="147"/>
      <c r="AC70" s="147"/>
      <c r="AD70" s="147"/>
      <c r="AE70" s="147"/>
      <c r="AF70" s="147"/>
      <c r="AG70" s="147" t="s">
        <v>213</v>
      </c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1" x14ac:dyDescent="0.25">
      <c r="A71" s="154"/>
      <c r="B71" s="155"/>
      <c r="C71" s="183" t="s">
        <v>670</v>
      </c>
      <c r="D71" s="158"/>
      <c r="E71" s="159">
        <v>314.84811000000002</v>
      </c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47"/>
      <c r="Z71" s="147"/>
      <c r="AA71" s="147"/>
      <c r="AB71" s="147"/>
      <c r="AC71" s="147"/>
      <c r="AD71" s="147"/>
      <c r="AE71" s="147"/>
      <c r="AF71" s="147"/>
      <c r="AG71" s="147" t="s">
        <v>178</v>
      </c>
      <c r="AH71" s="147">
        <v>0</v>
      </c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1" x14ac:dyDescent="0.25">
      <c r="A72" s="173">
        <v>20</v>
      </c>
      <c r="B72" s="174" t="s">
        <v>428</v>
      </c>
      <c r="C72" s="181" t="s">
        <v>429</v>
      </c>
      <c r="D72" s="175" t="s">
        <v>225</v>
      </c>
      <c r="E72" s="176">
        <v>15</v>
      </c>
      <c r="F72" s="177">
        <v>0</v>
      </c>
      <c r="G72" s="178">
        <f>ROUND(E72*F72,2)</f>
        <v>0</v>
      </c>
      <c r="H72" s="157">
        <v>6280</v>
      </c>
      <c r="I72" s="156">
        <f>ROUND(E72*H72,2)</f>
        <v>94200</v>
      </c>
      <c r="J72" s="157">
        <v>0</v>
      </c>
      <c r="K72" s="156">
        <f>ROUND(E72*J72,2)</f>
        <v>0</v>
      </c>
      <c r="L72" s="156">
        <v>21</v>
      </c>
      <c r="M72" s="156">
        <f>G72*(1+L72/100)</f>
        <v>0</v>
      </c>
      <c r="N72" s="156">
        <v>0.1046</v>
      </c>
      <c r="O72" s="156">
        <f>ROUND(E72*N72,2)</f>
        <v>1.57</v>
      </c>
      <c r="P72" s="156">
        <v>0</v>
      </c>
      <c r="Q72" s="156">
        <f>ROUND(E72*P72,2)</f>
        <v>0</v>
      </c>
      <c r="R72" s="156" t="s">
        <v>430</v>
      </c>
      <c r="S72" s="156" t="s">
        <v>163</v>
      </c>
      <c r="T72" s="156" t="s">
        <v>211</v>
      </c>
      <c r="U72" s="156">
        <v>0</v>
      </c>
      <c r="V72" s="156">
        <f>ROUND(E72*U72,2)</f>
        <v>0</v>
      </c>
      <c r="W72" s="156"/>
      <c r="X72" s="156" t="s">
        <v>431</v>
      </c>
      <c r="Y72" s="147"/>
      <c r="Z72" s="147"/>
      <c r="AA72" s="147"/>
      <c r="AB72" s="147"/>
      <c r="AC72" s="147"/>
      <c r="AD72" s="147"/>
      <c r="AE72" s="147"/>
      <c r="AF72" s="147"/>
      <c r="AG72" s="147" t="s">
        <v>432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x14ac:dyDescent="0.25">
      <c r="A73" s="161" t="s">
        <v>158</v>
      </c>
      <c r="B73" s="162" t="s">
        <v>95</v>
      </c>
      <c r="C73" s="180" t="s">
        <v>96</v>
      </c>
      <c r="D73" s="163"/>
      <c r="E73" s="164"/>
      <c r="F73" s="165"/>
      <c r="G73" s="166">
        <f>SUMIF(AG74:AG75,"&lt;&gt;NOR",G74:G75)</f>
        <v>0</v>
      </c>
      <c r="H73" s="160"/>
      <c r="I73" s="160">
        <f>SUM(I74:I75)</f>
        <v>0</v>
      </c>
      <c r="J73" s="160"/>
      <c r="K73" s="160">
        <f>SUM(K74:K75)</f>
        <v>0</v>
      </c>
      <c r="L73" s="160"/>
      <c r="M73" s="160">
        <f>SUM(M74:M75)</f>
        <v>0</v>
      </c>
      <c r="N73" s="160"/>
      <c r="O73" s="160">
        <f>SUM(O74:O75)</f>
        <v>81.819999999999993</v>
      </c>
      <c r="P73" s="160"/>
      <c r="Q73" s="160">
        <f>SUM(Q74:Q75)</f>
        <v>0</v>
      </c>
      <c r="R73" s="160"/>
      <c r="S73" s="160"/>
      <c r="T73" s="160"/>
      <c r="U73" s="160"/>
      <c r="V73" s="160">
        <f>SUM(V74:V75)</f>
        <v>73.569999999999993</v>
      </c>
      <c r="W73" s="160"/>
      <c r="X73" s="160"/>
      <c r="AG73" t="s">
        <v>159</v>
      </c>
    </row>
    <row r="74" spans="1:60" outlineLevel="1" x14ac:dyDescent="0.25">
      <c r="A74" s="167">
        <v>21</v>
      </c>
      <c r="B74" s="168" t="s">
        <v>433</v>
      </c>
      <c r="C74" s="194" t="s">
        <v>434</v>
      </c>
      <c r="D74" s="169" t="s">
        <v>232</v>
      </c>
      <c r="E74" s="170">
        <v>43.274000000000001</v>
      </c>
      <c r="F74" s="171"/>
      <c r="G74" s="196">
        <f>ROUND(E74*F74,2)</f>
        <v>0</v>
      </c>
      <c r="H74" s="171"/>
      <c r="I74" s="196">
        <f>ROUND(E74*H74,2)</f>
        <v>0</v>
      </c>
      <c r="J74" s="171"/>
      <c r="K74" s="196">
        <f>ROUND(E74*J74,2)</f>
        <v>0</v>
      </c>
      <c r="L74" s="196">
        <v>21</v>
      </c>
      <c r="M74" s="196">
        <f>G74*(1+L74/100)</f>
        <v>0</v>
      </c>
      <c r="N74" s="196">
        <v>1.8907700000000001</v>
      </c>
      <c r="O74" s="196">
        <f>ROUND(E74*N74,2)</f>
        <v>81.819999999999993</v>
      </c>
      <c r="P74" s="196">
        <v>0</v>
      </c>
      <c r="Q74" s="196">
        <f>ROUND(E74*P74,2)</f>
        <v>0</v>
      </c>
      <c r="R74" s="196"/>
      <c r="S74" s="196" t="s">
        <v>169</v>
      </c>
      <c r="T74" s="172" t="s">
        <v>211</v>
      </c>
      <c r="U74" s="156">
        <v>1.7</v>
      </c>
      <c r="V74" s="156">
        <f>ROUND(E74*U74,2)</f>
        <v>73.569999999999993</v>
      </c>
      <c r="W74" s="156"/>
      <c r="X74" s="156" t="s">
        <v>212</v>
      </c>
      <c r="Y74" s="147"/>
      <c r="Z74" s="147"/>
      <c r="AA74" s="147"/>
      <c r="AB74" s="147"/>
      <c r="AC74" s="147"/>
      <c r="AD74" s="147"/>
      <c r="AE74" s="147"/>
      <c r="AF74" s="147"/>
      <c r="AG74" s="147" t="s">
        <v>213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1" x14ac:dyDescent="0.25">
      <c r="A75" s="154"/>
      <c r="B75" s="155"/>
      <c r="C75" s="195" t="s">
        <v>1006</v>
      </c>
      <c r="D75" s="158"/>
      <c r="E75" s="159">
        <v>43.274000000000001</v>
      </c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47"/>
      <c r="Z75" s="147"/>
      <c r="AA75" s="147"/>
      <c r="AB75" s="147"/>
      <c r="AC75" s="147"/>
      <c r="AD75" s="147"/>
      <c r="AE75" s="147"/>
      <c r="AF75" s="147"/>
      <c r="AG75" s="147" t="s">
        <v>178</v>
      </c>
      <c r="AH75" s="147">
        <v>0</v>
      </c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x14ac:dyDescent="0.25">
      <c r="A76" s="161" t="s">
        <v>158</v>
      </c>
      <c r="B76" s="162" t="s">
        <v>97</v>
      </c>
      <c r="C76" s="180" t="s">
        <v>98</v>
      </c>
      <c r="D76" s="163"/>
      <c r="E76" s="164"/>
      <c r="F76" s="165"/>
      <c r="G76" s="166">
        <f>SUMIF(AG77:AG84,"&lt;&gt;NOR",G77:G84)</f>
        <v>0</v>
      </c>
      <c r="H76" s="160"/>
      <c r="I76" s="160">
        <f>SUM(I77:I84)</f>
        <v>283438.76</v>
      </c>
      <c r="J76" s="160"/>
      <c r="K76" s="160">
        <f>SUM(K77:K84)</f>
        <v>58387.090000000011</v>
      </c>
      <c r="L76" s="160"/>
      <c r="M76" s="160">
        <f>SUM(M77:M84)</f>
        <v>0</v>
      </c>
      <c r="N76" s="160"/>
      <c r="O76" s="160">
        <f>SUM(O77:O84)</f>
        <v>331.34000000000003</v>
      </c>
      <c r="P76" s="160"/>
      <c r="Q76" s="160">
        <f>SUM(Q77:Q84)</f>
        <v>0</v>
      </c>
      <c r="R76" s="160"/>
      <c r="S76" s="160"/>
      <c r="T76" s="160"/>
      <c r="U76" s="160"/>
      <c r="V76" s="160">
        <f>SUM(V77:V84)</f>
        <v>58.129999999999995</v>
      </c>
      <c r="W76" s="160"/>
      <c r="X76" s="160"/>
      <c r="AG76" t="s">
        <v>159</v>
      </c>
    </row>
    <row r="77" spans="1:60" ht="20.399999999999999" outlineLevel="1" x14ac:dyDescent="0.25">
      <c r="A77" s="167">
        <v>22</v>
      </c>
      <c r="B77" s="168" t="s">
        <v>436</v>
      </c>
      <c r="C77" s="182" t="s">
        <v>437</v>
      </c>
      <c r="D77" s="169" t="s">
        <v>210</v>
      </c>
      <c r="E77" s="170">
        <v>332.16</v>
      </c>
      <c r="F77" s="171">
        <v>0</v>
      </c>
      <c r="G77" s="172">
        <f>ROUND(E77*F77,2)</f>
        <v>0</v>
      </c>
      <c r="H77" s="157">
        <v>148.63999999999999</v>
      </c>
      <c r="I77" s="156">
        <f>ROUND(E77*H77,2)</f>
        <v>49372.26</v>
      </c>
      <c r="J77" s="157">
        <v>25.36</v>
      </c>
      <c r="K77" s="156">
        <f>ROUND(E77*J77,2)</f>
        <v>8423.58</v>
      </c>
      <c r="L77" s="156">
        <v>21</v>
      </c>
      <c r="M77" s="156">
        <f>G77*(1+L77/100)</f>
        <v>0</v>
      </c>
      <c r="N77" s="156">
        <v>0.378</v>
      </c>
      <c r="O77" s="156">
        <f>ROUND(E77*N77,2)</f>
        <v>125.56</v>
      </c>
      <c r="P77" s="156">
        <v>0</v>
      </c>
      <c r="Q77" s="156">
        <f>ROUND(E77*P77,2)</f>
        <v>0</v>
      </c>
      <c r="R77" s="156"/>
      <c r="S77" s="156" t="s">
        <v>163</v>
      </c>
      <c r="T77" s="156" t="s">
        <v>211</v>
      </c>
      <c r="U77" s="156">
        <v>0.03</v>
      </c>
      <c r="V77" s="156">
        <f>ROUND(E77*U77,2)</f>
        <v>9.9600000000000009</v>
      </c>
      <c r="W77" s="156"/>
      <c r="X77" s="156" t="s">
        <v>212</v>
      </c>
      <c r="Y77" s="147"/>
      <c r="Z77" s="147"/>
      <c r="AA77" s="147"/>
      <c r="AB77" s="147"/>
      <c r="AC77" s="147"/>
      <c r="AD77" s="147"/>
      <c r="AE77" s="147"/>
      <c r="AF77" s="147"/>
      <c r="AG77" s="147" t="s">
        <v>213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1" x14ac:dyDescent="0.25">
      <c r="A78" s="154"/>
      <c r="B78" s="155"/>
      <c r="C78" s="183" t="s">
        <v>649</v>
      </c>
      <c r="D78" s="158"/>
      <c r="E78" s="159">
        <v>304.16000000000003</v>
      </c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47"/>
      <c r="Z78" s="147"/>
      <c r="AA78" s="147"/>
      <c r="AB78" s="147"/>
      <c r="AC78" s="147"/>
      <c r="AD78" s="147"/>
      <c r="AE78" s="147"/>
      <c r="AF78" s="147"/>
      <c r="AG78" s="147" t="s">
        <v>178</v>
      </c>
      <c r="AH78" s="147">
        <v>0</v>
      </c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outlineLevel="1" x14ac:dyDescent="0.25">
      <c r="A79" s="154"/>
      <c r="B79" s="155"/>
      <c r="C79" s="183" t="s">
        <v>650</v>
      </c>
      <c r="D79" s="158"/>
      <c r="E79" s="159">
        <v>28</v>
      </c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47"/>
      <c r="Z79" s="147"/>
      <c r="AA79" s="147"/>
      <c r="AB79" s="147"/>
      <c r="AC79" s="147"/>
      <c r="AD79" s="147"/>
      <c r="AE79" s="147"/>
      <c r="AF79" s="147"/>
      <c r="AG79" s="147" t="s">
        <v>178</v>
      </c>
      <c r="AH79" s="147">
        <v>0</v>
      </c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ht="20.399999999999999" outlineLevel="1" x14ac:dyDescent="0.25">
      <c r="A80" s="173">
        <v>23</v>
      </c>
      <c r="B80" s="174" t="s">
        <v>438</v>
      </c>
      <c r="C80" s="181" t="s">
        <v>439</v>
      </c>
      <c r="D80" s="175" t="s">
        <v>210</v>
      </c>
      <c r="E80" s="176">
        <v>332.16</v>
      </c>
      <c r="F80" s="177">
        <v>0</v>
      </c>
      <c r="G80" s="178">
        <f>ROUND(E80*F80,2)</f>
        <v>0</v>
      </c>
      <c r="H80" s="157">
        <v>160.13999999999999</v>
      </c>
      <c r="I80" s="156">
        <f>ROUND(E80*H80,2)</f>
        <v>53192.1</v>
      </c>
      <c r="J80" s="157">
        <v>25.36</v>
      </c>
      <c r="K80" s="156">
        <f>ROUND(E80*J80,2)</f>
        <v>8423.58</v>
      </c>
      <c r="L80" s="156">
        <v>21</v>
      </c>
      <c r="M80" s="156">
        <f>G80*(1+L80/100)</f>
        <v>0</v>
      </c>
      <c r="N80" s="156">
        <v>0.378</v>
      </c>
      <c r="O80" s="156">
        <f>ROUND(E80*N80,2)</f>
        <v>125.56</v>
      </c>
      <c r="P80" s="156">
        <v>0</v>
      </c>
      <c r="Q80" s="156">
        <f>ROUND(E80*P80,2)</f>
        <v>0</v>
      </c>
      <c r="R80" s="156"/>
      <c r="S80" s="156" t="s">
        <v>163</v>
      </c>
      <c r="T80" s="156" t="s">
        <v>211</v>
      </c>
      <c r="U80" s="156">
        <v>2.5999999999999999E-2</v>
      </c>
      <c r="V80" s="156">
        <f>ROUND(E80*U80,2)</f>
        <v>8.64</v>
      </c>
      <c r="W80" s="156"/>
      <c r="X80" s="156" t="s">
        <v>212</v>
      </c>
      <c r="Y80" s="147"/>
      <c r="Z80" s="147"/>
      <c r="AA80" s="147"/>
      <c r="AB80" s="147"/>
      <c r="AC80" s="147"/>
      <c r="AD80" s="147"/>
      <c r="AE80" s="147"/>
      <c r="AF80" s="147"/>
      <c r="AG80" s="147" t="s">
        <v>213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1" x14ac:dyDescent="0.25">
      <c r="A81" s="173">
        <v>24</v>
      </c>
      <c r="B81" s="174" t="s">
        <v>440</v>
      </c>
      <c r="C81" s="181" t="s">
        <v>441</v>
      </c>
      <c r="D81" s="175" t="s">
        <v>210</v>
      </c>
      <c r="E81" s="176">
        <v>332.16</v>
      </c>
      <c r="F81" s="177">
        <v>0</v>
      </c>
      <c r="G81" s="178">
        <f>ROUND(E81*F81,2)</f>
        <v>0</v>
      </c>
      <c r="H81" s="157">
        <v>263.26</v>
      </c>
      <c r="I81" s="156">
        <f>ROUND(E81*H81,2)</f>
        <v>87444.44</v>
      </c>
      <c r="J81" s="157">
        <v>79.239999999999995</v>
      </c>
      <c r="K81" s="156">
        <f>ROUND(E81*J81,2)</f>
        <v>26320.36</v>
      </c>
      <c r="L81" s="156">
        <v>21</v>
      </c>
      <c r="M81" s="156">
        <f>G81*(1+L81/100)</f>
        <v>0</v>
      </c>
      <c r="N81" s="156">
        <v>0.13188</v>
      </c>
      <c r="O81" s="156">
        <f>ROUND(E81*N81,2)</f>
        <v>43.81</v>
      </c>
      <c r="P81" s="156">
        <v>0</v>
      </c>
      <c r="Q81" s="156">
        <f>ROUND(E81*P81,2)</f>
        <v>0</v>
      </c>
      <c r="R81" s="156"/>
      <c r="S81" s="156" t="s">
        <v>163</v>
      </c>
      <c r="T81" s="156" t="s">
        <v>211</v>
      </c>
      <c r="U81" s="156">
        <v>4.9000000000000002E-2</v>
      </c>
      <c r="V81" s="156">
        <f>ROUND(E81*U81,2)</f>
        <v>16.28</v>
      </c>
      <c r="W81" s="156"/>
      <c r="X81" s="156" t="s">
        <v>212</v>
      </c>
      <c r="Y81" s="147"/>
      <c r="Z81" s="147"/>
      <c r="AA81" s="147"/>
      <c r="AB81" s="147"/>
      <c r="AC81" s="147"/>
      <c r="AD81" s="147"/>
      <c r="AE81" s="147"/>
      <c r="AF81" s="147"/>
      <c r="AG81" s="147" t="s">
        <v>213</v>
      </c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1" x14ac:dyDescent="0.25">
      <c r="A82" s="173">
        <v>25</v>
      </c>
      <c r="B82" s="174" t="s">
        <v>442</v>
      </c>
      <c r="C82" s="181" t="s">
        <v>443</v>
      </c>
      <c r="D82" s="175" t="s">
        <v>210</v>
      </c>
      <c r="E82" s="176">
        <v>332.16</v>
      </c>
      <c r="F82" s="177">
        <v>0</v>
      </c>
      <c r="G82" s="178">
        <f>ROUND(E82*F82,2)</f>
        <v>0</v>
      </c>
      <c r="H82" s="157">
        <v>20.37</v>
      </c>
      <c r="I82" s="156">
        <f>ROUND(E82*H82,2)</f>
        <v>6766.1</v>
      </c>
      <c r="J82" s="157">
        <v>3.13</v>
      </c>
      <c r="K82" s="156">
        <f>ROUND(E82*J82,2)</f>
        <v>1039.6600000000001</v>
      </c>
      <c r="L82" s="156">
        <v>21</v>
      </c>
      <c r="M82" s="156">
        <f>G82*(1+L82/100)</f>
        <v>0</v>
      </c>
      <c r="N82" s="156">
        <v>5.6100000000000004E-3</v>
      </c>
      <c r="O82" s="156">
        <f>ROUND(E82*N82,2)</f>
        <v>1.86</v>
      </c>
      <c r="P82" s="156">
        <v>0</v>
      </c>
      <c r="Q82" s="156">
        <f>ROUND(E82*P82,2)</f>
        <v>0</v>
      </c>
      <c r="R82" s="156"/>
      <c r="S82" s="156" t="s">
        <v>163</v>
      </c>
      <c r="T82" s="156" t="s">
        <v>211</v>
      </c>
      <c r="U82" s="156">
        <v>4.0000000000000001E-3</v>
      </c>
      <c r="V82" s="156">
        <f>ROUND(E82*U82,2)</f>
        <v>1.33</v>
      </c>
      <c r="W82" s="156"/>
      <c r="X82" s="156" t="s">
        <v>212</v>
      </c>
      <c r="Y82" s="147"/>
      <c r="Z82" s="147"/>
      <c r="AA82" s="147"/>
      <c r="AB82" s="147"/>
      <c r="AC82" s="147"/>
      <c r="AD82" s="147"/>
      <c r="AE82" s="147"/>
      <c r="AF82" s="147"/>
      <c r="AG82" s="147" t="s">
        <v>213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 x14ac:dyDescent="0.25">
      <c r="A83" s="173">
        <v>26</v>
      </c>
      <c r="B83" s="174" t="s">
        <v>444</v>
      </c>
      <c r="C83" s="181" t="s">
        <v>445</v>
      </c>
      <c r="D83" s="175" t="s">
        <v>210</v>
      </c>
      <c r="E83" s="176">
        <v>332.16</v>
      </c>
      <c r="F83" s="177">
        <v>0</v>
      </c>
      <c r="G83" s="178">
        <f>ROUND(E83*F83,2)</f>
        <v>0</v>
      </c>
      <c r="H83" s="157">
        <v>7.02</v>
      </c>
      <c r="I83" s="156">
        <f>ROUND(E83*H83,2)</f>
        <v>2331.7600000000002</v>
      </c>
      <c r="J83" s="157">
        <v>1.08</v>
      </c>
      <c r="K83" s="156">
        <f>ROUND(E83*J83,2)</f>
        <v>358.73</v>
      </c>
      <c r="L83" s="156">
        <v>21</v>
      </c>
      <c r="M83" s="156">
        <f>G83*(1+L83/100)</f>
        <v>0</v>
      </c>
      <c r="N83" s="156">
        <v>3.1E-4</v>
      </c>
      <c r="O83" s="156">
        <f>ROUND(E83*N83,2)</f>
        <v>0.1</v>
      </c>
      <c r="P83" s="156">
        <v>0</v>
      </c>
      <c r="Q83" s="156">
        <f>ROUND(E83*P83,2)</f>
        <v>0</v>
      </c>
      <c r="R83" s="156"/>
      <c r="S83" s="156" t="s">
        <v>163</v>
      </c>
      <c r="T83" s="156" t="s">
        <v>211</v>
      </c>
      <c r="U83" s="156">
        <v>2E-3</v>
      </c>
      <c r="V83" s="156">
        <f>ROUND(E83*U83,2)</f>
        <v>0.66</v>
      </c>
      <c r="W83" s="156"/>
      <c r="X83" s="156" t="s">
        <v>212</v>
      </c>
      <c r="Y83" s="147"/>
      <c r="Z83" s="147"/>
      <c r="AA83" s="147"/>
      <c r="AB83" s="147"/>
      <c r="AC83" s="147"/>
      <c r="AD83" s="147"/>
      <c r="AE83" s="147"/>
      <c r="AF83" s="147"/>
      <c r="AG83" s="147" t="s">
        <v>213</v>
      </c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outlineLevel="1" x14ac:dyDescent="0.25">
      <c r="A84" s="173">
        <v>27</v>
      </c>
      <c r="B84" s="174" t="s">
        <v>446</v>
      </c>
      <c r="C84" s="181" t="s">
        <v>447</v>
      </c>
      <c r="D84" s="175" t="s">
        <v>210</v>
      </c>
      <c r="E84" s="176">
        <v>332.16</v>
      </c>
      <c r="F84" s="177">
        <v>0</v>
      </c>
      <c r="G84" s="178">
        <f>ROUND(E84*F84,2)</f>
        <v>0</v>
      </c>
      <c r="H84" s="157">
        <v>253.89</v>
      </c>
      <c r="I84" s="156">
        <f>ROUND(E84*H84,2)</f>
        <v>84332.1</v>
      </c>
      <c r="J84" s="157">
        <v>41.61</v>
      </c>
      <c r="K84" s="156">
        <f>ROUND(E84*J84,2)</f>
        <v>13821.18</v>
      </c>
      <c r="L84" s="156">
        <v>21</v>
      </c>
      <c r="M84" s="156">
        <f>G84*(1+L84/100)</f>
        <v>0</v>
      </c>
      <c r="N84" s="156">
        <v>0.10373</v>
      </c>
      <c r="O84" s="156">
        <f>ROUND(E84*N84,2)</f>
        <v>34.450000000000003</v>
      </c>
      <c r="P84" s="156">
        <v>0</v>
      </c>
      <c r="Q84" s="156">
        <f>ROUND(E84*P84,2)</f>
        <v>0</v>
      </c>
      <c r="R84" s="156"/>
      <c r="S84" s="156" t="s">
        <v>163</v>
      </c>
      <c r="T84" s="156" t="s">
        <v>211</v>
      </c>
      <c r="U84" s="156">
        <v>6.4000000000000001E-2</v>
      </c>
      <c r="V84" s="156">
        <f>ROUND(E84*U84,2)</f>
        <v>21.26</v>
      </c>
      <c r="W84" s="156"/>
      <c r="X84" s="156" t="s">
        <v>212</v>
      </c>
      <c r="Y84" s="147"/>
      <c r="Z84" s="147"/>
      <c r="AA84" s="147"/>
      <c r="AB84" s="147"/>
      <c r="AC84" s="147"/>
      <c r="AD84" s="147"/>
      <c r="AE84" s="147"/>
      <c r="AF84" s="147"/>
      <c r="AG84" s="147" t="s">
        <v>213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x14ac:dyDescent="0.25">
      <c r="A85" s="161" t="s">
        <v>158</v>
      </c>
      <c r="B85" s="162" t="s">
        <v>101</v>
      </c>
      <c r="C85" s="180" t="s">
        <v>102</v>
      </c>
      <c r="D85" s="163"/>
      <c r="E85" s="164"/>
      <c r="F85" s="165"/>
      <c r="G85" s="166">
        <f>SUMIF(AG86:AG95,"&lt;&gt;NOR",G86:G95)</f>
        <v>0</v>
      </c>
      <c r="H85" s="160"/>
      <c r="I85" s="160">
        <f>SUM(I86:I95)</f>
        <v>344951.92</v>
      </c>
      <c r="J85" s="160"/>
      <c r="K85" s="160">
        <f>SUM(K86:K95)</f>
        <v>409120.92</v>
      </c>
      <c r="L85" s="160"/>
      <c r="M85" s="160">
        <f>SUM(M86:M95)</f>
        <v>0</v>
      </c>
      <c r="N85" s="160"/>
      <c r="O85" s="160">
        <f>SUM(O86:O95)</f>
        <v>51.63</v>
      </c>
      <c r="P85" s="160"/>
      <c r="Q85" s="160">
        <f>SUM(Q86:Q95)</f>
        <v>0</v>
      </c>
      <c r="R85" s="160"/>
      <c r="S85" s="160"/>
      <c r="T85" s="160"/>
      <c r="U85" s="160"/>
      <c r="V85" s="160">
        <f>SUM(V86:V95)</f>
        <v>208.07</v>
      </c>
      <c r="W85" s="160"/>
      <c r="X85" s="160"/>
      <c r="AG85" t="s">
        <v>159</v>
      </c>
    </row>
    <row r="86" spans="1:60" outlineLevel="1" x14ac:dyDescent="0.25">
      <c r="A86" s="173">
        <v>28</v>
      </c>
      <c r="B86" s="174" t="s">
        <v>448</v>
      </c>
      <c r="C86" s="181" t="s">
        <v>449</v>
      </c>
      <c r="D86" s="175" t="s">
        <v>225</v>
      </c>
      <c r="E86" s="176">
        <v>450.1</v>
      </c>
      <c r="F86" s="177">
        <v>0</v>
      </c>
      <c r="G86" s="178">
        <f t="shared" ref="G86:G95" si="0">ROUND(E86*F86,2)</f>
        <v>0</v>
      </c>
      <c r="H86" s="157">
        <v>0.25</v>
      </c>
      <c r="I86" s="156">
        <f t="shared" ref="I86:I95" si="1">ROUND(E86*H86,2)</f>
        <v>112.53</v>
      </c>
      <c r="J86" s="157">
        <v>45.55</v>
      </c>
      <c r="K86" s="156">
        <f t="shared" ref="K86:K95" si="2">ROUND(E86*J86,2)</f>
        <v>20502.060000000001</v>
      </c>
      <c r="L86" s="156">
        <v>21</v>
      </c>
      <c r="M86" s="156">
        <f t="shared" ref="M86:M95" si="3">G86*(1+L86/100)</f>
        <v>0</v>
      </c>
      <c r="N86" s="156">
        <v>1.0000000000000001E-5</v>
      </c>
      <c r="O86" s="156">
        <f t="shared" ref="O86:O95" si="4">ROUND(E86*N86,2)</f>
        <v>0</v>
      </c>
      <c r="P86" s="156">
        <v>0</v>
      </c>
      <c r="Q86" s="156">
        <f t="shared" ref="Q86:Q95" si="5">ROUND(E86*P86,2)</f>
        <v>0</v>
      </c>
      <c r="R86" s="156"/>
      <c r="S86" s="156" t="s">
        <v>163</v>
      </c>
      <c r="T86" s="156" t="s">
        <v>211</v>
      </c>
      <c r="U86" s="156">
        <v>9.7000000000000003E-2</v>
      </c>
      <c r="V86" s="156">
        <f t="shared" ref="V86:V95" si="6">ROUND(E86*U86,2)</f>
        <v>43.66</v>
      </c>
      <c r="W86" s="156"/>
      <c r="X86" s="156" t="s">
        <v>212</v>
      </c>
      <c r="Y86" s="147"/>
      <c r="Z86" s="147"/>
      <c r="AA86" s="147"/>
      <c r="AB86" s="147"/>
      <c r="AC86" s="147"/>
      <c r="AD86" s="147"/>
      <c r="AE86" s="147"/>
      <c r="AF86" s="147"/>
      <c r="AG86" s="147" t="s">
        <v>213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1" x14ac:dyDescent="0.25">
      <c r="A87" s="173">
        <v>29</v>
      </c>
      <c r="B87" s="174" t="s">
        <v>450</v>
      </c>
      <c r="C87" s="181" t="s">
        <v>451</v>
      </c>
      <c r="D87" s="175" t="s">
        <v>452</v>
      </c>
      <c r="E87" s="176">
        <v>10</v>
      </c>
      <c r="F87" s="177">
        <v>0</v>
      </c>
      <c r="G87" s="178">
        <f t="shared" si="0"/>
        <v>0</v>
      </c>
      <c r="H87" s="157">
        <v>1.17</v>
      </c>
      <c r="I87" s="156">
        <f t="shared" si="1"/>
        <v>11.7</v>
      </c>
      <c r="J87" s="157">
        <v>167.83</v>
      </c>
      <c r="K87" s="156">
        <f t="shared" si="2"/>
        <v>1678.3</v>
      </c>
      <c r="L87" s="156">
        <v>21</v>
      </c>
      <c r="M87" s="156">
        <f t="shared" si="3"/>
        <v>0</v>
      </c>
      <c r="N87" s="156">
        <v>4.0000000000000003E-5</v>
      </c>
      <c r="O87" s="156">
        <f t="shared" si="4"/>
        <v>0</v>
      </c>
      <c r="P87" s="156">
        <v>0</v>
      </c>
      <c r="Q87" s="156">
        <f t="shared" si="5"/>
        <v>0</v>
      </c>
      <c r="R87" s="156"/>
      <c r="S87" s="156" t="s">
        <v>163</v>
      </c>
      <c r="T87" s="156" t="s">
        <v>211</v>
      </c>
      <c r="U87" s="156">
        <v>0.38</v>
      </c>
      <c r="V87" s="156">
        <f t="shared" si="6"/>
        <v>3.8</v>
      </c>
      <c r="W87" s="156"/>
      <c r="X87" s="156" t="s">
        <v>212</v>
      </c>
      <c r="Y87" s="147"/>
      <c r="Z87" s="147"/>
      <c r="AA87" s="147"/>
      <c r="AB87" s="147"/>
      <c r="AC87" s="147"/>
      <c r="AD87" s="147"/>
      <c r="AE87" s="147"/>
      <c r="AF87" s="147"/>
      <c r="AG87" s="147" t="s">
        <v>213</v>
      </c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ht="20.399999999999999" outlineLevel="1" x14ac:dyDescent="0.25">
      <c r="A88" s="173">
        <v>30</v>
      </c>
      <c r="B88" s="174" t="s">
        <v>453</v>
      </c>
      <c r="C88" s="181" t="s">
        <v>454</v>
      </c>
      <c r="D88" s="175" t="s">
        <v>452</v>
      </c>
      <c r="E88" s="176">
        <v>12</v>
      </c>
      <c r="F88" s="177">
        <v>0</v>
      </c>
      <c r="G88" s="178">
        <f t="shared" si="0"/>
        <v>0</v>
      </c>
      <c r="H88" s="157">
        <v>0</v>
      </c>
      <c r="I88" s="156">
        <f t="shared" si="1"/>
        <v>0</v>
      </c>
      <c r="J88" s="157">
        <v>24020</v>
      </c>
      <c r="K88" s="156">
        <f t="shared" si="2"/>
        <v>288240</v>
      </c>
      <c r="L88" s="156">
        <v>21</v>
      </c>
      <c r="M88" s="156">
        <f t="shared" si="3"/>
        <v>0</v>
      </c>
      <c r="N88" s="156">
        <v>3.4470100000000001</v>
      </c>
      <c r="O88" s="156">
        <f t="shared" si="4"/>
        <v>41.36</v>
      </c>
      <c r="P88" s="156">
        <v>0</v>
      </c>
      <c r="Q88" s="156">
        <f t="shared" si="5"/>
        <v>0</v>
      </c>
      <c r="R88" s="156"/>
      <c r="S88" s="156" t="s">
        <v>169</v>
      </c>
      <c r="T88" s="156" t="s">
        <v>211</v>
      </c>
      <c r="U88" s="156">
        <v>0</v>
      </c>
      <c r="V88" s="156">
        <f t="shared" si="6"/>
        <v>0</v>
      </c>
      <c r="W88" s="156"/>
      <c r="X88" s="156" t="s">
        <v>212</v>
      </c>
      <c r="Y88" s="147"/>
      <c r="Z88" s="147"/>
      <c r="AA88" s="147"/>
      <c r="AB88" s="147"/>
      <c r="AC88" s="147"/>
      <c r="AD88" s="147"/>
      <c r="AE88" s="147"/>
      <c r="AF88" s="147"/>
      <c r="AG88" s="147" t="s">
        <v>213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1" x14ac:dyDescent="0.25">
      <c r="A89" s="173">
        <v>31</v>
      </c>
      <c r="B89" s="174" t="s">
        <v>459</v>
      </c>
      <c r="C89" s="181" t="s">
        <v>460</v>
      </c>
      <c r="D89" s="175" t="s">
        <v>225</v>
      </c>
      <c r="E89" s="176">
        <v>450.1</v>
      </c>
      <c r="F89" s="177">
        <v>0</v>
      </c>
      <c r="G89" s="178">
        <f t="shared" si="0"/>
        <v>0</v>
      </c>
      <c r="H89" s="157">
        <v>3.9</v>
      </c>
      <c r="I89" s="156">
        <f t="shared" si="1"/>
        <v>1755.39</v>
      </c>
      <c r="J89" s="157">
        <v>9.3000000000000007</v>
      </c>
      <c r="K89" s="156">
        <f t="shared" si="2"/>
        <v>4185.93</v>
      </c>
      <c r="L89" s="156">
        <v>21</v>
      </c>
      <c r="M89" s="156">
        <f t="shared" si="3"/>
        <v>0</v>
      </c>
      <c r="N89" s="156">
        <v>0</v>
      </c>
      <c r="O89" s="156">
        <f t="shared" si="4"/>
        <v>0</v>
      </c>
      <c r="P89" s="156">
        <v>0</v>
      </c>
      <c r="Q89" s="156">
        <f t="shared" si="5"/>
        <v>0</v>
      </c>
      <c r="R89" s="156"/>
      <c r="S89" s="156" t="s">
        <v>163</v>
      </c>
      <c r="T89" s="156" t="s">
        <v>211</v>
      </c>
      <c r="U89" s="156">
        <v>2.5999999999999999E-2</v>
      </c>
      <c r="V89" s="156">
        <f t="shared" si="6"/>
        <v>11.7</v>
      </c>
      <c r="W89" s="156"/>
      <c r="X89" s="156" t="s">
        <v>212</v>
      </c>
      <c r="Y89" s="147"/>
      <c r="Z89" s="147"/>
      <c r="AA89" s="147"/>
      <c r="AB89" s="147"/>
      <c r="AC89" s="147"/>
      <c r="AD89" s="147"/>
      <c r="AE89" s="147"/>
      <c r="AF89" s="147"/>
      <c r="AG89" s="147" t="s">
        <v>213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ht="20.399999999999999" outlineLevel="1" x14ac:dyDescent="0.25">
      <c r="A90" s="173">
        <v>32</v>
      </c>
      <c r="B90" s="174" t="s">
        <v>461</v>
      </c>
      <c r="C90" s="181" t="s">
        <v>462</v>
      </c>
      <c r="D90" s="175" t="s">
        <v>225</v>
      </c>
      <c r="E90" s="176">
        <v>450.1</v>
      </c>
      <c r="F90" s="177">
        <v>0</v>
      </c>
      <c r="G90" s="178">
        <f t="shared" si="0"/>
        <v>0</v>
      </c>
      <c r="H90" s="157">
        <v>0</v>
      </c>
      <c r="I90" s="156">
        <f t="shared" si="1"/>
        <v>0</v>
      </c>
      <c r="J90" s="157">
        <v>40.1</v>
      </c>
      <c r="K90" s="156">
        <f t="shared" si="2"/>
        <v>18049.009999999998</v>
      </c>
      <c r="L90" s="156">
        <v>21</v>
      </c>
      <c r="M90" s="156">
        <f t="shared" si="3"/>
        <v>0</v>
      </c>
      <c r="N90" s="156">
        <v>0</v>
      </c>
      <c r="O90" s="156">
        <f t="shared" si="4"/>
        <v>0</v>
      </c>
      <c r="P90" s="156">
        <v>0</v>
      </c>
      <c r="Q90" s="156">
        <f t="shared" si="5"/>
        <v>0</v>
      </c>
      <c r="R90" s="156"/>
      <c r="S90" s="156" t="s">
        <v>169</v>
      </c>
      <c r="T90" s="156" t="s">
        <v>211</v>
      </c>
      <c r="U90" s="156">
        <v>0.08</v>
      </c>
      <c r="V90" s="156">
        <f t="shared" si="6"/>
        <v>36.01</v>
      </c>
      <c r="W90" s="156"/>
      <c r="X90" s="156" t="s">
        <v>212</v>
      </c>
      <c r="Y90" s="147"/>
      <c r="Z90" s="147"/>
      <c r="AA90" s="147"/>
      <c r="AB90" s="147"/>
      <c r="AC90" s="147"/>
      <c r="AD90" s="147"/>
      <c r="AE90" s="147"/>
      <c r="AF90" s="147"/>
      <c r="AG90" s="147" t="s">
        <v>213</v>
      </c>
      <c r="AH90" s="147"/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outlineLevel="1" x14ac:dyDescent="0.25">
      <c r="A91" s="173">
        <v>33</v>
      </c>
      <c r="B91" s="174" t="s">
        <v>463</v>
      </c>
      <c r="C91" s="181" t="s">
        <v>464</v>
      </c>
      <c r="D91" s="175" t="s">
        <v>465</v>
      </c>
      <c r="E91" s="176">
        <v>14</v>
      </c>
      <c r="F91" s="177">
        <v>0</v>
      </c>
      <c r="G91" s="178">
        <f t="shared" si="0"/>
        <v>0</v>
      </c>
      <c r="H91" s="157">
        <v>0</v>
      </c>
      <c r="I91" s="156">
        <f t="shared" si="1"/>
        <v>0</v>
      </c>
      <c r="J91" s="157">
        <v>3655</v>
      </c>
      <c r="K91" s="156">
        <f t="shared" si="2"/>
        <v>51170</v>
      </c>
      <c r="L91" s="156">
        <v>21</v>
      </c>
      <c r="M91" s="156">
        <f t="shared" si="3"/>
        <v>0</v>
      </c>
      <c r="N91" s="156">
        <v>1.7000000000000001E-4</v>
      </c>
      <c r="O91" s="156">
        <f t="shared" si="4"/>
        <v>0</v>
      </c>
      <c r="P91" s="156">
        <v>0</v>
      </c>
      <c r="Q91" s="156">
        <f t="shared" si="5"/>
        <v>0</v>
      </c>
      <c r="R91" s="156"/>
      <c r="S91" s="156" t="s">
        <v>169</v>
      </c>
      <c r="T91" s="156" t="s">
        <v>211</v>
      </c>
      <c r="U91" s="156">
        <v>7.1</v>
      </c>
      <c r="V91" s="156">
        <f t="shared" si="6"/>
        <v>99.4</v>
      </c>
      <c r="W91" s="156"/>
      <c r="X91" s="156" t="s">
        <v>212</v>
      </c>
      <c r="Y91" s="147"/>
      <c r="Z91" s="147"/>
      <c r="AA91" s="147"/>
      <c r="AB91" s="147"/>
      <c r="AC91" s="147"/>
      <c r="AD91" s="147"/>
      <c r="AE91" s="147"/>
      <c r="AF91" s="147"/>
      <c r="AG91" s="147" t="s">
        <v>213</v>
      </c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1" x14ac:dyDescent="0.25">
      <c r="A92" s="173">
        <v>34</v>
      </c>
      <c r="B92" s="174" t="s">
        <v>466</v>
      </c>
      <c r="C92" s="181" t="s">
        <v>467</v>
      </c>
      <c r="D92" s="175" t="s">
        <v>225</v>
      </c>
      <c r="E92" s="176">
        <v>450.1</v>
      </c>
      <c r="F92" s="177">
        <v>0</v>
      </c>
      <c r="G92" s="178">
        <f t="shared" si="0"/>
        <v>0</v>
      </c>
      <c r="H92" s="157">
        <v>0</v>
      </c>
      <c r="I92" s="156">
        <f t="shared" si="1"/>
        <v>0</v>
      </c>
      <c r="J92" s="157">
        <v>56.2</v>
      </c>
      <c r="K92" s="156">
        <f t="shared" si="2"/>
        <v>25295.62</v>
      </c>
      <c r="L92" s="156">
        <v>21</v>
      </c>
      <c r="M92" s="156">
        <f t="shared" si="3"/>
        <v>0</v>
      </c>
      <c r="N92" s="156">
        <v>0</v>
      </c>
      <c r="O92" s="156">
        <f t="shared" si="4"/>
        <v>0</v>
      </c>
      <c r="P92" s="156">
        <v>0</v>
      </c>
      <c r="Q92" s="156">
        <f t="shared" si="5"/>
        <v>0</v>
      </c>
      <c r="R92" s="156"/>
      <c r="S92" s="156" t="s">
        <v>169</v>
      </c>
      <c r="T92" s="156" t="s">
        <v>211</v>
      </c>
      <c r="U92" s="156">
        <v>0.03</v>
      </c>
      <c r="V92" s="156">
        <f t="shared" si="6"/>
        <v>13.5</v>
      </c>
      <c r="W92" s="156"/>
      <c r="X92" s="156" t="s">
        <v>212</v>
      </c>
      <c r="Y92" s="147"/>
      <c r="Z92" s="147"/>
      <c r="AA92" s="147"/>
      <c r="AB92" s="147"/>
      <c r="AC92" s="147"/>
      <c r="AD92" s="147"/>
      <c r="AE92" s="147"/>
      <c r="AF92" s="147"/>
      <c r="AG92" s="147" t="s">
        <v>213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ht="20.399999999999999" outlineLevel="1" x14ac:dyDescent="0.25">
      <c r="A93" s="173">
        <v>35</v>
      </c>
      <c r="B93" s="174" t="s">
        <v>476</v>
      </c>
      <c r="C93" s="181" t="s">
        <v>477</v>
      </c>
      <c r="D93" s="175" t="s">
        <v>162</v>
      </c>
      <c r="E93" s="176">
        <v>2</v>
      </c>
      <c r="F93" s="177">
        <v>0</v>
      </c>
      <c r="G93" s="178">
        <f t="shared" si="0"/>
        <v>0</v>
      </c>
      <c r="H93" s="157">
        <v>21810</v>
      </c>
      <c r="I93" s="156">
        <f t="shared" si="1"/>
        <v>43620</v>
      </c>
      <c r="J93" s="157">
        <v>0</v>
      </c>
      <c r="K93" s="156">
        <f t="shared" si="2"/>
        <v>0</v>
      </c>
      <c r="L93" s="156">
        <v>21</v>
      </c>
      <c r="M93" s="156">
        <f t="shared" si="3"/>
        <v>0</v>
      </c>
      <c r="N93" s="156">
        <v>2.9409999999999998</v>
      </c>
      <c r="O93" s="156">
        <f t="shared" si="4"/>
        <v>5.88</v>
      </c>
      <c r="P93" s="156">
        <v>0</v>
      </c>
      <c r="Q93" s="156">
        <f t="shared" si="5"/>
        <v>0</v>
      </c>
      <c r="R93" s="156"/>
      <c r="S93" s="156" t="s">
        <v>169</v>
      </c>
      <c r="T93" s="156" t="s">
        <v>164</v>
      </c>
      <c r="U93" s="156">
        <v>0</v>
      </c>
      <c r="V93" s="156">
        <f t="shared" si="6"/>
        <v>0</v>
      </c>
      <c r="W93" s="156"/>
      <c r="X93" s="156" t="s">
        <v>212</v>
      </c>
      <c r="Y93" s="147"/>
      <c r="Z93" s="147"/>
      <c r="AA93" s="147"/>
      <c r="AB93" s="147"/>
      <c r="AC93" s="147"/>
      <c r="AD93" s="147"/>
      <c r="AE93" s="147"/>
      <c r="AF93" s="147"/>
      <c r="AG93" s="147" t="s">
        <v>213</v>
      </c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ht="91.8" outlineLevel="1" x14ac:dyDescent="0.25">
      <c r="A94" s="173">
        <v>36</v>
      </c>
      <c r="B94" s="174" t="s">
        <v>558</v>
      </c>
      <c r="C94" s="181" t="s">
        <v>973</v>
      </c>
      <c r="D94" s="175" t="s">
        <v>225</v>
      </c>
      <c r="E94" s="176">
        <v>450.1</v>
      </c>
      <c r="F94" s="177">
        <v>0</v>
      </c>
      <c r="G94" s="178">
        <f t="shared" si="0"/>
        <v>0</v>
      </c>
      <c r="H94" s="157">
        <v>623</v>
      </c>
      <c r="I94" s="156">
        <f t="shared" si="1"/>
        <v>280412.3</v>
      </c>
      <c r="J94" s="157">
        <v>0</v>
      </c>
      <c r="K94" s="156">
        <f t="shared" si="2"/>
        <v>0</v>
      </c>
      <c r="L94" s="156">
        <v>21</v>
      </c>
      <c r="M94" s="156">
        <f t="shared" si="3"/>
        <v>0</v>
      </c>
      <c r="N94" s="156">
        <v>9.6699999999999998E-3</v>
      </c>
      <c r="O94" s="156">
        <f t="shared" si="4"/>
        <v>4.3499999999999996</v>
      </c>
      <c r="P94" s="156">
        <v>0</v>
      </c>
      <c r="Q94" s="156">
        <f t="shared" si="5"/>
        <v>0</v>
      </c>
      <c r="R94" s="156"/>
      <c r="S94" s="156" t="s">
        <v>169</v>
      </c>
      <c r="T94" s="156" t="s">
        <v>164</v>
      </c>
      <c r="U94" s="156">
        <v>0</v>
      </c>
      <c r="V94" s="156">
        <f t="shared" si="6"/>
        <v>0</v>
      </c>
      <c r="W94" s="156"/>
      <c r="X94" s="156" t="s">
        <v>431</v>
      </c>
      <c r="Y94" s="147"/>
      <c r="Z94" s="147"/>
      <c r="AA94" s="147"/>
      <c r="AB94" s="147"/>
      <c r="AC94" s="147"/>
      <c r="AD94" s="147"/>
      <c r="AE94" s="147"/>
      <c r="AF94" s="147"/>
      <c r="AG94" s="147" t="s">
        <v>432</v>
      </c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ht="51" outlineLevel="1" x14ac:dyDescent="0.25">
      <c r="A95" s="173">
        <v>37</v>
      </c>
      <c r="B95" s="174" t="s">
        <v>483</v>
      </c>
      <c r="C95" s="181" t="s">
        <v>975</v>
      </c>
      <c r="D95" s="175" t="s">
        <v>452</v>
      </c>
      <c r="E95" s="176">
        <v>10</v>
      </c>
      <c r="F95" s="177">
        <v>0</v>
      </c>
      <c r="G95" s="178">
        <f t="shared" si="0"/>
        <v>0</v>
      </c>
      <c r="H95" s="157">
        <v>1904</v>
      </c>
      <c r="I95" s="156">
        <f t="shared" si="1"/>
        <v>19040</v>
      </c>
      <c r="J95" s="157">
        <v>0</v>
      </c>
      <c r="K95" s="156">
        <f t="shared" si="2"/>
        <v>0</v>
      </c>
      <c r="L95" s="156">
        <v>21</v>
      </c>
      <c r="M95" s="156">
        <f t="shared" si="3"/>
        <v>0</v>
      </c>
      <c r="N95" s="156">
        <v>3.6700000000000001E-3</v>
      </c>
      <c r="O95" s="156">
        <f t="shared" si="4"/>
        <v>0.04</v>
      </c>
      <c r="P95" s="156">
        <v>0</v>
      </c>
      <c r="Q95" s="156">
        <f t="shared" si="5"/>
        <v>0</v>
      </c>
      <c r="R95" s="156" t="s">
        <v>430</v>
      </c>
      <c r="S95" s="156" t="s">
        <v>163</v>
      </c>
      <c r="T95" s="156" t="s">
        <v>211</v>
      </c>
      <c r="U95" s="156">
        <v>0</v>
      </c>
      <c r="V95" s="156">
        <f t="shared" si="6"/>
        <v>0</v>
      </c>
      <c r="W95" s="156"/>
      <c r="X95" s="156" t="s">
        <v>431</v>
      </c>
      <c r="Y95" s="147"/>
      <c r="Z95" s="147"/>
      <c r="AA95" s="147"/>
      <c r="AB95" s="147"/>
      <c r="AC95" s="147"/>
      <c r="AD95" s="147"/>
      <c r="AE95" s="147"/>
      <c r="AF95" s="147"/>
      <c r="AG95" s="147" t="s">
        <v>432</v>
      </c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x14ac:dyDescent="0.25">
      <c r="A96" s="161" t="s">
        <v>158</v>
      </c>
      <c r="B96" s="162" t="s">
        <v>103</v>
      </c>
      <c r="C96" s="180" t="s">
        <v>104</v>
      </c>
      <c r="D96" s="163"/>
      <c r="E96" s="164"/>
      <c r="F96" s="165"/>
      <c r="G96" s="166">
        <f>SUMIF(AG97:AG100,"&lt;&gt;NOR",G97:G100)</f>
        <v>0</v>
      </c>
      <c r="H96" s="160"/>
      <c r="I96" s="160">
        <f>SUM(I97:I100)</f>
        <v>19075.189999999999</v>
      </c>
      <c r="J96" s="160"/>
      <c r="K96" s="160">
        <f>SUM(K97:K100)</f>
        <v>28806.67</v>
      </c>
      <c r="L96" s="160"/>
      <c r="M96" s="160">
        <f>SUM(M97:M100)</f>
        <v>0</v>
      </c>
      <c r="N96" s="160"/>
      <c r="O96" s="160">
        <f>SUM(O97:O100)</f>
        <v>0.2</v>
      </c>
      <c r="P96" s="160"/>
      <c r="Q96" s="160">
        <f>SUM(Q97:Q100)</f>
        <v>0</v>
      </c>
      <c r="R96" s="160"/>
      <c r="S96" s="160"/>
      <c r="T96" s="160"/>
      <c r="U96" s="160"/>
      <c r="V96" s="160">
        <f>SUM(V97:V100)</f>
        <v>16.329999999999998</v>
      </c>
      <c r="W96" s="160"/>
      <c r="X96" s="160"/>
      <c r="AG96" t="s">
        <v>159</v>
      </c>
    </row>
    <row r="97" spans="1:60" outlineLevel="1" x14ac:dyDescent="0.25">
      <c r="A97" s="167">
        <v>38</v>
      </c>
      <c r="B97" s="168" t="s">
        <v>484</v>
      </c>
      <c r="C97" s="182" t="s">
        <v>485</v>
      </c>
      <c r="D97" s="169" t="s">
        <v>225</v>
      </c>
      <c r="E97" s="170">
        <v>408.2</v>
      </c>
      <c r="F97" s="171">
        <v>0</v>
      </c>
      <c r="G97" s="172">
        <f>ROUND(E97*F97,2)</f>
        <v>0</v>
      </c>
      <c r="H97" s="157">
        <v>46.73</v>
      </c>
      <c r="I97" s="156">
        <f>ROUND(E97*H97,2)</f>
        <v>19075.189999999999</v>
      </c>
      <c r="J97" s="157">
        <v>30.57</v>
      </c>
      <c r="K97" s="156">
        <f>ROUND(E97*J97,2)</f>
        <v>12478.67</v>
      </c>
      <c r="L97" s="156">
        <v>21</v>
      </c>
      <c r="M97" s="156">
        <f>G97*(1+L97/100)</f>
        <v>0</v>
      </c>
      <c r="N97" s="156">
        <v>0</v>
      </c>
      <c r="O97" s="156">
        <f>ROUND(E97*N97,2)</f>
        <v>0</v>
      </c>
      <c r="P97" s="156">
        <v>0</v>
      </c>
      <c r="Q97" s="156">
        <f>ROUND(E97*P97,2)</f>
        <v>0</v>
      </c>
      <c r="R97" s="156"/>
      <c r="S97" s="156" t="s">
        <v>163</v>
      </c>
      <c r="T97" s="156" t="s">
        <v>211</v>
      </c>
      <c r="U97" s="156">
        <v>0.04</v>
      </c>
      <c r="V97" s="156">
        <f>ROUND(E97*U97,2)</f>
        <v>16.329999999999998</v>
      </c>
      <c r="W97" s="156"/>
      <c r="X97" s="156" t="s">
        <v>212</v>
      </c>
      <c r="Y97" s="147"/>
      <c r="Z97" s="147"/>
      <c r="AA97" s="147"/>
      <c r="AB97" s="147"/>
      <c r="AC97" s="147"/>
      <c r="AD97" s="147"/>
      <c r="AE97" s="147"/>
      <c r="AF97" s="147"/>
      <c r="AG97" s="147" t="s">
        <v>213</v>
      </c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outlineLevel="1" x14ac:dyDescent="0.25">
      <c r="A98" s="154"/>
      <c r="B98" s="155"/>
      <c r="C98" s="183" t="s">
        <v>671</v>
      </c>
      <c r="D98" s="158"/>
      <c r="E98" s="159">
        <v>380.2</v>
      </c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47"/>
      <c r="Z98" s="147"/>
      <c r="AA98" s="147"/>
      <c r="AB98" s="147"/>
      <c r="AC98" s="147"/>
      <c r="AD98" s="147"/>
      <c r="AE98" s="147"/>
      <c r="AF98" s="147"/>
      <c r="AG98" s="147" t="s">
        <v>178</v>
      </c>
      <c r="AH98" s="147">
        <v>0</v>
      </c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outlineLevel="1" x14ac:dyDescent="0.25">
      <c r="A99" s="154"/>
      <c r="B99" s="155"/>
      <c r="C99" s="183" t="s">
        <v>672</v>
      </c>
      <c r="D99" s="158"/>
      <c r="E99" s="159">
        <v>28</v>
      </c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47"/>
      <c r="Z99" s="147"/>
      <c r="AA99" s="147"/>
      <c r="AB99" s="147"/>
      <c r="AC99" s="147"/>
      <c r="AD99" s="147"/>
      <c r="AE99" s="147"/>
      <c r="AF99" s="147"/>
      <c r="AG99" s="147" t="s">
        <v>178</v>
      </c>
      <c r="AH99" s="147">
        <v>0</v>
      </c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outlineLevel="1" x14ac:dyDescent="0.25">
      <c r="A100" s="173">
        <v>39</v>
      </c>
      <c r="B100" s="174" t="s">
        <v>487</v>
      </c>
      <c r="C100" s="181" t="s">
        <v>488</v>
      </c>
      <c r="D100" s="175" t="s">
        <v>225</v>
      </c>
      <c r="E100" s="176">
        <v>408.2</v>
      </c>
      <c r="F100" s="177">
        <v>0</v>
      </c>
      <c r="G100" s="178">
        <f>ROUND(E100*F100,2)</f>
        <v>0</v>
      </c>
      <c r="H100" s="157">
        <v>0</v>
      </c>
      <c r="I100" s="156">
        <f>ROUND(E100*H100,2)</f>
        <v>0</v>
      </c>
      <c r="J100" s="157">
        <v>40</v>
      </c>
      <c r="K100" s="156">
        <f>ROUND(E100*J100,2)</f>
        <v>16328</v>
      </c>
      <c r="L100" s="156">
        <v>21</v>
      </c>
      <c r="M100" s="156">
        <f>G100*(1+L100/100)</f>
        <v>0</v>
      </c>
      <c r="N100" s="156">
        <v>5.0000000000000001E-4</v>
      </c>
      <c r="O100" s="156">
        <f>ROUND(E100*N100,2)</f>
        <v>0.2</v>
      </c>
      <c r="P100" s="156">
        <v>0</v>
      </c>
      <c r="Q100" s="156">
        <f>ROUND(E100*P100,2)</f>
        <v>0</v>
      </c>
      <c r="R100" s="156"/>
      <c r="S100" s="156" t="s">
        <v>169</v>
      </c>
      <c r="T100" s="156" t="s">
        <v>164</v>
      </c>
      <c r="U100" s="156">
        <v>0</v>
      </c>
      <c r="V100" s="156">
        <f>ROUND(E100*U100,2)</f>
        <v>0</v>
      </c>
      <c r="W100" s="156"/>
      <c r="X100" s="156" t="s">
        <v>212</v>
      </c>
      <c r="Y100" s="147"/>
      <c r="Z100" s="147"/>
      <c r="AA100" s="147"/>
      <c r="AB100" s="147"/>
      <c r="AC100" s="147"/>
      <c r="AD100" s="147"/>
      <c r="AE100" s="147"/>
      <c r="AF100" s="147"/>
      <c r="AG100" s="147" t="s">
        <v>213</v>
      </c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x14ac:dyDescent="0.25">
      <c r="A101" s="161" t="s">
        <v>158</v>
      </c>
      <c r="B101" s="162" t="s">
        <v>105</v>
      </c>
      <c r="C101" s="180" t="s">
        <v>106</v>
      </c>
      <c r="D101" s="163"/>
      <c r="E101" s="164"/>
      <c r="F101" s="165"/>
      <c r="G101" s="166">
        <f>SUMIF(AG102:AG105,"&lt;&gt;NOR",G102:G105)</f>
        <v>0</v>
      </c>
      <c r="H101" s="160"/>
      <c r="I101" s="160">
        <f>SUM(I102:I105)</f>
        <v>0</v>
      </c>
      <c r="J101" s="160"/>
      <c r="K101" s="160">
        <f>SUM(K102:K105)</f>
        <v>315308.13</v>
      </c>
      <c r="L101" s="160"/>
      <c r="M101" s="160">
        <f>SUM(M102:M105)</f>
        <v>0</v>
      </c>
      <c r="N101" s="160"/>
      <c r="O101" s="160">
        <f>SUM(O102:O105)</f>
        <v>0</v>
      </c>
      <c r="P101" s="160"/>
      <c r="Q101" s="160">
        <f>SUM(Q102:Q105)</f>
        <v>0</v>
      </c>
      <c r="R101" s="160"/>
      <c r="S101" s="160"/>
      <c r="T101" s="160"/>
      <c r="U101" s="160"/>
      <c r="V101" s="160">
        <f>SUM(V102:V105)</f>
        <v>488.55</v>
      </c>
      <c r="W101" s="160"/>
      <c r="X101" s="160"/>
      <c r="AG101" t="s">
        <v>159</v>
      </c>
    </row>
    <row r="102" spans="1:60" outlineLevel="1" x14ac:dyDescent="0.25">
      <c r="A102" s="167">
        <v>40</v>
      </c>
      <c r="B102" s="168" t="s">
        <v>489</v>
      </c>
      <c r="C102" s="182" t="s">
        <v>490</v>
      </c>
      <c r="D102" s="169" t="s">
        <v>491</v>
      </c>
      <c r="E102" s="170">
        <v>2309.9497000000001</v>
      </c>
      <c r="F102" s="171">
        <v>0</v>
      </c>
      <c r="G102" s="172">
        <f>ROUND(E102*F102,2)</f>
        <v>0</v>
      </c>
      <c r="H102" s="157">
        <v>0</v>
      </c>
      <c r="I102" s="156">
        <f>ROUND(E102*H102,2)</f>
        <v>0</v>
      </c>
      <c r="J102" s="157">
        <v>136.5</v>
      </c>
      <c r="K102" s="156">
        <f>ROUND(E102*J102,2)</f>
        <v>315308.13</v>
      </c>
      <c r="L102" s="156">
        <v>21</v>
      </c>
      <c r="M102" s="156">
        <f>G102*(1+L102/100)</f>
        <v>0</v>
      </c>
      <c r="N102" s="156">
        <v>0</v>
      </c>
      <c r="O102" s="156">
        <f>ROUND(E102*N102,2)</f>
        <v>0</v>
      </c>
      <c r="P102" s="156">
        <v>0</v>
      </c>
      <c r="Q102" s="156">
        <f>ROUND(E102*P102,2)</f>
        <v>0</v>
      </c>
      <c r="R102" s="156"/>
      <c r="S102" s="156" t="s">
        <v>163</v>
      </c>
      <c r="T102" s="156" t="s">
        <v>211</v>
      </c>
      <c r="U102" s="156">
        <v>0.21149999999999999</v>
      </c>
      <c r="V102" s="156">
        <f>ROUND(E102*U102,2)</f>
        <v>488.55</v>
      </c>
      <c r="W102" s="156"/>
      <c r="X102" s="156" t="s">
        <v>492</v>
      </c>
      <c r="Y102" s="147"/>
      <c r="Z102" s="147"/>
      <c r="AA102" s="147"/>
      <c r="AB102" s="147"/>
      <c r="AC102" s="147"/>
      <c r="AD102" s="147"/>
      <c r="AE102" s="147"/>
      <c r="AF102" s="147"/>
      <c r="AG102" s="147" t="s">
        <v>493</v>
      </c>
      <c r="AH102" s="147"/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outlineLevel="1" x14ac:dyDescent="0.25">
      <c r="A103" s="154"/>
      <c r="B103" s="155"/>
      <c r="C103" s="183" t="s">
        <v>494</v>
      </c>
      <c r="D103" s="158"/>
      <c r="E103" s="159"/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47"/>
      <c r="Z103" s="147"/>
      <c r="AA103" s="147"/>
      <c r="AB103" s="147"/>
      <c r="AC103" s="147"/>
      <c r="AD103" s="147"/>
      <c r="AE103" s="147"/>
      <c r="AF103" s="147"/>
      <c r="AG103" s="147" t="s">
        <v>178</v>
      </c>
      <c r="AH103" s="147">
        <v>0</v>
      </c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ht="20.399999999999999" outlineLevel="1" x14ac:dyDescent="0.25">
      <c r="A104" s="154"/>
      <c r="B104" s="155"/>
      <c r="C104" s="183" t="s">
        <v>673</v>
      </c>
      <c r="D104" s="158"/>
      <c r="E104" s="159"/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  <c r="Y104" s="147"/>
      <c r="Z104" s="147"/>
      <c r="AA104" s="147"/>
      <c r="AB104" s="147"/>
      <c r="AC104" s="147"/>
      <c r="AD104" s="147"/>
      <c r="AE104" s="147"/>
      <c r="AF104" s="147"/>
      <c r="AG104" s="147" t="s">
        <v>178</v>
      </c>
      <c r="AH104" s="147">
        <v>0</v>
      </c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outlineLevel="1" x14ac:dyDescent="0.25">
      <c r="A105" s="154"/>
      <c r="B105" s="155"/>
      <c r="C105" s="183" t="s">
        <v>674</v>
      </c>
      <c r="D105" s="158"/>
      <c r="E105" s="159">
        <v>2309.9497000000001</v>
      </c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  <c r="Y105" s="147"/>
      <c r="Z105" s="147"/>
      <c r="AA105" s="147"/>
      <c r="AB105" s="147"/>
      <c r="AC105" s="147"/>
      <c r="AD105" s="147"/>
      <c r="AE105" s="147"/>
      <c r="AF105" s="147"/>
      <c r="AG105" s="147" t="s">
        <v>178</v>
      </c>
      <c r="AH105" s="147">
        <v>0</v>
      </c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x14ac:dyDescent="0.25">
      <c r="A106" s="161" t="s">
        <v>158</v>
      </c>
      <c r="B106" s="162" t="s">
        <v>127</v>
      </c>
      <c r="C106" s="180" t="s">
        <v>128</v>
      </c>
      <c r="D106" s="163"/>
      <c r="E106" s="164"/>
      <c r="F106" s="165"/>
      <c r="G106" s="166">
        <f>SUMIF(AG107:AG110,"&lt;&gt;NOR",G107:G110)</f>
        <v>0</v>
      </c>
      <c r="H106" s="160"/>
      <c r="I106" s="160">
        <f>SUM(I107:I110)</f>
        <v>0</v>
      </c>
      <c r="J106" s="160"/>
      <c r="K106" s="160">
        <f>SUM(K107:K110)</f>
        <v>12823.24</v>
      </c>
      <c r="L106" s="160"/>
      <c r="M106" s="160">
        <f>SUM(M107:M110)</f>
        <v>0</v>
      </c>
      <c r="N106" s="160"/>
      <c r="O106" s="160">
        <f>SUM(O107:O110)</f>
        <v>0</v>
      </c>
      <c r="P106" s="160"/>
      <c r="Q106" s="160">
        <f>SUM(Q107:Q110)</f>
        <v>0</v>
      </c>
      <c r="R106" s="160"/>
      <c r="S106" s="160"/>
      <c r="T106" s="160"/>
      <c r="U106" s="160"/>
      <c r="V106" s="160">
        <f>SUM(V107:V110)</f>
        <v>3</v>
      </c>
      <c r="W106" s="160"/>
      <c r="X106" s="160"/>
      <c r="AG106" t="s">
        <v>159</v>
      </c>
    </row>
    <row r="107" spans="1:60" ht="30.6" outlineLevel="1" x14ac:dyDescent="0.25">
      <c r="A107" s="167">
        <v>41</v>
      </c>
      <c r="B107" s="168" t="s">
        <v>497</v>
      </c>
      <c r="C107" s="182" t="s">
        <v>498</v>
      </c>
      <c r="D107" s="169" t="s">
        <v>491</v>
      </c>
      <c r="E107" s="170">
        <v>299.60831999999999</v>
      </c>
      <c r="F107" s="171">
        <v>0</v>
      </c>
      <c r="G107" s="172">
        <f>ROUND(E107*F107,2)</f>
        <v>0</v>
      </c>
      <c r="H107" s="157">
        <v>0</v>
      </c>
      <c r="I107" s="156">
        <f>ROUND(E107*H107,2)</f>
        <v>0</v>
      </c>
      <c r="J107" s="157">
        <v>42.8</v>
      </c>
      <c r="K107" s="156">
        <f>ROUND(E107*J107,2)</f>
        <v>12823.24</v>
      </c>
      <c r="L107" s="156">
        <v>21</v>
      </c>
      <c r="M107" s="156">
        <f>G107*(1+L107/100)</f>
        <v>0</v>
      </c>
      <c r="N107" s="156">
        <v>0</v>
      </c>
      <c r="O107" s="156">
        <f>ROUND(E107*N107,2)</f>
        <v>0</v>
      </c>
      <c r="P107" s="156">
        <v>0</v>
      </c>
      <c r="Q107" s="156">
        <f>ROUND(E107*P107,2)</f>
        <v>0</v>
      </c>
      <c r="R107" s="156"/>
      <c r="S107" s="156" t="s">
        <v>169</v>
      </c>
      <c r="T107" s="156" t="s">
        <v>499</v>
      </c>
      <c r="U107" s="156">
        <v>0.01</v>
      </c>
      <c r="V107" s="156">
        <f>ROUND(E107*U107,2)</f>
        <v>3</v>
      </c>
      <c r="W107" s="156"/>
      <c r="X107" s="156" t="s">
        <v>500</v>
      </c>
      <c r="Y107" s="147"/>
      <c r="Z107" s="147"/>
      <c r="AA107" s="147"/>
      <c r="AB107" s="147"/>
      <c r="AC107" s="147"/>
      <c r="AD107" s="147"/>
      <c r="AE107" s="147"/>
      <c r="AF107" s="147"/>
      <c r="AG107" s="147" t="s">
        <v>501</v>
      </c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outlineLevel="1" x14ac:dyDescent="0.25">
      <c r="A108" s="154"/>
      <c r="B108" s="155"/>
      <c r="C108" s="183" t="s">
        <v>502</v>
      </c>
      <c r="D108" s="158"/>
      <c r="E108" s="159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  <c r="Y108" s="147"/>
      <c r="Z108" s="147"/>
      <c r="AA108" s="147"/>
      <c r="AB108" s="147"/>
      <c r="AC108" s="147"/>
      <c r="AD108" s="147"/>
      <c r="AE108" s="147"/>
      <c r="AF108" s="147"/>
      <c r="AG108" s="147" t="s">
        <v>178</v>
      </c>
      <c r="AH108" s="147">
        <v>0</v>
      </c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outlineLevel="1" x14ac:dyDescent="0.25">
      <c r="A109" s="154"/>
      <c r="B109" s="155"/>
      <c r="C109" s="183" t="s">
        <v>503</v>
      </c>
      <c r="D109" s="158"/>
      <c r="E109" s="159"/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  <c r="Y109" s="147"/>
      <c r="Z109" s="147"/>
      <c r="AA109" s="147"/>
      <c r="AB109" s="147"/>
      <c r="AC109" s="147"/>
      <c r="AD109" s="147"/>
      <c r="AE109" s="147"/>
      <c r="AF109" s="147"/>
      <c r="AG109" s="147" t="s">
        <v>178</v>
      </c>
      <c r="AH109" s="147">
        <v>0</v>
      </c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outlineLevel="1" x14ac:dyDescent="0.25">
      <c r="A110" s="154"/>
      <c r="B110" s="155"/>
      <c r="C110" s="183" t="s">
        <v>675</v>
      </c>
      <c r="D110" s="158"/>
      <c r="E110" s="159">
        <v>299.60831999999999</v>
      </c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  <c r="Y110" s="147"/>
      <c r="Z110" s="147"/>
      <c r="AA110" s="147"/>
      <c r="AB110" s="147"/>
      <c r="AC110" s="147"/>
      <c r="AD110" s="147"/>
      <c r="AE110" s="147"/>
      <c r="AF110" s="147"/>
      <c r="AG110" s="147" t="s">
        <v>178</v>
      </c>
      <c r="AH110" s="147">
        <v>0</v>
      </c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x14ac:dyDescent="0.25">
      <c r="A111" s="3"/>
      <c r="B111" s="4"/>
      <c r="C111" s="184"/>
      <c r="D111" s="6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AE111">
        <v>15</v>
      </c>
      <c r="AF111">
        <v>21</v>
      </c>
      <c r="AG111" t="s">
        <v>145</v>
      </c>
    </row>
    <row r="112" spans="1:60" x14ac:dyDescent="0.25">
      <c r="A112" s="150"/>
      <c r="B112" s="151" t="s">
        <v>31</v>
      </c>
      <c r="C112" s="185"/>
      <c r="D112" s="152"/>
      <c r="E112" s="153"/>
      <c r="F112" s="153"/>
      <c r="G112" s="179">
        <f>G8+G73+G76+G85+G96+G101+G106</f>
        <v>0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AE112">
        <f>SUMIF(L7:L110,AE111,G7:G110)</f>
        <v>0</v>
      </c>
      <c r="AF112">
        <f>SUMIF(L7:L110,AF111,G7:G110)</f>
        <v>0</v>
      </c>
      <c r="AG112" t="s">
        <v>203</v>
      </c>
    </row>
    <row r="113" spans="1:33" x14ac:dyDescent="0.25">
      <c r="A113" s="3"/>
      <c r="B113" s="4"/>
      <c r="C113" s="184"/>
      <c r="D113" s="6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</row>
    <row r="114" spans="1:33" x14ac:dyDescent="0.25">
      <c r="A114" s="3"/>
      <c r="B114" s="4"/>
      <c r="C114" s="184"/>
      <c r="D114" s="6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</row>
    <row r="115" spans="1:33" x14ac:dyDescent="0.25">
      <c r="A115" s="277" t="s">
        <v>204</v>
      </c>
      <c r="B115" s="277"/>
      <c r="C115" s="278"/>
      <c r="D115" s="6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</row>
    <row r="116" spans="1:33" x14ac:dyDescent="0.25">
      <c r="A116" s="258"/>
      <c r="B116" s="259"/>
      <c r="C116" s="260"/>
      <c r="D116" s="259"/>
      <c r="E116" s="259"/>
      <c r="F116" s="259"/>
      <c r="G116" s="261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AG116" t="s">
        <v>205</v>
      </c>
    </row>
    <row r="117" spans="1:33" x14ac:dyDescent="0.25">
      <c r="A117" s="262"/>
      <c r="B117" s="263"/>
      <c r="C117" s="264"/>
      <c r="D117" s="263"/>
      <c r="E117" s="263"/>
      <c r="F117" s="263"/>
      <c r="G117" s="265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33" x14ac:dyDescent="0.25">
      <c r="A118" s="262"/>
      <c r="B118" s="263"/>
      <c r="C118" s="264"/>
      <c r="D118" s="263"/>
      <c r="E118" s="263"/>
      <c r="F118" s="263"/>
      <c r="G118" s="265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33" x14ac:dyDescent="0.25">
      <c r="A119" s="262"/>
      <c r="B119" s="263"/>
      <c r="C119" s="264"/>
      <c r="D119" s="263"/>
      <c r="E119" s="263"/>
      <c r="F119" s="263"/>
      <c r="G119" s="265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33" x14ac:dyDescent="0.25">
      <c r="A120" s="266"/>
      <c r="B120" s="267"/>
      <c r="C120" s="268"/>
      <c r="D120" s="267"/>
      <c r="E120" s="267"/>
      <c r="F120" s="267"/>
      <c r="G120" s="269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</row>
    <row r="121" spans="1:33" x14ac:dyDescent="0.25">
      <c r="A121" s="3"/>
      <c r="B121" s="4"/>
      <c r="C121" s="184"/>
      <c r="D121" s="6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33" x14ac:dyDescent="0.25">
      <c r="C122" s="186"/>
      <c r="D122" s="10"/>
      <c r="AG122" t="s">
        <v>206</v>
      </c>
    </row>
    <row r="123" spans="1:33" x14ac:dyDescent="0.25">
      <c r="D123" s="10"/>
    </row>
    <row r="124" spans="1:33" x14ac:dyDescent="0.25">
      <c r="D124" s="10"/>
    </row>
    <row r="125" spans="1:33" x14ac:dyDescent="0.25">
      <c r="D125" s="10"/>
    </row>
    <row r="126" spans="1:33" x14ac:dyDescent="0.25">
      <c r="D126" s="10"/>
    </row>
    <row r="127" spans="1:33" x14ac:dyDescent="0.25">
      <c r="D127" s="10"/>
    </row>
    <row r="128" spans="1:33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rtLby4vqja1dDv3Oan1lGhK0wspqxJoMs4W+RWfQzWWkA0pzKz2IpPwGtdAMhVBLom1UHKFDVdjHTjOo2+1reA==" saltValue="aeDHlMTxUmmEkj2OFzI25w==" spinCount="100000" sheet="1" objects="1" scenarios="1"/>
  <mergeCells count="6">
    <mergeCell ref="A116:G120"/>
    <mergeCell ref="A1:G1"/>
    <mergeCell ref="C2:G2"/>
    <mergeCell ref="C3:G3"/>
    <mergeCell ref="C4:G4"/>
    <mergeCell ref="A115:C115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26" activePane="bottomLeft" state="frozen"/>
      <selection pane="bottomLeft" activeCell="C40" sqref="C40"/>
    </sheetView>
  </sheetViews>
  <sheetFormatPr defaultRowHeight="13.2" outlineLevelRow="1" x14ac:dyDescent="0.25"/>
  <cols>
    <col min="1" max="1" width="3.44140625" customWidth="1"/>
    <col min="2" max="2" width="12.5546875" style="121" customWidth="1"/>
    <col min="3" max="3" width="38.33203125" style="121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70" t="s">
        <v>7</v>
      </c>
      <c r="B1" s="270"/>
      <c r="C1" s="270"/>
      <c r="D1" s="270"/>
      <c r="E1" s="270"/>
      <c r="F1" s="270"/>
      <c r="G1" s="270"/>
      <c r="AG1" t="s">
        <v>132</v>
      </c>
    </row>
    <row r="2" spans="1:60" ht="24.9" customHeight="1" x14ac:dyDescent="0.25">
      <c r="A2" s="139" t="s">
        <v>8</v>
      </c>
      <c r="B2" s="48" t="s">
        <v>43</v>
      </c>
      <c r="C2" s="271" t="s">
        <v>44</v>
      </c>
      <c r="D2" s="272"/>
      <c r="E2" s="272"/>
      <c r="F2" s="272"/>
      <c r="G2" s="273"/>
      <c r="AG2" t="s">
        <v>133</v>
      </c>
    </row>
    <row r="3" spans="1:60" ht="24.9" customHeight="1" x14ac:dyDescent="0.25">
      <c r="A3" s="139" t="s">
        <v>9</v>
      </c>
      <c r="B3" s="48" t="s">
        <v>57</v>
      </c>
      <c r="C3" s="271" t="s">
        <v>58</v>
      </c>
      <c r="D3" s="272"/>
      <c r="E3" s="272"/>
      <c r="F3" s="272"/>
      <c r="G3" s="273"/>
      <c r="AC3" s="121" t="s">
        <v>207</v>
      </c>
      <c r="AG3" t="s">
        <v>135</v>
      </c>
    </row>
    <row r="4" spans="1:60" ht="24.9" customHeight="1" x14ac:dyDescent="0.25">
      <c r="A4" s="140" t="s">
        <v>10</v>
      </c>
      <c r="B4" s="141" t="s">
        <v>72</v>
      </c>
      <c r="C4" s="274" t="s">
        <v>73</v>
      </c>
      <c r="D4" s="275"/>
      <c r="E4" s="275"/>
      <c r="F4" s="275"/>
      <c r="G4" s="276"/>
      <c r="AG4" t="s">
        <v>136</v>
      </c>
    </row>
    <row r="5" spans="1:60" x14ac:dyDescent="0.25">
      <c r="D5" s="10"/>
    </row>
    <row r="6" spans="1:60" ht="39.6" x14ac:dyDescent="0.25">
      <c r="A6" s="143" t="s">
        <v>137</v>
      </c>
      <c r="B6" s="145" t="s">
        <v>138</v>
      </c>
      <c r="C6" s="145" t="s">
        <v>139</v>
      </c>
      <c r="D6" s="144" t="s">
        <v>140</v>
      </c>
      <c r="E6" s="143" t="s">
        <v>141</v>
      </c>
      <c r="F6" s="142" t="s">
        <v>142</v>
      </c>
      <c r="G6" s="143" t="s">
        <v>31</v>
      </c>
      <c r="H6" s="146" t="s">
        <v>32</v>
      </c>
      <c r="I6" s="146" t="s">
        <v>143</v>
      </c>
      <c r="J6" s="146" t="s">
        <v>33</v>
      </c>
      <c r="K6" s="146" t="s">
        <v>144</v>
      </c>
      <c r="L6" s="146" t="s">
        <v>145</v>
      </c>
      <c r="M6" s="146" t="s">
        <v>146</v>
      </c>
      <c r="N6" s="146" t="s">
        <v>147</v>
      </c>
      <c r="O6" s="146" t="s">
        <v>148</v>
      </c>
      <c r="P6" s="146" t="s">
        <v>149</v>
      </c>
      <c r="Q6" s="146" t="s">
        <v>150</v>
      </c>
      <c r="R6" s="146" t="s">
        <v>151</v>
      </c>
      <c r="S6" s="146" t="s">
        <v>152</v>
      </c>
      <c r="T6" s="146" t="s">
        <v>153</v>
      </c>
      <c r="U6" s="146" t="s">
        <v>154</v>
      </c>
      <c r="V6" s="146" t="s">
        <v>155</v>
      </c>
      <c r="W6" s="146" t="s">
        <v>156</v>
      </c>
      <c r="X6" s="146" t="s">
        <v>157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x14ac:dyDescent="0.25">
      <c r="A8" s="161" t="s">
        <v>158</v>
      </c>
      <c r="B8" s="162" t="s">
        <v>54</v>
      </c>
      <c r="C8" s="180" t="s">
        <v>90</v>
      </c>
      <c r="D8" s="163"/>
      <c r="E8" s="164"/>
      <c r="F8" s="165"/>
      <c r="G8" s="166">
        <f>SUMIF(AG9:AG58,"&lt;&gt;NOR",G9:G58)</f>
        <v>0</v>
      </c>
      <c r="H8" s="160"/>
      <c r="I8" s="160">
        <f>SUM(I9:I58)</f>
        <v>8432.2000000000007</v>
      </c>
      <c r="J8" s="160"/>
      <c r="K8" s="160">
        <f>SUM(K9:K58)</f>
        <v>1152952.1399999999</v>
      </c>
      <c r="L8" s="160"/>
      <c r="M8" s="160">
        <f>SUM(M9:M58)</f>
        <v>0</v>
      </c>
      <c r="N8" s="160"/>
      <c r="O8" s="160">
        <f>SUM(O9:O58)</f>
        <v>29.919999999999998</v>
      </c>
      <c r="P8" s="160"/>
      <c r="Q8" s="160">
        <f>SUM(Q9:Q58)</f>
        <v>75.77</v>
      </c>
      <c r="R8" s="160"/>
      <c r="S8" s="160"/>
      <c r="T8" s="160"/>
      <c r="U8" s="160"/>
      <c r="V8" s="160">
        <f>SUM(V9:V58)</f>
        <v>1100.3499999999999</v>
      </c>
      <c r="W8" s="160"/>
      <c r="X8" s="160"/>
      <c r="AG8" t="s">
        <v>159</v>
      </c>
    </row>
    <row r="9" spans="1:60" outlineLevel="1" x14ac:dyDescent="0.25">
      <c r="A9" s="167">
        <v>1</v>
      </c>
      <c r="B9" s="168" t="s">
        <v>208</v>
      </c>
      <c r="C9" s="182" t="s">
        <v>209</v>
      </c>
      <c r="D9" s="169" t="s">
        <v>210</v>
      </c>
      <c r="E9" s="170">
        <v>84</v>
      </c>
      <c r="F9" s="171">
        <v>0</v>
      </c>
      <c r="G9" s="172">
        <f>ROUND(E9*F9,2)</f>
        <v>0</v>
      </c>
      <c r="H9" s="157">
        <v>0</v>
      </c>
      <c r="I9" s="156">
        <f>ROUND(E9*H9,2)</f>
        <v>0</v>
      </c>
      <c r="J9" s="157">
        <v>69.599999999999994</v>
      </c>
      <c r="K9" s="156">
        <f>ROUND(E9*J9,2)</f>
        <v>5846.4</v>
      </c>
      <c r="L9" s="156">
        <v>21</v>
      </c>
      <c r="M9" s="156">
        <f>G9*(1+L9/100)</f>
        <v>0</v>
      </c>
      <c r="N9" s="156">
        <v>0</v>
      </c>
      <c r="O9" s="156">
        <f>ROUND(E9*N9,2)</f>
        <v>0</v>
      </c>
      <c r="P9" s="156">
        <v>0.66</v>
      </c>
      <c r="Q9" s="156">
        <f>ROUND(E9*P9,2)</f>
        <v>55.44</v>
      </c>
      <c r="R9" s="156"/>
      <c r="S9" s="156" t="s">
        <v>163</v>
      </c>
      <c r="T9" s="156" t="s">
        <v>211</v>
      </c>
      <c r="U9" s="156">
        <v>0.12</v>
      </c>
      <c r="V9" s="156">
        <f>ROUND(E9*U9,2)</f>
        <v>10.08</v>
      </c>
      <c r="W9" s="156"/>
      <c r="X9" s="156" t="s">
        <v>212</v>
      </c>
      <c r="Y9" s="147"/>
      <c r="Z9" s="147"/>
      <c r="AA9" s="147"/>
      <c r="AB9" s="147"/>
      <c r="AC9" s="147"/>
      <c r="AD9" s="147"/>
      <c r="AE9" s="147"/>
      <c r="AF9" s="147"/>
      <c r="AG9" s="147" t="s">
        <v>213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5">
      <c r="A10" s="154"/>
      <c r="B10" s="155"/>
      <c r="C10" s="183" t="s">
        <v>676</v>
      </c>
      <c r="D10" s="158"/>
      <c r="E10" s="159">
        <v>84</v>
      </c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47"/>
      <c r="Z10" s="147"/>
      <c r="AA10" s="147"/>
      <c r="AB10" s="147"/>
      <c r="AC10" s="147"/>
      <c r="AD10" s="147"/>
      <c r="AE10" s="147"/>
      <c r="AF10" s="147"/>
      <c r="AG10" s="147" t="s">
        <v>178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5">
      <c r="A11" s="173">
        <v>2</v>
      </c>
      <c r="B11" s="174" t="s">
        <v>215</v>
      </c>
      <c r="C11" s="181" t="s">
        <v>216</v>
      </c>
      <c r="D11" s="175" t="s">
        <v>210</v>
      </c>
      <c r="E11" s="176">
        <v>84</v>
      </c>
      <c r="F11" s="177">
        <v>0</v>
      </c>
      <c r="G11" s="178">
        <f>ROUND(E11*F11,2)</f>
        <v>0</v>
      </c>
      <c r="H11" s="157">
        <v>0</v>
      </c>
      <c r="I11" s="156">
        <f>ROUND(E11*H11,2)</f>
        <v>0</v>
      </c>
      <c r="J11" s="157">
        <v>50.4</v>
      </c>
      <c r="K11" s="156">
        <f>ROUND(E11*J11,2)</f>
        <v>4233.6000000000004</v>
      </c>
      <c r="L11" s="156">
        <v>21</v>
      </c>
      <c r="M11" s="156">
        <f>G11*(1+L11/100)</f>
        <v>0</v>
      </c>
      <c r="N11" s="156">
        <v>0</v>
      </c>
      <c r="O11" s="156">
        <f>ROUND(E11*N11,2)</f>
        <v>0</v>
      </c>
      <c r="P11" s="156">
        <v>0.24199999999999999</v>
      </c>
      <c r="Q11" s="156">
        <f>ROUND(E11*P11,2)</f>
        <v>20.329999999999998</v>
      </c>
      <c r="R11" s="156"/>
      <c r="S11" s="156" t="s">
        <v>163</v>
      </c>
      <c r="T11" s="156" t="s">
        <v>211</v>
      </c>
      <c r="U11" s="156">
        <v>7.8399999999999997E-2</v>
      </c>
      <c r="V11" s="156">
        <f>ROUND(E11*U11,2)</f>
        <v>6.59</v>
      </c>
      <c r="W11" s="156"/>
      <c r="X11" s="156" t="s">
        <v>212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213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5">
      <c r="A12" s="173">
        <v>3</v>
      </c>
      <c r="B12" s="174" t="s">
        <v>217</v>
      </c>
      <c r="C12" s="181" t="s">
        <v>218</v>
      </c>
      <c r="D12" s="175" t="s">
        <v>219</v>
      </c>
      <c r="E12" s="176">
        <v>56</v>
      </c>
      <c r="F12" s="177">
        <v>0</v>
      </c>
      <c r="G12" s="178">
        <f>ROUND(E12*F12,2)</f>
        <v>0</v>
      </c>
      <c r="H12" s="157">
        <v>0</v>
      </c>
      <c r="I12" s="156">
        <f>ROUND(E12*H12,2)</f>
        <v>0</v>
      </c>
      <c r="J12" s="157">
        <v>102.5</v>
      </c>
      <c r="K12" s="156">
        <f>ROUND(E12*J12,2)</f>
        <v>5740</v>
      </c>
      <c r="L12" s="156">
        <v>21</v>
      </c>
      <c r="M12" s="156">
        <f>G12*(1+L12/100)</f>
        <v>0</v>
      </c>
      <c r="N12" s="156">
        <v>0</v>
      </c>
      <c r="O12" s="156">
        <f>ROUND(E12*N12,2)</f>
        <v>0</v>
      </c>
      <c r="P12" s="156">
        <v>0</v>
      </c>
      <c r="Q12" s="156">
        <f>ROUND(E12*P12,2)</f>
        <v>0</v>
      </c>
      <c r="R12" s="156"/>
      <c r="S12" s="156" t="s">
        <v>163</v>
      </c>
      <c r="T12" s="156" t="s">
        <v>211</v>
      </c>
      <c r="U12" s="156">
        <v>0.20300000000000001</v>
      </c>
      <c r="V12" s="156">
        <f>ROUND(E12*U12,2)</f>
        <v>11.37</v>
      </c>
      <c r="W12" s="156"/>
      <c r="X12" s="156" t="s">
        <v>212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213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5">
      <c r="A13" s="173">
        <v>4</v>
      </c>
      <c r="B13" s="174" t="s">
        <v>220</v>
      </c>
      <c r="C13" s="181" t="s">
        <v>221</v>
      </c>
      <c r="D13" s="175" t="s">
        <v>222</v>
      </c>
      <c r="E13" s="176">
        <v>7</v>
      </c>
      <c r="F13" s="177">
        <v>0</v>
      </c>
      <c r="G13" s="178">
        <f>ROUND(E13*F13,2)</f>
        <v>0</v>
      </c>
      <c r="H13" s="157">
        <v>0</v>
      </c>
      <c r="I13" s="156">
        <f>ROUND(E13*H13,2)</f>
        <v>0</v>
      </c>
      <c r="J13" s="157">
        <v>50.7</v>
      </c>
      <c r="K13" s="156">
        <f>ROUND(E13*J13,2)</f>
        <v>354.9</v>
      </c>
      <c r="L13" s="156">
        <v>21</v>
      </c>
      <c r="M13" s="156">
        <f>G13*(1+L13/100)</f>
        <v>0</v>
      </c>
      <c r="N13" s="156">
        <v>0</v>
      </c>
      <c r="O13" s="156">
        <f>ROUND(E13*N13,2)</f>
        <v>0</v>
      </c>
      <c r="P13" s="156">
        <v>0</v>
      </c>
      <c r="Q13" s="156">
        <f>ROUND(E13*P13,2)</f>
        <v>0</v>
      </c>
      <c r="R13" s="156"/>
      <c r="S13" s="156" t="s">
        <v>163</v>
      </c>
      <c r="T13" s="156" t="s">
        <v>211</v>
      </c>
      <c r="U13" s="156">
        <v>0</v>
      </c>
      <c r="V13" s="156">
        <f>ROUND(E13*U13,2)</f>
        <v>0</v>
      </c>
      <c r="W13" s="156"/>
      <c r="X13" s="156" t="s">
        <v>212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213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5">
      <c r="A14" s="167">
        <v>5</v>
      </c>
      <c r="B14" s="168" t="s">
        <v>230</v>
      </c>
      <c r="C14" s="182" t="s">
        <v>231</v>
      </c>
      <c r="D14" s="169" t="s">
        <v>232</v>
      </c>
      <c r="E14" s="170">
        <v>10.8</v>
      </c>
      <c r="F14" s="171">
        <v>0</v>
      </c>
      <c r="G14" s="172">
        <f>ROUND(E14*F14,2)</f>
        <v>0</v>
      </c>
      <c r="H14" s="157">
        <v>0</v>
      </c>
      <c r="I14" s="156">
        <f>ROUND(E14*H14,2)</f>
        <v>0</v>
      </c>
      <c r="J14" s="157">
        <v>93</v>
      </c>
      <c r="K14" s="156">
        <f>ROUND(E14*J14,2)</f>
        <v>1004.4</v>
      </c>
      <c r="L14" s="156">
        <v>21</v>
      </c>
      <c r="M14" s="156">
        <f>G14*(1+L14/100)</f>
        <v>0</v>
      </c>
      <c r="N14" s="156">
        <v>0</v>
      </c>
      <c r="O14" s="156">
        <f>ROUND(E14*N14,2)</f>
        <v>0</v>
      </c>
      <c r="P14" s="156">
        <v>0</v>
      </c>
      <c r="Q14" s="156">
        <f>ROUND(E14*P14,2)</f>
        <v>0</v>
      </c>
      <c r="R14" s="156"/>
      <c r="S14" s="156" t="s">
        <v>163</v>
      </c>
      <c r="T14" s="156" t="s">
        <v>211</v>
      </c>
      <c r="U14" s="156">
        <v>0.1</v>
      </c>
      <c r="V14" s="156">
        <f>ROUND(E14*U14,2)</f>
        <v>1.08</v>
      </c>
      <c r="W14" s="156"/>
      <c r="X14" s="156" t="s">
        <v>212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213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5">
      <c r="A15" s="154"/>
      <c r="B15" s="155"/>
      <c r="C15" s="183" t="s">
        <v>677</v>
      </c>
      <c r="D15" s="158"/>
      <c r="E15" s="159">
        <v>10.8</v>
      </c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47"/>
      <c r="Z15" s="147"/>
      <c r="AA15" s="147"/>
      <c r="AB15" s="147"/>
      <c r="AC15" s="147"/>
      <c r="AD15" s="147"/>
      <c r="AE15" s="147"/>
      <c r="AF15" s="147"/>
      <c r="AG15" s="147" t="s">
        <v>178</v>
      </c>
      <c r="AH15" s="147">
        <v>0</v>
      </c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5">
      <c r="A16" s="167">
        <v>6</v>
      </c>
      <c r="B16" s="168" t="s">
        <v>237</v>
      </c>
      <c r="C16" s="182" t="s">
        <v>238</v>
      </c>
      <c r="D16" s="169" t="s">
        <v>232</v>
      </c>
      <c r="E16" s="170">
        <v>18.36</v>
      </c>
      <c r="F16" s="171">
        <v>0</v>
      </c>
      <c r="G16" s="172">
        <f>ROUND(E16*F16,2)</f>
        <v>0</v>
      </c>
      <c r="H16" s="157">
        <v>0</v>
      </c>
      <c r="I16" s="156">
        <f>ROUND(E16*H16,2)</f>
        <v>0</v>
      </c>
      <c r="J16" s="157">
        <v>86.1</v>
      </c>
      <c r="K16" s="156">
        <f>ROUND(E16*J16,2)</f>
        <v>1580.8</v>
      </c>
      <c r="L16" s="156">
        <v>21</v>
      </c>
      <c r="M16" s="156">
        <f>G16*(1+L16/100)</f>
        <v>0</v>
      </c>
      <c r="N16" s="156">
        <v>0</v>
      </c>
      <c r="O16" s="156">
        <f>ROUND(E16*N16,2)</f>
        <v>0</v>
      </c>
      <c r="P16" s="156">
        <v>0</v>
      </c>
      <c r="Q16" s="156">
        <f>ROUND(E16*P16,2)</f>
        <v>0</v>
      </c>
      <c r="R16" s="156"/>
      <c r="S16" s="156" t="s">
        <v>163</v>
      </c>
      <c r="T16" s="156" t="s">
        <v>211</v>
      </c>
      <c r="U16" s="156">
        <v>0.1</v>
      </c>
      <c r="V16" s="156">
        <f>ROUND(E16*U16,2)</f>
        <v>1.84</v>
      </c>
      <c r="W16" s="156"/>
      <c r="X16" s="156" t="s">
        <v>212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213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5">
      <c r="A17" s="154"/>
      <c r="B17" s="155"/>
      <c r="C17" s="191" t="s">
        <v>239</v>
      </c>
      <c r="D17" s="187"/>
      <c r="E17" s="188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47"/>
      <c r="Z17" s="147"/>
      <c r="AA17" s="147"/>
      <c r="AB17" s="147"/>
      <c r="AC17" s="147"/>
      <c r="AD17" s="147"/>
      <c r="AE17" s="147"/>
      <c r="AF17" s="147"/>
      <c r="AG17" s="147" t="s">
        <v>178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5">
      <c r="A18" s="154"/>
      <c r="B18" s="155"/>
      <c r="C18" s="192" t="s">
        <v>678</v>
      </c>
      <c r="D18" s="187"/>
      <c r="E18" s="188">
        <v>50.4</v>
      </c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47"/>
      <c r="Z18" s="147"/>
      <c r="AA18" s="147"/>
      <c r="AB18" s="147"/>
      <c r="AC18" s="147"/>
      <c r="AD18" s="147"/>
      <c r="AE18" s="147"/>
      <c r="AF18" s="147"/>
      <c r="AG18" s="147" t="s">
        <v>178</v>
      </c>
      <c r="AH18" s="147">
        <v>2</v>
      </c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5">
      <c r="A19" s="154"/>
      <c r="B19" s="155"/>
      <c r="C19" s="192" t="s">
        <v>679</v>
      </c>
      <c r="D19" s="187"/>
      <c r="E19" s="188">
        <v>41.4</v>
      </c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47"/>
      <c r="Z19" s="147"/>
      <c r="AA19" s="147"/>
      <c r="AB19" s="147"/>
      <c r="AC19" s="147"/>
      <c r="AD19" s="147"/>
      <c r="AE19" s="147"/>
      <c r="AF19" s="147"/>
      <c r="AG19" s="147" t="s">
        <v>178</v>
      </c>
      <c r="AH19" s="147">
        <v>2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5">
      <c r="A20" s="154"/>
      <c r="B20" s="155"/>
      <c r="C20" s="193" t="s">
        <v>322</v>
      </c>
      <c r="D20" s="189"/>
      <c r="E20" s="190">
        <v>91.8</v>
      </c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47"/>
      <c r="Z20" s="147"/>
      <c r="AA20" s="147"/>
      <c r="AB20" s="147"/>
      <c r="AC20" s="147"/>
      <c r="AD20" s="147"/>
      <c r="AE20" s="147"/>
      <c r="AF20" s="147"/>
      <c r="AG20" s="147" t="s">
        <v>178</v>
      </c>
      <c r="AH20" s="147">
        <v>3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5">
      <c r="A21" s="154"/>
      <c r="B21" s="155"/>
      <c r="C21" s="191" t="s">
        <v>323</v>
      </c>
      <c r="D21" s="187"/>
      <c r="E21" s="188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47"/>
      <c r="Z21" s="147"/>
      <c r="AA21" s="147"/>
      <c r="AB21" s="147"/>
      <c r="AC21" s="147"/>
      <c r="AD21" s="147"/>
      <c r="AE21" s="147"/>
      <c r="AF21" s="147"/>
      <c r="AG21" s="147" t="s">
        <v>178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5">
      <c r="A22" s="154"/>
      <c r="B22" s="155"/>
      <c r="C22" s="183" t="s">
        <v>680</v>
      </c>
      <c r="D22" s="158"/>
      <c r="E22" s="159">
        <v>18.36</v>
      </c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47"/>
      <c r="Z22" s="147"/>
      <c r="AA22" s="147"/>
      <c r="AB22" s="147"/>
      <c r="AC22" s="147"/>
      <c r="AD22" s="147"/>
      <c r="AE22" s="147"/>
      <c r="AF22" s="147"/>
      <c r="AG22" s="147" t="s">
        <v>178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5">
      <c r="A23" s="167">
        <v>7</v>
      </c>
      <c r="B23" s="168" t="s">
        <v>325</v>
      </c>
      <c r="C23" s="182" t="s">
        <v>326</v>
      </c>
      <c r="D23" s="169" t="s">
        <v>232</v>
      </c>
      <c r="E23" s="170">
        <v>36.72</v>
      </c>
      <c r="F23" s="171">
        <v>0</v>
      </c>
      <c r="G23" s="172">
        <f>ROUND(E23*F23,2)</f>
        <v>0</v>
      </c>
      <c r="H23" s="157">
        <v>0</v>
      </c>
      <c r="I23" s="156">
        <f>ROUND(E23*H23,2)</f>
        <v>0</v>
      </c>
      <c r="J23" s="157">
        <v>106</v>
      </c>
      <c r="K23" s="156">
        <f>ROUND(E23*J23,2)</f>
        <v>3892.32</v>
      </c>
      <c r="L23" s="156">
        <v>21</v>
      </c>
      <c r="M23" s="156">
        <f>G23*(1+L23/100)</f>
        <v>0</v>
      </c>
      <c r="N23" s="156">
        <v>0</v>
      </c>
      <c r="O23" s="156">
        <f>ROUND(E23*N23,2)</f>
        <v>0</v>
      </c>
      <c r="P23" s="156">
        <v>0</v>
      </c>
      <c r="Q23" s="156">
        <f>ROUND(E23*P23,2)</f>
        <v>0</v>
      </c>
      <c r="R23" s="156"/>
      <c r="S23" s="156" t="s">
        <v>163</v>
      </c>
      <c r="T23" s="156" t="s">
        <v>211</v>
      </c>
      <c r="U23" s="156">
        <v>0.12</v>
      </c>
      <c r="V23" s="156">
        <f>ROUND(E23*U23,2)</f>
        <v>4.41</v>
      </c>
      <c r="W23" s="156"/>
      <c r="X23" s="156" t="s">
        <v>212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213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5">
      <c r="A24" s="154"/>
      <c r="B24" s="155"/>
      <c r="C24" s="191" t="s">
        <v>239</v>
      </c>
      <c r="D24" s="187"/>
      <c r="E24" s="188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47"/>
      <c r="Z24" s="147"/>
      <c r="AA24" s="147"/>
      <c r="AB24" s="147"/>
      <c r="AC24" s="147"/>
      <c r="AD24" s="147"/>
      <c r="AE24" s="147"/>
      <c r="AF24" s="147"/>
      <c r="AG24" s="147" t="s">
        <v>178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5">
      <c r="A25" s="154"/>
      <c r="B25" s="155"/>
      <c r="C25" s="192" t="s">
        <v>678</v>
      </c>
      <c r="D25" s="187"/>
      <c r="E25" s="188">
        <v>50.4</v>
      </c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47"/>
      <c r="Z25" s="147"/>
      <c r="AA25" s="147"/>
      <c r="AB25" s="147"/>
      <c r="AC25" s="147"/>
      <c r="AD25" s="147"/>
      <c r="AE25" s="147"/>
      <c r="AF25" s="147"/>
      <c r="AG25" s="147" t="s">
        <v>178</v>
      </c>
      <c r="AH25" s="147">
        <v>2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5">
      <c r="A26" s="154"/>
      <c r="B26" s="155"/>
      <c r="C26" s="192" t="s">
        <v>679</v>
      </c>
      <c r="D26" s="187"/>
      <c r="E26" s="188">
        <v>41.4</v>
      </c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47"/>
      <c r="Z26" s="147"/>
      <c r="AA26" s="147"/>
      <c r="AB26" s="147"/>
      <c r="AC26" s="147"/>
      <c r="AD26" s="147"/>
      <c r="AE26" s="147"/>
      <c r="AF26" s="147"/>
      <c r="AG26" s="147" t="s">
        <v>178</v>
      </c>
      <c r="AH26" s="147">
        <v>2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5">
      <c r="A27" s="154"/>
      <c r="B27" s="155"/>
      <c r="C27" s="193" t="s">
        <v>322</v>
      </c>
      <c r="D27" s="189"/>
      <c r="E27" s="190">
        <v>91.8</v>
      </c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47"/>
      <c r="Z27" s="147"/>
      <c r="AA27" s="147"/>
      <c r="AB27" s="147"/>
      <c r="AC27" s="147"/>
      <c r="AD27" s="147"/>
      <c r="AE27" s="147"/>
      <c r="AF27" s="147"/>
      <c r="AG27" s="147" t="s">
        <v>178</v>
      </c>
      <c r="AH27" s="147">
        <v>3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5">
      <c r="A28" s="154"/>
      <c r="B28" s="155"/>
      <c r="C28" s="191" t="s">
        <v>323</v>
      </c>
      <c r="D28" s="187"/>
      <c r="E28" s="188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47"/>
      <c r="Z28" s="147"/>
      <c r="AA28" s="147"/>
      <c r="AB28" s="147"/>
      <c r="AC28" s="147"/>
      <c r="AD28" s="147"/>
      <c r="AE28" s="147"/>
      <c r="AF28" s="147"/>
      <c r="AG28" s="147" t="s">
        <v>178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5">
      <c r="A29" s="154"/>
      <c r="B29" s="155"/>
      <c r="C29" s="183" t="s">
        <v>681</v>
      </c>
      <c r="D29" s="158"/>
      <c r="E29" s="159">
        <v>36.72</v>
      </c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47"/>
      <c r="Z29" s="147"/>
      <c r="AA29" s="147"/>
      <c r="AB29" s="147"/>
      <c r="AC29" s="147"/>
      <c r="AD29" s="147"/>
      <c r="AE29" s="147"/>
      <c r="AF29" s="147"/>
      <c r="AG29" s="147" t="s">
        <v>178</v>
      </c>
      <c r="AH29" s="147">
        <v>0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ht="20.399999999999999" outlineLevel="1" x14ac:dyDescent="0.25">
      <c r="A30" s="173">
        <v>8</v>
      </c>
      <c r="B30" s="174" t="s">
        <v>328</v>
      </c>
      <c r="C30" s="181" t="s">
        <v>329</v>
      </c>
      <c r="D30" s="175" t="s">
        <v>232</v>
      </c>
      <c r="E30" s="176">
        <v>36.72</v>
      </c>
      <c r="F30" s="177">
        <v>0</v>
      </c>
      <c r="G30" s="178">
        <f>ROUND(E30*F30,2)</f>
        <v>0</v>
      </c>
      <c r="H30" s="157">
        <v>0</v>
      </c>
      <c r="I30" s="156">
        <f>ROUND(E30*H30,2)</f>
        <v>0</v>
      </c>
      <c r="J30" s="157">
        <v>35.700000000000003</v>
      </c>
      <c r="K30" s="156">
        <f>ROUND(E30*J30,2)</f>
        <v>1310.9</v>
      </c>
      <c r="L30" s="156">
        <v>21</v>
      </c>
      <c r="M30" s="156">
        <f>G30*(1+L30/100)</f>
        <v>0</v>
      </c>
      <c r="N30" s="156">
        <v>0</v>
      </c>
      <c r="O30" s="156">
        <f>ROUND(E30*N30,2)</f>
        <v>0</v>
      </c>
      <c r="P30" s="156">
        <v>0</v>
      </c>
      <c r="Q30" s="156">
        <f>ROUND(E30*P30,2)</f>
        <v>0</v>
      </c>
      <c r="R30" s="156"/>
      <c r="S30" s="156" t="s">
        <v>163</v>
      </c>
      <c r="T30" s="156" t="s">
        <v>211</v>
      </c>
      <c r="U30" s="156">
        <v>8.4000000000000005E-2</v>
      </c>
      <c r="V30" s="156">
        <f>ROUND(E30*U30,2)</f>
        <v>3.08</v>
      </c>
      <c r="W30" s="156"/>
      <c r="X30" s="156" t="s">
        <v>212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213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5">
      <c r="A31" s="167">
        <v>9</v>
      </c>
      <c r="B31" s="168" t="s">
        <v>330</v>
      </c>
      <c r="C31" s="182" t="s">
        <v>331</v>
      </c>
      <c r="D31" s="169" t="s">
        <v>232</v>
      </c>
      <c r="E31" s="170">
        <v>36.72</v>
      </c>
      <c r="F31" s="171">
        <v>0</v>
      </c>
      <c r="G31" s="172">
        <f>ROUND(E31*F31,2)</f>
        <v>0</v>
      </c>
      <c r="H31" s="157">
        <v>0</v>
      </c>
      <c r="I31" s="156">
        <f>ROUND(E31*H31,2)</f>
        <v>0</v>
      </c>
      <c r="J31" s="157">
        <v>284.5</v>
      </c>
      <c r="K31" s="156">
        <f>ROUND(E31*J31,2)</f>
        <v>10446.84</v>
      </c>
      <c r="L31" s="156">
        <v>21</v>
      </c>
      <c r="M31" s="156">
        <f>G31*(1+L31/100)</f>
        <v>0</v>
      </c>
      <c r="N31" s="156">
        <v>0</v>
      </c>
      <c r="O31" s="156">
        <f>ROUND(E31*N31,2)</f>
        <v>0</v>
      </c>
      <c r="P31" s="156">
        <v>0</v>
      </c>
      <c r="Q31" s="156">
        <f>ROUND(E31*P31,2)</f>
        <v>0</v>
      </c>
      <c r="R31" s="156"/>
      <c r="S31" s="156" t="s">
        <v>163</v>
      </c>
      <c r="T31" s="156" t="s">
        <v>211</v>
      </c>
      <c r="U31" s="156">
        <v>0.25</v>
      </c>
      <c r="V31" s="156">
        <f>ROUND(E31*U31,2)</f>
        <v>9.18</v>
      </c>
      <c r="W31" s="156"/>
      <c r="X31" s="156" t="s">
        <v>212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213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 x14ac:dyDescent="0.25">
      <c r="A32" s="154"/>
      <c r="B32" s="155"/>
      <c r="C32" s="191" t="s">
        <v>239</v>
      </c>
      <c r="D32" s="187"/>
      <c r="E32" s="188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47"/>
      <c r="Z32" s="147"/>
      <c r="AA32" s="147"/>
      <c r="AB32" s="147"/>
      <c r="AC32" s="147"/>
      <c r="AD32" s="147"/>
      <c r="AE32" s="147"/>
      <c r="AF32" s="147"/>
      <c r="AG32" s="147" t="s">
        <v>178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5">
      <c r="A33" s="154"/>
      <c r="B33" s="155"/>
      <c r="C33" s="192" t="s">
        <v>678</v>
      </c>
      <c r="D33" s="187"/>
      <c r="E33" s="188">
        <v>50.4</v>
      </c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47"/>
      <c r="Z33" s="147"/>
      <c r="AA33" s="147"/>
      <c r="AB33" s="147"/>
      <c r="AC33" s="147"/>
      <c r="AD33" s="147"/>
      <c r="AE33" s="147"/>
      <c r="AF33" s="147"/>
      <c r="AG33" s="147" t="s">
        <v>178</v>
      </c>
      <c r="AH33" s="147">
        <v>2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5">
      <c r="A34" s="154"/>
      <c r="B34" s="155"/>
      <c r="C34" s="192" t="s">
        <v>679</v>
      </c>
      <c r="D34" s="187"/>
      <c r="E34" s="188">
        <v>41.4</v>
      </c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47"/>
      <c r="Z34" s="147"/>
      <c r="AA34" s="147"/>
      <c r="AB34" s="147"/>
      <c r="AC34" s="147"/>
      <c r="AD34" s="147"/>
      <c r="AE34" s="147"/>
      <c r="AF34" s="147"/>
      <c r="AG34" s="147" t="s">
        <v>178</v>
      </c>
      <c r="AH34" s="147">
        <v>2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5">
      <c r="A35" s="154"/>
      <c r="B35" s="155"/>
      <c r="C35" s="193" t="s">
        <v>322</v>
      </c>
      <c r="D35" s="189"/>
      <c r="E35" s="190">
        <v>91.8</v>
      </c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47"/>
      <c r="Z35" s="147"/>
      <c r="AA35" s="147"/>
      <c r="AB35" s="147"/>
      <c r="AC35" s="147"/>
      <c r="AD35" s="147"/>
      <c r="AE35" s="147"/>
      <c r="AF35" s="147"/>
      <c r="AG35" s="147" t="s">
        <v>178</v>
      </c>
      <c r="AH35" s="147">
        <v>3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5">
      <c r="A36" s="154"/>
      <c r="B36" s="155"/>
      <c r="C36" s="191" t="s">
        <v>323</v>
      </c>
      <c r="D36" s="187"/>
      <c r="E36" s="188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47"/>
      <c r="Z36" s="147"/>
      <c r="AA36" s="147"/>
      <c r="AB36" s="147"/>
      <c r="AC36" s="147"/>
      <c r="AD36" s="147"/>
      <c r="AE36" s="147"/>
      <c r="AF36" s="147"/>
      <c r="AG36" s="147" t="s">
        <v>178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 x14ac:dyDescent="0.25">
      <c r="A37" s="154"/>
      <c r="B37" s="155"/>
      <c r="C37" s="183" t="s">
        <v>681</v>
      </c>
      <c r="D37" s="158"/>
      <c r="E37" s="159">
        <v>36.72</v>
      </c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47"/>
      <c r="Z37" s="147"/>
      <c r="AA37" s="147"/>
      <c r="AB37" s="147"/>
      <c r="AC37" s="147"/>
      <c r="AD37" s="147"/>
      <c r="AE37" s="147"/>
      <c r="AF37" s="147"/>
      <c r="AG37" s="147" t="s">
        <v>178</v>
      </c>
      <c r="AH37" s="147">
        <v>0</v>
      </c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5">
      <c r="A38" s="173">
        <v>10</v>
      </c>
      <c r="B38" s="174" t="s">
        <v>332</v>
      </c>
      <c r="C38" s="181" t="s">
        <v>333</v>
      </c>
      <c r="D38" s="175" t="s">
        <v>232</v>
      </c>
      <c r="E38" s="176">
        <v>36.72</v>
      </c>
      <c r="F38" s="177">
        <v>0</v>
      </c>
      <c r="G38" s="178">
        <f>ROUND(E38*F38,2)</f>
        <v>0</v>
      </c>
      <c r="H38" s="157">
        <v>0</v>
      </c>
      <c r="I38" s="156">
        <f>ROUND(E38*H38,2)</f>
        <v>0</v>
      </c>
      <c r="J38" s="157">
        <v>71.900000000000006</v>
      </c>
      <c r="K38" s="156">
        <f>ROUND(E38*J38,2)</f>
        <v>2640.17</v>
      </c>
      <c r="L38" s="156">
        <v>21</v>
      </c>
      <c r="M38" s="156">
        <f>G38*(1+L38/100)</f>
        <v>0</v>
      </c>
      <c r="N38" s="156">
        <v>0</v>
      </c>
      <c r="O38" s="156">
        <f>ROUND(E38*N38,2)</f>
        <v>0</v>
      </c>
      <c r="P38" s="156">
        <v>0</v>
      </c>
      <c r="Q38" s="156">
        <f>ROUND(E38*P38,2)</f>
        <v>0</v>
      </c>
      <c r="R38" s="156"/>
      <c r="S38" s="156" t="s">
        <v>163</v>
      </c>
      <c r="T38" s="156" t="s">
        <v>211</v>
      </c>
      <c r="U38" s="156">
        <v>0.14829999999999999</v>
      </c>
      <c r="V38" s="156">
        <f>ROUND(E38*U38,2)</f>
        <v>5.45</v>
      </c>
      <c r="W38" s="156"/>
      <c r="X38" s="156" t="s">
        <v>212</v>
      </c>
      <c r="Y38" s="147"/>
      <c r="Z38" s="147"/>
      <c r="AA38" s="147"/>
      <c r="AB38" s="147"/>
      <c r="AC38" s="147"/>
      <c r="AD38" s="147"/>
      <c r="AE38" s="147"/>
      <c r="AF38" s="147"/>
      <c r="AG38" s="147" t="s">
        <v>213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ht="20.399999999999999" outlineLevel="1" x14ac:dyDescent="0.25">
      <c r="A39" s="167">
        <v>11</v>
      </c>
      <c r="B39" s="168" t="s">
        <v>682</v>
      </c>
      <c r="C39" s="182" t="s">
        <v>1004</v>
      </c>
      <c r="D39" s="169" t="s">
        <v>225</v>
      </c>
      <c r="E39" s="170">
        <v>518.1</v>
      </c>
      <c r="F39" s="171">
        <v>0</v>
      </c>
      <c r="G39" s="172">
        <f>ROUND(E39*F39,2)</f>
        <v>0</v>
      </c>
      <c r="H39" s="157">
        <v>11.19</v>
      </c>
      <c r="I39" s="156">
        <f>ROUND(E39*H39,2)</f>
        <v>5797.54</v>
      </c>
      <c r="J39" s="157">
        <v>1915.81</v>
      </c>
      <c r="K39" s="156">
        <f>ROUND(E39*J39,2)</f>
        <v>992581.16</v>
      </c>
      <c r="L39" s="156">
        <v>21</v>
      </c>
      <c r="M39" s="156">
        <f>G39*(1+L39/100)</f>
        <v>0</v>
      </c>
      <c r="N39" s="156">
        <v>3.48E-3</v>
      </c>
      <c r="O39" s="156">
        <f>ROUND(E39*N39,2)</f>
        <v>1.8</v>
      </c>
      <c r="P39" s="156">
        <v>0</v>
      </c>
      <c r="Q39" s="156">
        <f>ROUND(E39*P39,2)</f>
        <v>0</v>
      </c>
      <c r="R39" s="156"/>
      <c r="S39" s="156" t="s">
        <v>163</v>
      </c>
      <c r="T39" s="156" t="s">
        <v>211</v>
      </c>
      <c r="U39" s="156">
        <v>1.7</v>
      </c>
      <c r="V39" s="156">
        <f>ROUND(E39*U39,2)</f>
        <v>880.77</v>
      </c>
      <c r="W39" s="156"/>
      <c r="X39" s="156" t="s">
        <v>212</v>
      </c>
      <c r="Y39" s="147"/>
      <c r="Z39" s="147"/>
      <c r="AA39" s="147"/>
      <c r="AB39" s="147"/>
      <c r="AC39" s="147"/>
      <c r="AD39" s="147"/>
      <c r="AE39" s="147"/>
      <c r="AF39" s="147"/>
      <c r="AG39" s="147" t="s">
        <v>213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 x14ac:dyDescent="0.25">
      <c r="A40" s="154"/>
      <c r="B40" s="155"/>
      <c r="C40" s="183" t="s">
        <v>683</v>
      </c>
      <c r="D40" s="158"/>
      <c r="E40" s="159">
        <v>518.1</v>
      </c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47"/>
      <c r="Z40" s="147"/>
      <c r="AA40" s="147"/>
      <c r="AB40" s="147"/>
      <c r="AC40" s="147"/>
      <c r="AD40" s="147"/>
      <c r="AE40" s="147"/>
      <c r="AF40" s="147"/>
      <c r="AG40" s="147" t="s">
        <v>178</v>
      </c>
      <c r="AH40" s="147">
        <v>0</v>
      </c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ht="20.399999999999999" outlineLevel="1" x14ac:dyDescent="0.25">
      <c r="A41" s="167">
        <v>12</v>
      </c>
      <c r="B41" s="168" t="s">
        <v>991</v>
      </c>
      <c r="C41" s="182" t="s">
        <v>992</v>
      </c>
      <c r="D41" s="169" t="s">
        <v>210</v>
      </c>
      <c r="E41" s="170">
        <v>153</v>
      </c>
      <c r="F41" s="171">
        <v>0</v>
      </c>
      <c r="G41" s="172">
        <f>ROUND(E41*F41,2)</f>
        <v>0</v>
      </c>
      <c r="H41" s="157">
        <v>17.22</v>
      </c>
      <c r="I41" s="156">
        <f>ROUND(E41*H41,2)</f>
        <v>2634.66</v>
      </c>
      <c r="J41" s="157">
        <v>218.78</v>
      </c>
      <c r="K41" s="156">
        <f>ROUND(E41*J41,2)</f>
        <v>33473.339999999997</v>
      </c>
      <c r="L41" s="156">
        <v>21</v>
      </c>
      <c r="M41" s="156">
        <f>G41*(1+L41/100)</f>
        <v>0</v>
      </c>
      <c r="N41" s="156">
        <v>8.5999999999999998E-4</v>
      </c>
      <c r="O41" s="156">
        <f>ROUND(E41*N41,2)</f>
        <v>0.13</v>
      </c>
      <c r="P41" s="156">
        <v>0</v>
      </c>
      <c r="Q41" s="156">
        <f>ROUND(E41*P41,2)</f>
        <v>0</v>
      </c>
      <c r="R41" s="156"/>
      <c r="S41" s="156" t="s">
        <v>163</v>
      </c>
      <c r="T41" s="156" t="s">
        <v>211</v>
      </c>
      <c r="U41" s="156">
        <v>0.48</v>
      </c>
      <c r="V41" s="156">
        <f>ROUND(E41*U41,2)</f>
        <v>73.44</v>
      </c>
      <c r="W41" s="156"/>
      <c r="X41" s="156" t="s">
        <v>212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213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5">
      <c r="A42" s="154"/>
      <c r="B42" s="155"/>
      <c r="C42" s="183" t="s">
        <v>684</v>
      </c>
      <c r="D42" s="158"/>
      <c r="E42" s="159">
        <v>84</v>
      </c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47"/>
      <c r="Z42" s="147"/>
      <c r="AA42" s="147"/>
      <c r="AB42" s="147"/>
      <c r="AC42" s="147"/>
      <c r="AD42" s="147"/>
      <c r="AE42" s="147"/>
      <c r="AF42" s="147"/>
      <c r="AG42" s="147" t="s">
        <v>178</v>
      </c>
      <c r="AH42" s="147">
        <v>0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 x14ac:dyDescent="0.25">
      <c r="A43" s="154"/>
      <c r="B43" s="155"/>
      <c r="C43" s="183" t="s">
        <v>685</v>
      </c>
      <c r="D43" s="158"/>
      <c r="E43" s="159">
        <v>69</v>
      </c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47"/>
      <c r="Z43" s="147"/>
      <c r="AA43" s="147"/>
      <c r="AB43" s="147"/>
      <c r="AC43" s="147"/>
      <c r="AD43" s="147"/>
      <c r="AE43" s="147"/>
      <c r="AF43" s="147"/>
      <c r="AG43" s="147" t="s">
        <v>178</v>
      </c>
      <c r="AH43" s="147">
        <v>0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ht="20.399999999999999" outlineLevel="1" x14ac:dyDescent="0.25">
      <c r="A44" s="173">
        <v>13</v>
      </c>
      <c r="B44" s="174" t="s">
        <v>997</v>
      </c>
      <c r="C44" s="181" t="s">
        <v>1003</v>
      </c>
      <c r="D44" s="175" t="s">
        <v>210</v>
      </c>
      <c r="E44" s="176">
        <v>153</v>
      </c>
      <c r="F44" s="177">
        <v>0</v>
      </c>
      <c r="G44" s="178">
        <f>ROUND(E44*F44,2)</f>
        <v>0</v>
      </c>
      <c r="H44" s="157">
        <v>0</v>
      </c>
      <c r="I44" s="156">
        <f>ROUND(E44*H44,2)</f>
        <v>0</v>
      </c>
      <c r="J44" s="157">
        <v>126</v>
      </c>
      <c r="K44" s="156">
        <f>ROUND(E44*J44,2)</f>
        <v>19278</v>
      </c>
      <c r="L44" s="156">
        <v>21</v>
      </c>
      <c r="M44" s="156">
        <f>G44*(1+L44/100)</f>
        <v>0</v>
      </c>
      <c r="N44" s="156">
        <v>0</v>
      </c>
      <c r="O44" s="156">
        <f>ROUND(E44*N44,2)</f>
        <v>0</v>
      </c>
      <c r="P44" s="156">
        <v>0</v>
      </c>
      <c r="Q44" s="156">
        <f>ROUND(E44*P44,2)</f>
        <v>0</v>
      </c>
      <c r="R44" s="156"/>
      <c r="S44" s="156" t="s">
        <v>163</v>
      </c>
      <c r="T44" s="156" t="s">
        <v>211</v>
      </c>
      <c r="U44" s="156">
        <v>0.32700000000000001</v>
      </c>
      <c r="V44" s="156">
        <f>ROUND(E44*U44,2)</f>
        <v>50.03</v>
      </c>
      <c r="W44" s="156"/>
      <c r="X44" s="156" t="s">
        <v>212</v>
      </c>
      <c r="Y44" s="147"/>
      <c r="Z44" s="147"/>
      <c r="AA44" s="147"/>
      <c r="AB44" s="147"/>
      <c r="AC44" s="147"/>
      <c r="AD44" s="147"/>
      <c r="AE44" s="147"/>
      <c r="AF44" s="147"/>
      <c r="AG44" s="147" t="s">
        <v>213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1" x14ac:dyDescent="0.25">
      <c r="A45" s="167">
        <v>14</v>
      </c>
      <c r="B45" s="168" t="s">
        <v>398</v>
      </c>
      <c r="C45" s="182" t="s">
        <v>399</v>
      </c>
      <c r="D45" s="169" t="s">
        <v>232</v>
      </c>
      <c r="E45" s="170">
        <v>124.8</v>
      </c>
      <c r="F45" s="171">
        <v>0</v>
      </c>
      <c r="G45" s="172">
        <f>ROUND(E45*F45,2)</f>
        <v>0</v>
      </c>
      <c r="H45" s="157">
        <v>0</v>
      </c>
      <c r="I45" s="156">
        <f>ROUND(E45*H45,2)</f>
        <v>0</v>
      </c>
      <c r="J45" s="157">
        <v>96.6</v>
      </c>
      <c r="K45" s="156">
        <f>ROUND(E45*J45,2)</f>
        <v>12055.68</v>
      </c>
      <c r="L45" s="156">
        <v>21</v>
      </c>
      <c r="M45" s="156">
        <f>G45*(1+L45/100)</f>
        <v>0</v>
      </c>
      <c r="N45" s="156">
        <v>0</v>
      </c>
      <c r="O45" s="156">
        <f>ROUND(E45*N45,2)</f>
        <v>0</v>
      </c>
      <c r="P45" s="156">
        <v>0</v>
      </c>
      <c r="Q45" s="156">
        <f>ROUND(E45*P45,2)</f>
        <v>0</v>
      </c>
      <c r="R45" s="156"/>
      <c r="S45" s="156" t="s">
        <v>163</v>
      </c>
      <c r="T45" s="156" t="s">
        <v>211</v>
      </c>
      <c r="U45" s="156">
        <v>0.01</v>
      </c>
      <c r="V45" s="156">
        <f>ROUND(E45*U45,2)</f>
        <v>1.25</v>
      </c>
      <c r="W45" s="156"/>
      <c r="X45" s="156" t="s">
        <v>212</v>
      </c>
      <c r="Y45" s="147"/>
      <c r="Z45" s="147"/>
      <c r="AA45" s="147"/>
      <c r="AB45" s="147"/>
      <c r="AC45" s="147"/>
      <c r="AD45" s="147"/>
      <c r="AE45" s="147"/>
      <c r="AF45" s="147"/>
      <c r="AG45" s="147" t="s">
        <v>213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1" x14ac:dyDescent="0.25">
      <c r="A46" s="154"/>
      <c r="B46" s="155"/>
      <c r="C46" s="183" t="s">
        <v>686</v>
      </c>
      <c r="D46" s="158"/>
      <c r="E46" s="159">
        <v>124.8</v>
      </c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47"/>
      <c r="Z46" s="147"/>
      <c r="AA46" s="147"/>
      <c r="AB46" s="147"/>
      <c r="AC46" s="147"/>
      <c r="AD46" s="147"/>
      <c r="AE46" s="147"/>
      <c r="AF46" s="147"/>
      <c r="AG46" s="147" t="s">
        <v>178</v>
      </c>
      <c r="AH46" s="147">
        <v>0</v>
      </c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5">
      <c r="A47" s="167">
        <v>15</v>
      </c>
      <c r="B47" s="168" t="s">
        <v>401</v>
      </c>
      <c r="C47" s="182" t="s">
        <v>402</v>
      </c>
      <c r="D47" s="169" t="s">
        <v>232</v>
      </c>
      <c r="E47" s="170">
        <v>62.4</v>
      </c>
      <c r="F47" s="171">
        <v>0</v>
      </c>
      <c r="G47" s="172">
        <f>ROUND(E47*F47,2)</f>
        <v>0</v>
      </c>
      <c r="H47" s="157">
        <v>0</v>
      </c>
      <c r="I47" s="156">
        <f>ROUND(E47*H47,2)</f>
        <v>0</v>
      </c>
      <c r="J47" s="157">
        <v>67</v>
      </c>
      <c r="K47" s="156">
        <f>ROUND(E47*J47,2)</f>
        <v>4180.8</v>
      </c>
      <c r="L47" s="156">
        <v>21</v>
      </c>
      <c r="M47" s="156">
        <f>G47*(1+L47/100)</f>
        <v>0</v>
      </c>
      <c r="N47" s="156">
        <v>0</v>
      </c>
      <c r="O47" s="156">
        <f>ROUND(E47*N47,2)</f>
        <v>0</v>
      </c>
      <c r="P47" s="156">
        <v>0</v>
      </c>
      <c r="Q47" s="156">
        <f>ROUND(E47*P47,2)</f>
        <v>0</v>
      </c>
      <c r="R47" s="156"/>
      <c r="S47" s="156" t="s">
        <v>163</v>
      </c>
      <c r="T47" s="156" t="s">
        <v>211</v>
      </c>
      <c r="U47" s="156">
        <v>0.05</v>
      </c>
      <c r="V47" s="156">
        <f>ROUND(E47*U47,2)</f>
        <v>3.12</v>
      </c>
      <c r="W47" s="156"/>
      <c r="X47" s="156" t="s">
        <v>212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213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 x14ac:dyDescent="0.25">
      <c r="A48" s="154"/>
      <c r="B48" s="155"/>
      <c r="C48" s="183" t="s">
        <v>687</v>
      </c>
      <c r="D48" s="158"/>
      <c r="E48" s="159">
        <v>62.4</v>
      </c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47"/>
      <c r="Z48" s="147"/>
      <c r="AA48" s="147"/>
      <c r="AB48" s="147"/>
      <c r="AC48" s="147"/>
      <c r="AD48" s="147"/>
      <c r="AE48" s="147"/>
      <c r="AF48" s="147"/>
      <c r="AG48" s="147" t="s">
        <v>178</v>
      </c>
      <c r="AH48" s="147">
        <v>0</v>
      </c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 x14ac:dyDescent="0.25">
      <c r="A49" s="167">
        <v>16</v>
      </c>
      <c r="B49" s="168" t="s">
        <v>404</v>
      </c>
      <c r="C49" s="182" t="s">
        <v>405</v>
      </c>
      <c r="D49" s="169" t="s">
        <v>232</v>
      </c>
      <c r="E49" s="170">
        <v>62.4</v>
      </c>
      <c r="F49" s="171">
        <v>0</v>
      </c>
      <c r="G49" s="172">
        <f>ROUND(E49*F49,2)</f>
        <v>0</v>
      </c>
      <c r="H49" s="157">
        <v>0</v>
      </c>
      <c r="I49" s="156">
        <f>ROUND(E49*H49,2)</f>
        <v>0</v>
      </c>
      <c r="J49" s="157">
        <v>121</v>
      </c>
      <c r="K49" s="156">
        <f>ROUND(E49*J49,2)</f>
        <v>7550.4</v>
      </c>
      <c r="L49" s="156">
        <v>21</v>
      </c>
      <c r="M49" s="156">
        <f>G49*(1+L49/100)</f>
        <v>0</v>
      </c>
      <c r="N49" s="156">
        <v>0</v>
      </c>
      <c r="O49" s="156">
        <f>ROUND(E49*N49,2)</f>
        <v>0</v>
      </c>
      <c r="P49" s="156">
        <v>0</v>
      </c>
      <c r="Q49" s="156">
        <f>ROUND(E49*P49,2)</f>
        <v>0</v>
      </c>
      <c r="R49" s="156"/>
      <c r="S49" s="156" t="s">
        <v>163</v>
      </c>
      <c r="T49" s="156" t="s">
        <v>211</v>
      </c>
      <c r="U49" s="156">
        <v>0.2</v>
      </c>
      <c r="V49" s="156">
        <f>ROUND(E49*U49,2)</f>
        <v>12.48</v>
      </c>
      <c r="W49" s="156"/>
      <c r="X49" s="156" t="s">
        <v>212</v>
      </c>
      <c r="Y49" s="147"/>
      <c r="Z49" s="147"/>
      <c r="AA49" s="147"/>
      <c r="AB49" s="147"/>
      <c r="AC49" s="147"/>
      <c r="AD49" s="147"/>
      <c r="AE49" s="147"/>
      <c r="AF49" s="147"/>
      <c r="AG49" s="147" t="s">
        <v>213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 x14ac:dyDescent="0.25">
      <c r="A50" s="154"/>
      <c r="B50" s="155"/>
      <c r="C50" s="183" t="s">
        <v>688</v>
      </c>
      <c r="D50" s="158"/>
      <c r="E50" s="159">
        <v>91.8</v>
      </c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47"/>
      <c r="Z50" s="147"/>
      <c r="AA50" s="147"/>
      <c r="AB50" s="147"/>
      <c r="AC50" s="147"/>
      <c r="AD50" s="147"/>
      <c r="AE50" s="147"/>
      <c r="AF50" s="147"/>
      <c r="AG50" s="147" t="s">
        <v>178</v>
      </c>
      <c r="AH50" s="147">
        <v>0</v>
      </c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 x14ac:dyDescent="0.25">
      <c r="A51" s="154"/>
      <c r="B51" s="155"/>
      <c r="C51" s="183" t="s">
        <v>689</v>
      </c>
      <c r="D51" s="158"/>
      <c r="E51" s="159">
        <v>-29.4</v>
      </c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47"/>
      <c r="Z51" s="147"/>
      <c r="AA51" s="147"/>
      <c r="AB51" s="147"/>
      <c r="AC51" s="147"/>
      <c r="AD51" s="147"/>
      <c r="AE51" s="147"/>
      <c r="AF51" s="147"/>
      <c r="AG51" s="147" t="s">
        <v>178</v>
      </c>
      <c r="AH51" s="147">
        <v>0</v>
      </c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ht="20.399999999999999" outlineLevel="1" x14ac:dyDescent="0.25">
      <c r="A52" s="167">
        <v>17</v>
      </c>
      <c r="B52" s="168" t="s">
        <v>416</v>
      </c>
      <c r="C52" s="182" t="s">
        <v>417</v>
      </c>
      <c r="D52" s="169" t="s">
        <v>210</v>
      </c>
      <c r="E52" s="170">
        <v>54</v>
      </c>
      <c r="F52" s="171">
        <v>0</v>
      </c>
      <c r="G52" s="172">
        <f>ROUND(E52*F52,2)</f>
        <v>0</v>
      </c>
      <c r="H52" s="157">
        <v>0</v>
      </c>
      <c r="I52" s="156">
        <f>ROUND(E52*H52,2)</f>
        <v>0</v>
      </c>
      <c r="J52" s="157">
        <v>151</v>
      </c>
      <c r="K52" s="156">
        <f>ROUND(E52*J52,2)</f>
        <v>8154</v>
      </c>
      <c r="L52" s="156">
        <v>21</v>
      </c>
      <c r="M52" s="156">
        <f>G52*(1+L52/100)</f>
        <v>0</v>
      </c>
      <c r="N52" s="156">
        <v>3.0000000000000001E-5</v>
      </c>
      <c r="O52" s="156">
        <f>ROUND(E52*N52,2)</f>
        <v>0</v>
      </c>
      <c r="P52" s="156">
        <v>0</v>
      </c>
      <c r="Q52" s="156">
        <f>ROUND(E52*P52,2)</f>
        <v>0</v>
      </c>
      <c r="R52" s="156"/>
      <c r="S52" s="156" t="s">
        <v>169</v>
      </c>
      <c r="T52" s="156" t="s">
        <v>211</v>
      </c>
      <c r="U52" s="156">
        <v>0</v>
      </c>
      <c r="V52" s="156">
        <f>ROUND(E52*U52,2)</f>
        <v>0</v>
      </c>
      <c r="W52" s="156"/>
      <c r="X52" s="156" t="s">
        <v>212</v>
      </c>
      <c r="Y52" s="147"/>
      <c r="Z52" s="147"/>
      <c r="AA52" s="147"/>
      <c r="AB52" s="147"/>
      <c r="AC52" s="147"/>
      <c r="AD52" s="147"/>
      <c r="AE52" s="147"/>
      <c r="AF52" s="147"/>
      <c r="AG52" s="147" t="s">
        <v>213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 x14ac:dyDescent="0.25">
      <c r="A53" s="154"/>
      <c r="B53" s="155"/>
      <c r="C53" s="183" t="s">
        <v>690</v>
      </c>
      <c r="D53" s="158"/>
      <c r="E53" s="159">
        <v>54</v>
      </c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47"/>
      <c r="Z53" s="147"/>
      <c r="AA53" s="147"/>
      <c r="AB53" s="147"/>
      <c r="AC53" s="147"/>
      <c r="AD53" s="147"/>
      <c r="AE53" s="147"/>
      <c r="AF53" s="147"/>
      <c r="AG53" s="147" t="s">
        <v>178</v>
      </c>
      <c r="AH53" s="147">
        <v>0</v>
      </c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ht="20.399999999999999" outlineLevel="1" x14ac:dyDescent="0.25">
      <c r="A54" s="167">
        <v>18</v>
      </c>
      <c r="B54" s="168" t="s">
        <v>421</v>
      </c>
      <c r="C54" s="182" t="s">
        <v>526</v>
      </c>
      <c r="D54" s="169" t="s">
        <v>232</v>
      </c>
      <c r="E54" s="170">
        <v>16.467549999999999</v>
      </c>
      <c r="F54" s="171">
        <v>0</v>
      </c>
      <c r="G54" s="172">
        <f>ROUND(E54*F54,2)</f>
        <v>0</v>
      </c>
      <c r="H54" s="157">
        <v>0</v>
      </c>
      <c r="I54" s="156">
        <f>ROUND(E54*H54,2)</f>
        <v>0</v>
      </c>
      <c r="J54" s="157">
        <v>1096</v>
      </c>
      <c r="K54" s="156">
        <f>ROUND(E54*J54,2)</f>
        <v>18048.43</v>
      </c>
      <c r="L54" s="156">
        <v>21</v>
      </c>
      <c r="M54" s="156">
        <f>G54*(1+L54/100)</f>
        <v>0</v>
      </c>
      <c r="N54" s="156">
        <v>1.7</v>
      </c>
      <c r="O54" s="156">
        <f>ROUND(E54*N54,2)</f>
        <v>27.99</v>
      </c>
      <c r="P54" s="156">
        <v>0</v>
      </c>
      <c r="Q54" s="156">
        <f>ROUND(E54*P54,2)</f>
        <v>0</v>
      </c>
      <c r="R54" s="156"/>
      <c r="S54" s="156" t="s">
        <v>169</v>
      </c>
      <c r="T54" s="156" t="s">
        <v>211</v>
      </c>
      <c r="U54" s="156">
        <v>1.59</v>
      </c>
      <c r="V54" s="156">
        <f>ROUND(E54*U54,2)</f>
        <v>26.18</v>
      </c>
      <c r="W54" s="156"/>
      <c r="X54" s="156" t="s">
        <v>212</v>
      </c>
      <c r="Y54" s="147"/>
      <c r="Z54" s="147"/>
      <c r="AA54" s="147"/>
      <c r="AB54" s="147"/>
      <c r="AC54" s="147"/>
      <c r="AD54" s="147"/>
      <c r="AE54" s="147"/>
      <c r="AF54" s="147"/>
      <c r="AG54" s="147" t="s">
        <v>213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 x14ac:dyDescent="0.25">
      <c r="A55" s="154"/>
      <c r="B55" s="155"/>
      <c r="C55" s="183" t="s">
        <v>691</v>
      </c>
      <c r="D55" s="158"/>
      <c r="E55" s="159">
        <v>16.8</v>
      </c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47"/>
      <c r="Z55" s="147"/>
      <c r="AA55" s="147"/>
      <c r="AB55" s="147"/>
      <c r="AC55" s="147"/>
      <c r="AD55" s="147"/>
      <c r="AE55" s="147"/>
      <c r="AF55" s="147"/>
      <c r="AG55" s="147" t="s">
        <v>178</v>
      </c>
      <c r="AH55" s="147">
        <v>0</v>
      </c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5">
      <c r="A56" s="154"/>
      <c r="B56" s="155"/>
      <c r="C56" s="183" t="s">
        <v>692</v>
      </c>
      <c r="D56" s="158"/>
      <c r="E56" s="159">
        <v>-0.33245000000000002</v>
      </c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47"/>
      <c r="Z56" s="147"/>
      <c r="AA56" s="147"/>
      <c r="AB56" s="147"/>
      <c r="AC56" s="147"/>
      <c r="AD56" s="147"/>
      <c r="AE56" s="147"/>
      <c r="AF56" s="147"/>
      <c r="AG56" s="147" t="s">
        <v>178</v>
      </c>
      <c r="AH56" s="147">
        <v>0</v>
      </c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ht="20.399999999999999" outlineLevel="1" x14ac:dyDescent="0.25">
      <c r="A57" s="167">
        <v>19</v>
      </c>
      <c r="B57" s="168" t="s">
        <v>425</v>
      </c>
      <c r="C57" s="182" t="s">
        <v>426</v>
      </c>
      <c r="D57" s="169" t="s">
        <v>232</v>
      </c>
      <c r="E57" s="170">
        <v>29.4</v>
      </c>
      <c r="F57" s="171">
        <v>0</v>
      </c>
      <c r="G57" s="172">
        <f>ROUND(E57*F57,2)</f>
        <v>0</v>
      </c>
      <c r="H57" s="157">
        <v>0</v>
      </c>
      <c r="I57" s="156">
        <f>ROUND(E57*H57,2)</f>
        <v>0</v>
      </c>
      <c r="J57" s="157">
        <v>700</v>
      </c>
      <c r="K57" s="156">
        <f>ROUND(E57*J57,2)</f>
        <v>20580</v>
      </c>
      <c r="L57" s="156">
        <v>21</v>
      </c>
      <c r="M57" s="156">
        <f>G57*(1+L57/100)</f>
        <v>0</v>
      </c>
      <c r="N57" s="156">
        <v>0</v>
      </c>
      <c r="O57" s="156">
        <f>ROUND(E57*N57,2)</f>
        <v>0</v>
      </c>
      <c r="P57" s="156">
        <v>0</v>
      </c>
      <c r="Q57" s="156">
        <f>ROUND(E57*P57,2)</f>
        <v>0</v>
      </c>
      <c r="R57" s="156"/>
      <c r="S57" s="156" t="s">
        <v>169</v>
      </c>
      <c r="T57" s="156" t="s">
        <v>164</v>
      </c>
      <c r="U57" s="156">
        <v>0</v>
      </c>
      <c r="V57" s="156">
        <f>ROUND(E57*U57,2)</f>
        <v>0</v>
      </c>
      <c r="W57" s="156"/>
      <c r="X57" s="156" t="s">
        <v>212</v>
      </c>
      <c r="Y57" s="147"/>
      <c r="Z57" s="147"/>
      <c r="AA57" s="147"/>
      <c r="AB57" s="147"/>
      <c r="AC57" s="147"/>
      <c r="AD57" s="147"/>
      <c r="AE57" s="147"/>
      <c r="AF57" s="147"/>
      <c r="AG57" s="147" t="s">
        <v>213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5">
      <c r="A58" s="154"/>
      <c r="B58" s="155"/>
      <c r="C58" s="183" t="s">
        <v>693</v>
      </c>
      <c r="D58" s="158"/>
      <c r="E58" s="159">
        <v>29.4</v>
      </c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47"/>
      <c r="Z58" s="147"/>
      <c r="AA58" s="147"/>
      <c r="AB58" s="147"/>
      <c r="AC58" s="147"/>
      <c r="AD58" s="147"/>
      <c r="AE58" s="147"/>
      <c r="AF58" s="147"/>
      <c r="AG58" s="147" t="s">
        <v>178</v>
      </c>
      <c r="AH58" s="147">
        <v>0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x14ac:dyDescent="0.25">
      <c r="A59" s="161" t="s">
        <v>158</v>
      </c>
      <c r="B59" s="162" t="s">
        <v>95</v>
      </c>
      <c r="C59" s="180" t="s">
        <v>96</v>
      </c>
      <c r="D59" s="163"/>
      <c r="E59" s="164"/>
      <c r="F59" s="165"/>
      <c r="G59" s="166">
        <f>SUMIF(AG60:AG61,"&lt;&gt;NOR",G60:G61)</f>
        <v>0</v>
      </c>
      <c r="H59" s="160"/>
      <c r="I59" s="160">
        <f>SUM(I60:I61)</f>
        <v>0</v>
      </c>
      <c r="J59" s="160"/>
      <c r="K59" s="160">
        <f>SUM(K60:K61)</f>
        <v>16574.8</v>
      </c>
      <c r="L59" s="160"/>
      <c r="M59" s="160">
        <f>SUM(M60:M61)</f>
        <v>0</v>
      </c>
      <c r="N59" s="160"/>
      <c r="O59" s="160">
        <f>SUM(O60:O61)</f>
        <v>25.25</v>
      </c>
      <c r="P59" s="160"/>
      <c r="Q59" s="160">
        <f>SUM(Q60:Q61)</f>
        <v>0</v>
      </c>
      <c r="R59" s="160"/>
      <c r="S59" s="160"/>
      <c r="T59" s="160"/>
      <c r="U59" s="160"/>
      <c r="V59" s="160">
        <f>SUM(V60:V61)</f>
        <v>22.71</v>
      </c>
      <c r="W59" s="160"/>
      <c r="X59" s="160"/>
      <c r="AG59" t="s">
        <v>159</v>
      </c>
    </row>
    <row r="60" spans="1:60" outlineLevel="1" x14ac:dyDescent="0.25">
      <c r="A60" s="167">
        <v>20</v>
      </c>
      <c r="B60" s="168" t="s">
        <v>433</v>
      </c>
      <c r="C60" s="182" t="s">
        <v>434</v>
      </c>
      <c r="D60" s="169" t="s">
        <v>232</v>
      </c>
      <c r="E60" s="170">
        <v>13.356</v>
      </c>
      <c r="F60" s="171">
        <v>0</v>
      </c>
      <c r="G60" s="172">
        <f>ROUND(E60*F60,2)</f>
        <v>0</v>
      </c>
      <c r="H60" s="157">
        <v>0</v>
      </c>
      <c r="I60" s="156">
        <f>ROUND(E60*H60,2)</f>
        <v>0</v>
      </c>
      <c r="J60" s="157">
        <v>1241</v>
      </c>
      <c r="K60" s="156">
        <f>ROUND(E60*J60,2)</f>
        <v>16574.8</v>
      </c>
      <c r="L60" s="156">
        <v>21</v>
      </c>
      <c r="M60" s="156">
        <f>G60*(1+L60/100)</f>
        <v>0</v>
      </c>
      <c r="N60" s="156">
        <v>1.8907700000000001</v>
      </c>
      <c r="O60" s="156">
        <f>ROUND(E60*N60,2)</f>
        <v>25.25</v>
      </c>
      <c r="P60" s="156">
        <v>0</v>
      </c>
      <c r="Q60" s="156">
        <f>ROUND(E60*P60,2)</f>
        <v>0</v>
      </c>
      <c r="R60" s="156"/>
      <c r="S60" s="156" t="s">
        <v>169</v>
      </c>
      <c r="T60" s="156" t="s">
        <v>211</v>
      </c>
      <c r="U60" s="156">
        <v>1.7</v>
      </c>
      <c r="V60" s="156">
        <f>ROUND(E60*U60,2)</f>
        <v>22.71</v>
      </c>
      <c r="W60" s="156"/>
      <c r="X60" s="156" t="s">
        <v>212</v>
      </c>
      <c r="Y60" s="147"/>
      <c r="Z60" s="147"/>
      <c r="AA60" s="147"/>
      <c r="AB60" s="147"/>
      <c r="AC60" s="147"/>
      <c r="AD60" s="147"/>
      <c r="AE60" s="147"/>
      <c r="AF60" s="147"/>
      <c r="AG60" s="147" t="s">
        <v>213</v>
      </c>
      <c r="AH60" s="147"/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 x14ac:dyDescent="0.25">
      <c r="A61" s="154"/>
      <c r="B61" s="155"/>
      <c r="C61" s="183" t="s">
        <v>694</v>
      </c>
      <c r="D61" s="158"/>
      <c r="E61" s="159">
        <v>13.356</v>
      </c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47"/>
      <c r="Z61" s="147"/>
      <c r="AA61" s="147"/>
      <c r="AB61" s="147"/>
      <c r="AC61" s="147"/>
      <c r="AD61" s="147"/>
      <c r="AE61" s="147"/>
      <c r="AF61" s="147"/>
      <c r="AG61" s="147" t="s">
        <v>178</v>
      </c>
      <c r="AH61" s="147">
        <v>0</v>
      </c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x14ac:dyDescent="0.25">
      <c r="A62" s="161" t="s">
        <v>158</v>
      </c>
      <c r="B62" s="162" t="s">
        <v>97</v>
      </c>
      <c r="C62" s="180" t="s">
        <v>98</v>
      </c>
      <c r="D62" s="163"/>
      <c r="E62" s="164"/>
      <c r="F62" s="165"/>
      <c r="G62" s="166">
        <f>SUMIF(AG63:AG69,"&lt;&gt;NOR",G63:G69)</f>
        <v>0</v>
      </c>
      <c r="H62" s="160"/>
      <c r="I62" s="160">
        <f>SUM(I63:I69)</f>
        <v>71678.880000000005</v>
      </c>
      <c r="J62" s="160"/>
      <c r="K62" s="160">
        <f>SUM(K63:K69)</f>
        <v>14765.519999999999</v>
      </c>
      <c r="L62" s="160"/>
      <c r="M62" s="160">
        <f>SUM(M63:M69)</f>
        <v>0</v>
      </c>
      <c r="N62" s="160"/>
      <c r="O62" s="160">
        <f>SUM(O63:O69)</f>
        <v>83.789999999999992</v>
      </c>
      <c r="P62" s="160"/>
      <c r="Q62" s="160">
        <f>SUM(Q63:Q69)</f>
        <v>0</v>
      </c>
      <c r="R62" s="160"/>
      <c r="S62" s="160"/>
      <c r="T62" s="160"/>
      <c r="U62" s="160"/>
      <c r="V62" s="160">
        <f>SUM(V63:V69)</f>
        <v>14.71</v>
      </c>
      <c r="W62" s="160"/>
      <c r="X62" s="160"/>
      <c r="AG62" t="s">
        <v>159</v>
      </c>
    </row>
    <row r="63" spans="1:60" ht="20.399999999999999" outlineLevel="1" x14ac:dyDescent="0.25">
      <c r="A63" s="167">
        <v>21</v>
      </c>
      <c r="B63" s="168" t="s">
        <v>436</v>
      </c>
      <c r="C63" s="182" t="s">
        <v>437</v>
      </c>
      <c r="D63" s="169" t="s">
        <v>210</v>
      </c>
      <c r="E63" s="170">
        <v>84</v>
      </c>
      <c r="F63" s="171">
        <v>0</v>
      </c>
      <c r="G63" s="172">
        <f>ROUND(E63*F63,2)</f>
        <v>0</v>
      </c>
      <c r="H63" s="157">
        <v>148.63999999999999</v>
      </c>
      <c r="I63" s="156">
        <f>ROUND(E63*H63,2)</f>
        <v>12485.76</v>
      </c>
      <c r="J63" s="157">
        <v>25.36</v>
      </c>
      <c r="K63" s="156">
        <f>ROUND(E63*J63,2)</f>
        <v>2130.2399999999998</v>
      </c>
      <c r="L63" s="156">
        <v>21</v>
      </c>
      <c r="M63" s="156">
        <f>G63*(1+L63/100)</f>
        <v>0</v>
      </c>
      <c r="N63" s="156">
        <v>0.378</v>
      </c>
      <c r="O63" s="156">
        <f>ROUND(E63*N63,2)</f>
        <v>31.75</v>
      </c>
      <c r="P63" s="156">
        <v>0</v>
      </c>
      <c r="Q63" s="156">
        <f>ROUND(E63*P63,2)</f>
        <v>0</v>
      </c>
      <c r="R63" s="156"/>
      <c r="S63" s="156" t="s">
        <v>163</v>
      </c>
      <c r="T63" s="156" t="s">
        <v>211</v>
      </c>
      <c r="U63" s="156">
        <v>0.03</v>
      </c>
      <c r="V63" s="156">
        <f>ROUND(E63*U63,2)</f>
        <v>2.52</v>
      </c>
      <c r="W63" s="156"/>
      <c r="X63" s="156" t="s">
        <v>212</v>
      </c>
      <c r="Y63" s="147"/>
      <c r="Z63" s="147"/>
      <c r="AA63" s="147"/>
      <c r="AB63" s="147"/>
      <c r="AC63" s="147"/>
      <c r="AD63" s="147"/>
      <c r="AE63" s="147"/>
      <c r="AF63" s="147"/>
      <c r="AG63" s="147" t="s">
        <v>213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1" x14ac:dyDescent="0.25">
      <c r="A64" s="154"/>
      <c r="B64" s="155"/>
      <c r="C64" s="183" t="s">
        <v>676</v>
      </c>
      <c r="D64" s="158"/>
      <c r="E64" s="159">
        <v>84</v>
      </c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47"/>
      <c r="Z64" s="147"/>
      <c r="AA64" s="147"/>
      <c r="AB64" s="147"/>
      <c r="AC64" s="147"/>
      <c r="AD64" s="147"/>
      <c r="AE64" s="147"/>
      <c r="AF64" s="147"/>
      <c r="AG64" s="147" t="s">
        <v>178</v>
      </c>
      <c r="AH64" s="147">
        <v>0</v>
      </c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ht="20.399999999999999" outlineLevel="1" x14ac:dyDescent="0.25">
      <c r="A65" s="173">
        <v>22</v>
      </c>
      <c r="B65" s="174" t="s">
        <v>438</v>
      </c>
      <c r="C65" s="181" t="s">
        <v>439</v>
      </c>
      <c r="D65" s="175" t="s">
        <v>210</v>
      </c>
      <c r="E65" s="176">
        <v>84</v>
      </c>
      <c r="F65" s="177">
        <v>0</v>
      </c>
      <c r="G65" s="178">
        <f>ROUND(E65*F65,2)</f>
        <v>0</v>
      </c>
      <c r="H65" s="157">
        <v>160.13999999999999</v>
      </c>
      <c r="I65" s="156">
        <f>ROUND(E65*H65,2)</f>
        <v>13451.76</v>
      </c>
      <c r="J65" s="157">
        <v>25.36</v>
      </c>
      <c r="K65" s="156">
        <f>ROUND(E65*J65,2)</f>
        <v>2130.2399999999998</v>
      </c>
      <c r="L65" s="156">
        <v>21</v>
      </c>
      <c r="M65" s="156">
        <f>G65*(1+L65/100)</f>
        <v>0</v>
      </c>
      <c r="N65" s="156">
        <v>0.378</v>
      </c>
      <c r="O65" s="156">
        <f>ROUND(E65*N65,2)</f>
        <v>31.75</v>
      </c>
      <c r="P65" s="156">
        <v>0</v>
      </c>
      <c r="Q65" s="156">
        <f>ROUND(E65*P65,2)</f>
        <v>0</v>
      </c>
      <c r="R65" s="156"/>
      <c r="S65" s="156" t="s">
        <v>163</v>
      </c>
      <c r="T65" s="156" t="s">
        <v>211</v>
      </c>
      <c r="U65" s="156">
        <v>2.5999999999999999E-2</v>
      </c>
      <c r="V65" s="156">
        <f>ROUND(E65*U65,2)</f>
        <v>2.1800000000000002</v>
      </c>
      <c r="W65" s="156"/>
      <c r="X65" s="156" t="s">
        <v>212</v>
      </c>
      <c r="Y65" s="147"/>
      <c r="Z65" s="147"/>
      <c r="AA65" s="147"/>
      <c r="AB65" s="147"/>
      <c r="AC65" s="147"/>
      <c r="AD65" s="147"/>
      <c r="AE65" s="147"/>
      <c r="AF65" s="147"/>
      <c r="AG65" s="147" t="s">
        <v>213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 x14ac:dyDescent="0.25">
      <c r="A66" s="173">
        <v>23</v>
      </c>
      <c r="B66" s="174" t="s">
        <v>440</v>
      </c>
      <c r="C66" s="181" t="s">
        <v>441</v>
      </c>
      <c r="D66" s="175" t="s">
        <v>210</v>
      </c>
      <c r="E66" s="176">
        <v>84</v>
      </c>
      <c r="F66" s="177">
        <v>0</v>
      </c>
      <c r="G66" s="178">
        <f>ROUND(E66*F66,2)</f>
        <v>0</v>
      </c>
      <c r="H66" s="157">
        <v>263.26</v>
      </c>
      <c r="I66" s="156">
        <f>ROUND(E66*H66,2)</f>
        <v>22113.84</v>
      </c>
      <c r="J66" s="157">
        <v>79.239999999999995</v>
      </c>
      <c r="K66" s="156">
        <f>ROUND(E66*J66,2)</f>
        <v>6656.16</v>
      </c>
      <c r="L66" s="156">
        <v>21</v>
      </c>
      <c r="M66" s="156">
        <f>G66*(1+L66/100)</f>
        <v>0</v>
      </c>
      <c r="N66" s="156">
        <v>0.13188</v>
      </c>
      <c r="O66" s="156">
        <f>ROUND(E66*N66,2)</f>
        <v>11.08</v>
      </c>
      <c r="P66" s="156">
        <v>0</v>
      </c>
      <c r="Q66" s="156">
        <f>ROUND(E66*P66,2)</f>
        <v>0</v>
      </c>
      <c r="R66" s="156"/>
      <c r="S66" s="156" t="s">
        <v>163</v>
      </c>
      <c r="T66" s="156" t="s">
        <v>211</v>
      </c>
      <c r="U66" s="156">
        <v>4.9000000000000002E-2</v>
      </c>
      <c r="V66" s="156">
        <f>ROUND(E66*U66,2)</f>
        <v>4.12</v>
      </c>
      <c r="W66" s="156"/>
      <c r="X66" s="156" t="s">
        <v>212</v>
      </c>
      <c r="Y66" s="147"/>
      <c r="Z66" s="147"/>
      <c r="AA66" s="147"/>
      <c r="AB66" s="147"/>
      <c r="AC66" s="147"/>
      <c r="AD66" s="147"/>
      <c r="AE66" s="147"/>
      <c r="AF66" s="147"/>
      <c r="AG66" s="147" t="s">
        <v>213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 x14ac:dyDescent="0.25">
      <c r="A67" s="173">
        <v>24</v>
      </c>
      <c r="B67" s="174" t="s">
        <v>442</v>
      </c>
      <c r="C67" s="181" t="s">
        <v>443</v>
      </c>
      <c r="D67" s="175" t="s">
        <v>210</v>
      </c>
      <c r="E67" s="176">
        <v>84</v>
      </c>
      <c r="F67" s="177">
        <v>0</v>
      </c>
      <c r="G67" s="178">
        <f>ROUND(E67*F67,2)</f>
        <v>0</v>
      </c>
      <c r="H67" s="157">
        <v>20.37</v>
      </c>
      <c r="I67" s="156">
        <f>ROUND(E67*H67,2)</f>
        <v>1711.08</v>
      </c>
      <c r="J67" s="157">
        <v>3.13</v>
      </c>
      <c r="K67" s="156">
        <f>ROUND(E67*J67,2)</f>
        <v>262.92</v>
      </c>
      <c r="L67" s="156">
        <v>21</v>
      </c>
      <c r="M67" s="156">
        <f>G67*(1+L67/100)</f>
        <v>0</v>
      </c>
      <c r="N67" s="156">
        <v>5.6100000000000004E-3</v>
      </c>
      <c r="O67" s="156">
        <f>ROUND(E67*N67,2)</f>
        <v>0.47</v>
      </c>
      <c r="P67" s="156">
        <v>0</v>
      </c>
      <c r="Q67" s="156">
        <f>ROUND(E67*P67,2)</f>
        <v>0</v>
      </c>
      <c r="R67" s="156"/>
      <c r="S67" s="156" t="s">
        <v>163</v>
      </c>
      <c r="T67" s="156" t="s">
        <v>211</v>
      </c>
      <c r="U67" s="156">
        <v>4.0000000000000001E-3</v>
      </c>
      <c r="V67" s="156">
        <f>ROUND(E67*U67,2)</f>
        <v>0.34</v>
      </c>
      <c r="W67" s="156"/>
      <c r="X67" s="156" t="s">
        <v>212</v>
      </c>
      <c r="Y67" s="147"/>
      <c r="Z67" s="147"/>
      <c r="AA67" s="147"/>
      <c r="AB67" s="147"/>
      <c r="AC67" s="147"/>
      <c r="AD67" s="147"/>
      <c r="AE67" s="147"/>
      <c r="AF67" s="147"/>
      <c r="AG67" s="147" t="s">
        <v>213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1" x14ac:dyDescent="0.25">
      <c r="A68" s="173">
        <v>25</v>
      </c>
      <c r="B68" s="174" t="s">
        <v>444</v>
      </c>
      <c r="C68" s="181" t="s">
        <v>445</v>
      </c>
      <c r="D68" s="175" t="s">
        <v>210</v>
      </c>
      <c r="E68" s="176">
        <v>84</v>
      </c>
      <c r="F68" s="177">
        <v>0</v>
      </c>
      <c r="G68" s="178">
        <f>ROUND(E68*F68,2)</f>
        <v>0</v>
      </c>
      <c r="H68" s="157">
        <v>7.02</v>
      </c>
      <c r="I68" s="156">
        <f>ROUND(E68*H68,2)</f>
        <v>589.67999999999995</v>
      </c>
      <c r="J68" s="157">
        <v>1.08</v>
      </c>
      <c r="K68" s="156">
        <f>ROUND(E68*J68,2)</f>
        <v>90.72</v>
      </c>
      <c r="L68" s="156">
        <v>21</v>
      </c>
      <c r="M68" s="156">
        <f>G68*(1+L68/100)</f>
        <v>0</v>
      </c>
      <c r="N68" s="156">
        <v>3.1E-4</v>
      </c>
      <c r="O68" s="156">
        <f>ROUND(E68*N68,2)</f>
        <v>0.03</v>
      </c>
      <c r="P68" s="156">
        <v>0</v>
      </c>
      <c r="Q68" s="156">
        <f>ROUND(E68*P68,2)</f>
        <v>0</v>
      </c>
      <c r="R68" s="156"/>
      <c r="S68" s="156" t="s">
        <v>163</v>
      </c>
      <c r="T68" s="156" t="s">
        <v>211</v>
      </c>
      <c r="U68" s="156">
        <v>2E-3</v>
      </c>
      <c r="V68" s="156">
        <f>ROUND(E68*U68,2)</f>
        <v>0.17</v>
      </c>
      <c r="W68" s="156"/>
      <c r="X68" s="156" t="s">
        <v>212</v>
      </c>
      <c r="Y68" s="147"/>
      <c r="Z68" s="147"/>
      <c r="AA68" s="147"/>
      <c r="AB68" s="147"/>
      <c r="AC68" s="147"/>
      <c r="AD68" s="147"/>
      <c r="AE68" s="147"/>
      <c r="AF68" s="147"/>
      <c r="AG68" s="147" t="s">
        <v>213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1" x14ac:dyDescent="0.25">
      <c r="A69" s="173">
        <v>26</v>
      </c>
      <c r="B69" s="174" t="s">
        <v>446</v>
      </c>
      <c r="C69" s="181" t="s">
        <v>447</v>
      </c>
      <c r="D69" s="175" t="s">
        <v>210</v>
      </c>
      <c r="E69" s="176">
        <v>84</v>
      </c>
      <c r="F69" s="177">
        <v>0</v>
      </c>
      <c r="G69" s="178">
        <f>ROUND(E69*F69,2)</f>
        <v>0</v>
      </c>
      <c r="H69" s="157">
        <v>253.89</v>
      </c>
      <c r="I69" s="156">
        <f>ROUND(E69*H69,2)</f>
        <v>21326.76</v>
      </c>
      <c r="J69" s="157">
        <v>41.61</v>
      </c>
      <c r="K69" s="156">
        <f>ROUND(E69*J69,2)</f>
        <v>3495.24</v>
      </c>
      <c r="L69" s="156">
        <v>21</v>
      </c>
      <c r="M69" s="156">
        <f>G69*(1+L69/100)</f>
        <v>0</v>
      </c>
      <c r="N69" s="156">
        <v>0.10373</v>
      </c>
      <c r="O69" s="156">
        <f>ROUND(E69*N69,2)</f>
        <v>8.7100000000000009</v>
      </c>
      <c r="P69" s="156">
        <v>0</v>
      </c>
      <c r="Q69" s="156">
        <f>ROUND(E69*P69,2)</f>
        <v>0</v>
      </c>
      <c r="R69" s="156"/>
      <c r="S69" s="156" t="s">
        <v>163</v>
      </c>
      <c r="T69" s="156" t="s">
        <v>211</v>
      </c>
      <c r="U69" s="156">
        <v>6.4000000000000001E-2</v>
      </c>
      <c r="V69" s="156">
        <f>ROUND(E69*U69,2)</f>
        <v>5.38</v>
      </c>
      <c r="W69" s="156"/>
      <c r="X69" s="156" t="s">
        <v>212</v>
      </c>
      <c r="Y69" s="147"/>
      <c r="Z69" s="147"/>
      <c r="AA69" s="147"/>
      <c r="AB69" s="147"/>
      <c r="AC69" s="147"/>
      <c r="AD69" s="147"/>
      <c r="AE69" s="147"/>
      <c r="AF69" s="147"/>
      <c r="AG69" s="147" t="s">
        <v>213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x14ac:dyDescent="0.25">
      <c r="A70" s="161" t="s">
        <v>158</v>
      </c>
      <c r="B70" s="162" t="s">
        <v>101</v>
      </c>
      <c r="C70" s="180" t="s">
        <v>102</v>
      </c>
      <c r="D70" s="163"/>
      <c r="E70" s="164"/>
      <c r="F70" s="165"/>
      <c r="G70" s="166">
        <f>SUMIF(AG71:AG74,"&lt;&gt;NOR",G71:G74)</f>
        <v>0</v>
      </c>
      <c r="H70" s="160"/>
      <c r="I70" s="160">
        <f>SUM(I71:I74)</f>
        <v>268066.83</v>
      </c>
      <c r="J70" s="160"/>
      <c r="K70" s="160">
        <f>SUM(K71:K74)</f>
        <v>57356.47</v>
      </c>
      <c r="L70" s="160"/>
      <c r="M70" s="160">
        <f>SUM(M71:M74)</f>
        <v>0</v>
      </c>
      <c r="N70" s="160"/>
      <c r="O70" s="160">
        <f>SUM(O71:O74)</f>
        <v>1.79</v>
      </c>
      <c r="P70" s="160"/>
      <c r="Q70" s="160">
        <f>SUM(Q71:Q74)</f>
        <v>0</v>
      </c>
      <c r="R70" s="160"/>
      <c r="S70" s="160"/>
      <c r="T70" s="160"/>
      <c r="U70" s="160"/>
      <c r="V70" s="160">
        <f>SUM(V71:V74)</f>
        <v>118.37</v>
      </c>
      <c r="W70" s="160"/>
      <c r="X70" s="160"/>
      <c r="AG70" t="s">
        <v>159</v>
      </c>
    </row>
    <row r="71" spans="1:60" outlineLevel="1" x14ac:dyDescent="0.25">
      <c r="A71" s="173">
        <v>27</v>
      </c>
      <c r="B71" s="174" t="s">
        <v>695</v>
      </c>
      <c r="C71" s="181" t="s">
        <v>696</v>
      </c>
      <c r="D71" s="175" t="s">
        <v>225</v>
      </c>
      <c r="E71" s="176">
        <v>553.1</v>
      </c>
      <c r="F71" s="177">
        <v>0</v>
      </c>
      <c r="G71" s="178">
        <f>ROUND(E71*F71,2)</f>
        <v>0</v>
      </c>
      <c r="H71" s="157">
        <v>0</v>
      </c>
      <c r="I71" s="156">
        <f>ROUND(E71*H71,2)</f>
        <v>0</v>
      </c>
      <c r="J71" s="157">
        <v>82.7</v>
      </c>
      <c r="K71" s="156">
        <f>ROUND(E71*J71,2)</f>
        <v>45741.37</v>
      </c>
      <c r="L71" s="156">
        <v>21</v>
      </c>
      <c r="M71" s="156">
        <f>G71*(1+L71/100)</f>
        <v>0</v>
      </c>
      <c r="N71" s="156">
        <v>0</v>
      </c>
      <c r="O71" s="156">
        <f>ROUND(E71*N71,2)</f>
        <v>0</v>
      </c>
      <c r="P71" s="156">
        <v>0</v>
      </c>
      <c r="Q71" s="156">
        <f>ROUND(E71*P71,2)</f>
        <v>0</v>
      </c>
      <c r="R71" s="156"/>
      <c r="S71" s="156" t="s">
        <v>163</v>
      </c>
      <c r="T71" s="156" t="s">
        <v>211</v>
      </c>
      <c r="U71" s="156">
        <v>0.17</v>
      </c>
      <c r="V71" s="156">
        <f>ROUND(E71*U71,2)</f>
        <v>94.03</v>
      </c>
      <c r="W71" s="156"/>
      <c r="X71" s="156" t="s">
        <v>212</v>
      </c>
      <c r="Y71" s="147"/>
      <c r="Z71" s="147"/>
      <c r="AA71" s="147"/>
      <c r="AB71" s="147"/>
      <c r="AC71" s="147"/>
      <c r="AD71" s="147"/>
      <c r="AE71" s="147"/>
      <c r="AF71" s="147"/>
      <c r="AG71" s="147" t="s">
        <v>213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1" x14ac:dyDescent="0.25">
      <c r="A72" s="173">
        <v>28</v>
      </c>
      <c r="B72" s="174" t="s">
        <v>697</v>
      </c>
      <c r="C72" s="181" t="s">
        <v>698</v>
      </c>
      <c r="D72" s="175" t="s">
        <v>225</v>
      </c>
      <c r="E72" s="176">
        <v>553.1</v>
      </c>
      <c r="F72" s="177">
        <v>0</v>
      </c>
      <c r="G72" s="178">
        <f>ROUND(E72*F72,2)</f>
        <v>0</v>
      </c>
      <c r="H72" s="157">
        <v>0</v>
      </c>
      <c r="I72" s="156">
        <f>ROUND(E72*H72,2)</f>
        <v>0</v>
      </c>
      <c r="J72" s="157">
        <v>21</v>
      </c>
      <c r="K72" s="156">
        <f>ROUND(E72*J72,2)</f>
        <v>11615.1</v>
      </c>
      <c r="L72" s="156">
        <v>21</v>
      </c>
      <c r="M72" s="156">
        <f>G72*(1+L72/100)</f>
        <v>0</v>
      </c>
      <c r="N72" s="156">
        <v>0</v>
      </c>
      <c r="O72" s="156">
        <f>ROUND(E72*N72,2)</f>
        <v>0</v>
      </c>
      <c r="P72" s="156">
        <v>0</v>
      </c>
      <c r="Q72" s="156">
        <f>ROUND(E72*P72,2)</f>
        <v>0</v>
      </c>
      <c r="R72" s="156"/>
      <c r="S72" s="156" t="s">
        <v>169</v>
      </c>
      <c r="T72" s="156" t="s">
        <v>211</v>
      </c>
      <c r="U72" s="156">
        <v>4.3999999999999997E-2</v>
      </c>
      <c r="V72" s="156">
        <f>ROUND(E72*U72,2)</f>
        <v>24.34</v>
      </c>
      <c r="W72" s="156"/>
      <c r="X72" s="156" t="s">
        <v>212</v>
      </c>
      <c r="Y72" s="147"/>
      <c r="Z72" s="147"/>
      <c r="AA72" s="147"/>
      <c r="AB72" s="147"/>
      <c r="AC72" s="147"/>
      <c r="AD72" s="147"/>
      <c r="AE72" s="147"/>
      <c r="AF72" s="147"/>
      <c r="AG72" s="147" t="s">
        <v>213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ht="30.6" outlineLevel="1" x14ac:dyDescent="0.25">
      <c r="A73" s="167">
        <v>29</v>
      </c>
      <c r="B73" s="168" t="s">
        <v>699</v>
      </c>
      <c r="C73" s="194" t="s">
        <v>976</v>
      </c>
      <c r="D73" s="169" t="s">
        <v>225</v>
      </c>
      <c r="E73" s="170">
        <v>561.39649999999995</v>
      </c>
      <c r="F73" s="171">
        <v>0</v>
      </c>
      <c r="G73" s="172">
        <f>ROUND(E73*F73,2)</f>
        <v>0</v>
      </c>
      <c r="H73" s="157">
        <v>477.5</v>
      </c>
      <c r="I73" s="156">
        <f>ROUND(E73*H73,2)</f>
        <v>268066.83</v>
      </c>
      <c r="J73" s="157">
        <v>0</v>
      </c>
      <c r="K73" s="156">
        <f>ROUND(E73*J73,2)</f>
        <v>0</v>
      </c>
      <c r="L73" s="156">
        <v>21</v>
      </c>
      <c r="M73" s="156">
        <f>G73*(1+L73/100)</f>
        <v>0</v>
      </c>
      <c r="N73" s="156">
        <v>3.1800000000000001E-3</v>
      </c>
      <c r="O73" s="156">
        <f>ROUND(E73*N73,2)</f>
        <v>1.79</v>
      </c>
      <c r="P73" s="156">
        <v>0</v>
      </c>
      <c r="Q73" s="156">
        <f>ROUND(E73*P73,2)</f>
        <v>0</v>
      </c>
      <c r="R73" s="156" t="s">
        <v>430</v>
      </c>
      <c r="S73" s="156" t="s">
        <v>163</v>
      </c>
      <c r="T73" s="156" t="s">
        <v>211</v>
      </c>
      <c r="U73" s="156">
        <v>0</v>
      </c>
      <c r="V73" s="156">
        <f>ROUND(E73*U73,2)</f>
        <v>0</v>
      </c>
      <c r="W73" s="156"/>
      <c r="X73" s="156" t="s">
        <v>431</v>
      </c>
      <c r="Y73" s="147"/>
      <c r="Z73" s="147"/>
      <c r="AA73" s="147"/>
      <c r="AB73" s="147"/>
      <c r="AC73" s="147"/>
      <c r="AD73" s="147"/>
      <c r="AE73" s="147"/>
      <c r="AF73" s="147"/>
      <c r="AG73" s="147" t="s">
        <v>432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1" x14ac:dyDescent="0.25">
      <c r="A74" s="154"/>
      <c r="B74" s="155"/>
      <c r="C74" s="183" t="s">
        <v>700</v>
      </c>
      <c r="D74" s="158"/>
      <c r="E74" s="159">
        <v>561.39649999999995</v>
      </c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  <c r="Y74" s="147"/>
      <c r="Z74" s="147"/>
      <c r="AA74" s="147"/>
      <c r="AB74" s="147"/>
      <c r="AC74" s="147"/>
      <c r="AD74" s="147"/>
      <c r="AE74" s="147"/>
      <c r="AF74" s="147"/>
      <c r="AG74" s="147" t="s">
        <v>178</v>
      </c>
      <c r="AH74" s="147">
        <v>0</v>
      </c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x14ac:dyDescent="0.25">
      <c r="A75" s="161" t="s">
        <v>158</v>
      </c>
      <c r="B75" s="162" t="s">
        <v>103</v>
      </c>
      <c r="C75" s="180" t="s">
        <v>104</v>
      </c>
      <c r="D75" s="163"/>
      <c r="E75" s="164"/>
      <c r="F75" s="165"/>
      <c r="G75" s="166">
        <f>SUMIF(AG76:AG78,"&lt;&gt;NOR",G76:G78)</f>
        <v>0</v>
      </c>
      <c r="H75" s="160"/>
      <c r="I75" s="160">
        <f>SUM(I76:I78)</f>
        <v>3551.48</v>
      </c>
      <c r="J75" s="160"/>
      <c r="K75" s="160">
        <f>SUM(K76:K78)</f>
        <v>5363.32</v>
      </c>
      <c r="L75" s="160"/>
      <c r="M75" s="160">
        <f>SUM(M76:M78)</f>
        <v>0</v>
      </c>
      <c r="N75" s="160"/>
      <c r="O75" s="160">
        <f>SUM(O76:O78)</f>
        <v>0.04</v>
      </c>
      <c r="P75" s="160"/>
      <c r="Q75" s="160">
        <f>SUM(Q76:Q78)</f>
        <v>0</v>
      </c>
      <c r="R75" s="160"/>
      <c r="S75" s="160"/>
      <c r="T75" s="160"/>
      <c r="U75" s="160"/>
      <c r="V75" s="160">
        <f>SUM(V76:V78)</f>
        <v>3.04</v>
      </c>
      <c r="W75" s="160"/>
      <c r="X75" s="160"/>
      <c r="AG75" t="s">
        <v>159</v>
      </c>
    </row>
    <row r="76" spans="1:60" outlineLevel="1" x14ac:dyDescent="0.25">
      <c r="A76" s="167">
        <v>30</v>
      </c>
      <c r="B76" s="168" t="s">
        <v>484</v>
      </c>
      <c r="C76" s="182" t="s">
        <v>485</v>
      </c>
      <c r="D76" s="169" t="s">
        <v>225</v>
      </c>
      <c r="E76" s="170">
        <v>76</v>
      </c>
      <c r="F76" s="171">
        <v>0</v>
      </c>
      <c r="G76" s="172">
        <f>ROUND(E76*F76,2)</f>
        <v>0</v>
      </c>
      <c r="H76" s="157">
        <v>46.73</v>
      </c>
      <c r="I76" s="156">
        <f>ROUND(E76*H76,2)</f>
        <v>3551.48</v>
      </c>
      <c r="J76" s="157">
        <v>30.57</v>
      </c>
      <c r="K76" s="156">
        <f>ROUND(E76*J76,2)</f>
        <v>2323.3200000000002</v>
      </c>
      <c r="L76" s="156">
        <v>21</v>
      </c>
      <c r="M76" s="156">
        <f>G76*(1+L76/100)</f>
        <v>0</v>
      </c>
      <c r="N76" s="156">
        <v>0</v>
      </c>
      <c r="O76" s="156">
        <f>ROUND(E76*N76,2)</f>
        <v>0</v>
      </c>
      <c r="P76" s="156">
        <v>0</v>
      </c>
      <c r="Q76" s="156">
        <f>ROUND(E76*P76,2)</f>
        <v>0</v>
      </c>
      <c r="R76" s="156"/>
      <c r="S76" s="156" t="s">
        <v>163</v>
      </c>
      <c r="T76" s="156" t="s">
        <v>211</v>
      </c>
      <c r="U76" s="156">
        <v>0.04</v>
      </c>
      <c r="V76" s="156">
        <f>ROUND(E76*U76,2)</f>
        <v>3.04</v>
      </c>
      <c r="W76" s="156"/>
      <c r="X76" s="156" t="s">
        <v>212</v>
      </c>
      <c r="Y76" s="147"/>
      <c r="Z76" s="147"/>
      <c r="AA76" s="147"/>
      <c r="AB76" s="147"/>
      <c r="AC76" s="147"/>
      <c r="AD76" s="147"/>
      <c r="AE76" s="147"/>
      <c r="AF76" s="147"/>
      <c r="AG76" s="147" t="s">
        <v>213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1" x14ac:dyDescent="0.25">
      <c r="A77" s="154"/>
      <c r="B77" s="155"/>
      <c r="C77" s="183" t="s">
        <v>701</v>
      </c>
      <c r="D77" s="158"/>
      <c r="E77" s="159">
        <v>76</v>
      </c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47"/>
      <c r="Z77" s="147"/>
      <c r="AA77" s="147"/>
      <c r="AB77" s="147"/>
      <c r="AC77" s="147"/>
      <c r="AD77" s="147"/>
      <c r="AE77" s="147"/>
      <c r="AF77" s="147"/>
      <c r="AG77" s="147" t="s">
        <v>178</v>
      </c>
      <c r="AH77" s="147">
        <v>0</v>
      </c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1" x14ac:dyDescent="0.25">
      <c r="A78" s="173">
        <v>31</v>
      </c>
      <c r="B78" s="174" t="s">
        <v>487</v>
      </c>
      <c r="C78" s="181" t="s">
        <v>488</v>
      </c>
      <c r="D78" s="175" t="s">
        <v>225</v>
      </c>
      <c r="E78" s="176">
        <v>76</v>
      </c>
      <c r="F78" s="177">
        <v>0</v>
      </c>
      <c r="G78" s="178">
        <f>ROUND(E78*F78,2)</f>
        <v>0</v>
      </c>
      <c r="H78" s="157">
        <v>0</v>
      </c>
      <c r="I78" s="156">
        <f>ROUND(E78*H78,2)</f>
        <v>0</v>
      </c>
      <c r="J78" s="157">
        <v>40</v>
      </c>
      <c r="K78" s="156">
        <f>ROUND(E78*J78,2)</f>
        <v>3040</v>
      </c>
      <c r="L78" s="156">
        <v>21</v>
      </c>
      <c r="M78" s="156">
        <f>G78*(1+L78/100)</f>
        <v>0</v>
      </c>
      <c r="N78" s="156">
        <v>5.0000000000000001E-4</v>
      </c>
      <c r="O78" s="156">
        <f>ROUND(E78*N78,2)</f>
        <v>0.04</v>
      </c>
      <c r="P78" s="156">
        <v>0</v>
      </c>
      <c r="Q78" s="156">
        <f>ROUND(E78*P78,2)</f>
        <v>0</v>
      </c>
      <c r="R78" s="156"/>
      <c r="S78" s="156" t="s">
        <v>169</v>
      </c>
      <c r="T78" s="156" t="s">
        <v>164</v>
      </c>
      <c r="U78" s="156">
        <v>0</v>
      </c>
      <c r="V78" s="156">
        <f>ROUND(E78*U78,2)</f>
        <v>0</v>
      </c>
      <c r="W78" s="156"/>
      <c r="X78" s="156" t="s">
        <v>212</v>
      </c>
      <c r="Y78" s="147"/>
      <c r="Z78" s="147"/>
      <c r="AA78" s="147"/>
      <c r="AB78" s="147"/>
      <c r="AC78" s="147"/>
      <c r="AD78" s="147"/>
      <c r="AE78" s="147"/>
      <c r="AF78" s="147"/>
      <c r="AG78" s="147" t="s">
        <v>213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x14ac:dyDescent="0.25">
      <c r="A79" s="161" t="s">
        <v>158</v>
      </c>
      <c r="B79" s="162" t="s">
        <v>105</v>
      </c>
      <c r="C79" s="180" t="s">
        <v>106</v>
      </c>
      <c r="D79" s="163"/>
      <c r="E79" s="164"/>
      <c r="F79" s="165"/>
      <c r="G79" s="166">
        <f>SUMIF(AG80:AG83,"&lt;&gt;NOR",G80:G83)</f>
        <v>0</v>
      </c>
      <c r="H79" s="160"/>
      <c r="I79" s="160">
        <f>SUM(I80:I83)</f>
        <v>0</v>
      </c>
      <c r="J79" s="160"/>
      <c r="K79" s="160">
        <f>SUM(K80:K83)</f>
        <v>19219.189999999999</v>
      </c>
      <c r="L79" s="160"/>
      <c r="M79" s="160">
        <f>SUM(M80:M83)</f>
        <v>0</v>
      </c>
      <c r="N79" s="160"/>
      <c r="O79" s="160">
        <f>SUM(O80:O83)</f>
        <v>0</v>
      </c>
      <c r="P79" s="160"/>
      <c r="Q79" s="160">
        <f>SUM(Q80:Q83)</f>
        <v>0</v>
      </c>
      <c r="R79" s="160"/>
      <c r="S79" s="160"/>
      <c r="T79" s="160"/>
      <c r="U79" s="160"/>
      <c r="V79" s="160">
        <f>SUM(V80:V83)</f>
        <v>29.78</v>
      </c>
      <c r="W79" s="160"/>
      <c r="X79" s="160"/>
      <c r="AG79" t="s">
        <v>159</v>
      </c>
    </row>
    <row r="80" spans="1:60" outlineLevel="1" x14ac:dyDescent="0.25">
      <c r="A80" s="167">
        <v>32</v>
      </c>
      <c r="B80" s="168" t="s">
        <v>489</v>
      </c>
      <c r="C80" s="182" t="s">
        <v>490</v>
      </c>
      <c r="D80" s="169" t="s">
        <v>491</v>
      </c>
      <c r="E80" s="170">
        <v>140.79991000000001</v>
      </c>
      <c r="F80" s="171">
        <v>0</v>
      </c>
      <c r="G80" s="172">
        <f>ROUND(E80*F80,2)</f>
        <v>0</v>
      </c>
      <c r="H80" s="157">
        <v>0</v>
      </c>
      <c r="I80" s="156">
        <f>ROUND(E80*H80,2)</f>
        <v>0</v>
      </c>
      <c r="J80" s="157">
        <v>136.5</v>
      </c>
      <c r="K80" s="156">
        <f>ROUND(E80*J80,2)</f>
        <v>19219.189999999999</v>
      </c>
      <c r="L80" s="156">
        <v>21</v>
      </c>
      <c r="M80" s="156">
        <f>G80*(1+L80/100)</f>
        <v>0</v>
      </c>
      <c r="N80" s="156">
        <v>0</v>
      </c>
      <c r="O80" s="156">
        <f>ROUND(E80*N80,2)</f>
        <v>0</v>
      </c>
      <c r="P80" s="156">
        <v>0</v>
      </c>
      <c r="Q80" s="156">
        <f>ROUND(E80*P80,2)</f>
        <v>0</v>
      </c>
      <c r="R80" s="156"/>
      <c r="S80" s="156" t="s">
        <v>163</v>
      </c>
      <c r="T80" s="156" t="s">
        <v>211</v>
      </c>
      <c r="U80" s="156">
        <v>0.21149999999999999</v>
      </c>
      <c r="V80" s="156">
        <f>ROUND(E80*U80,2)</f>
        <v>29.78</v>
      </c>
      <c r="W80" s="156"/>
      <c r="X80" s="156" t="s">
        <v>492</v>
      </c>
      <c r="Y80" s="147"/>
      <c r="Z80" s="147"/>
      <c r="AA80" s="147"/>
      <c r="AB80" s="147"/>
      <c r="AC80" s="147"/>
      <c r="AD80" s="147"/>
      <c r="AE80" s="147"/>
      <c r="AF80" s="147"/>
      <c r="AG80" s="147" t="s">
        <v>493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1" x14ac:dyDescent="0.25">
      <c r="A81" s="154"/>
      <c r="B81" s="155"/>
      <c r="C81" s="183" t="s">
        <v>494</v>
      </c>
      <c r="D81" s="158"/>
      <c r="E81" s="159"/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47"/>
      <c r="Z81" s="147"/>
      <c r="AA81" s="147"/>
      <c r="AB81" s="147"/>
      <c r="AC81" s="147"/>
      <c r="AD81" s="147"/>
      <c r="AE81" s="147"/>
      <c r="AF81" s="147"/>
      <c r="AG81" s="147" t="s">
        <v>178</v>
      </c>
      <c r="AH81" s="147">
        <v>0</v>
      </c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1" x14ac:dyDescent="0.25">
      <c r="A82" s="154"/>
      <c r="B82" s="155"/>
      <c r="C82" s="183" t="s">
        <v>702</v>
      </c>
      <c r="D82" s="158"/>
      <c r="E82" s="159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47"/>
      <c r="Z82" s="147"/>
      <c r="AA82" s="147"/>
      <c r="AB82" s="147"/>
      <c r="AC82" s="147"/>
      <c r="AD82" s="147"/>
      <c r="AE82" s="147"/>
      <c r="AF82" s="147"/>
      <c r="AG82" s="147" t="s">
        <v>178</v>
      </c>
      <c r="AH82" s="147">
        <v>0</v>
      </c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 x14ac:dyDescent="0.25">
      <c r="A83" s="154"/>
      <c r="B83" s="155"/>
      <c r="C83" s="183" t="s">
        <v>703</v>
      </c>
      <c r="D83" s="158"/>
      <c r="E83" s="159">
        <v>140.79991000000001</v>
      </c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47"/>
      <c r="Z83" s="147"/>
      <c r="AA83" s="147"/>
      <c r="AB83" s="147"/>
      <c r="AC83" s="147"/>
      <c r="AD83" s="147"/>
      <c r="AE83" s="147"/>
      <c r="AF83" s="147"/>
      <c r="AG83" s="147" t="s">
        <v>178</v>
      </c>
      <c r="AH83" s="147">
        <v>0</v>
      </c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x14ac:dyDescent="0.25">
      <c r="A84" s="161" t="s">
        <v>158</v>
      </c>
      <c r="B84" s="162" t="s">
        <v>127</v>
      </c>
      <c r="C84" s="180" t="s">
        <v>128</v>
      </c>
      <c r="D84" s="163"/>
      <c r="E84" s="164"/>
      <c r="F84" s="165"/>
      <c r="G84" s="166">
        <f>SUMIF(AG85:AG88,"&lt;&gt;NOR",G85:G88)</f>
        <v>0</v>
      </c>
      <c r="H84" s="160"/>
      <c r="I84" s="160">
        <f>SUM(I85:I88)</f>
        <v>0</v>
      </c>
      <c r="J84" s="160"/>
      <c r="K84" s="160">
        <f>SUM(K85:K88)</f>
        <v>3242.87</v>
      </c>
      <c r="L84" s="160"/>
      <c r="M84" s="160">
        <f>SUM(M85:M88)</f>
        <v>0</v>
      </c>
      <c r="N84" s="160"/>
      <c r="O84" s="160">
        <f>SUM(O85:O88)</f>
        <v>0</v>
      </c>
      <c r="P84" s="160"/>
      <c r="Q84" s="160">
        <f>SUM(Q85:Q88)</f>
        <v>0</v>
      </c>
      <c r="R84" s="160"/>
      <c r="S84" s="160"/>
      <c r="T84" s="160"/>
      <c r="U84" s="160"/>
      <c r="V84" s="160">
        <f>SUM(V85:V88)</f>
        <v>0.76</v>
      </c>
      <c r="W84" s="160"/>
      <c r="X84" s="160"/>
      <c r="AG84" t="s">
        <v>159</v>
      </c>
    </row>
    <row r="85" spans="1:60" ht="30.6" outlineLevel="1" x14ac:dyDescent="0.25">
      <c r="A85" s="167">
        <v>33</v>
      </c>
      <c r="B85" s="168" t="s">
        <v>497</v>
      </c>
      <c r="C85" s="182" t="s">
        <v>498</v>
      </c>
      <c r="D85" s="169" t="s">
        <v>491</v>
      </c>
      <c r="E85" s="170">
        <v>75.768000000000001</v>
      </c>
      <c r="F85" s="171">
        <v>0</v>
      </c>
      <c r="G85" s="172">
        <f>ROUND(E85*F85,2)</f>
        <v>0</v>
      </c>
      <c r="H85" s="157">
        <v>0</v>
      </c>
      <c r="I85" s="156">
        <f>ROUND(E85*H85,2)</f>
        <v>0</v>
      </c>
      <c r="J85" s="157">
        <v>42.8</v>
      </c>
      <c r="K85" s="156">
        <f>ROUND(E85*J85,2)</f>
        <v>3242.87</v>
      </c>
      <c r="L85" s="156">
        <v>21</v>
      </c>
      <c r="M85" s="156">
        <f>G85*(1+L85/100)</f>
        <v>0</v>
      </c>
      <c r="N85" s="156">
        <v>0</v>
      </c>
      <c r="O85" s="156">
        <f>ROUND(E85*N85,2)</f>
        <v>0</v>
      </c>
      <c r="P85" s="156">
        <v>0</v>
      </c>
      <c r="Q85" s="156">
        <f>ROUND(E85*P85,2)</f>
        <v>0</v>
      </c>
      <c r="R85" s="156"/>
      <c r="S85" s="156" t="s">
        <v>169</v>
      </c>
      <c r="T85" s="156" t="s">
        <v>499</v>
      </c>
      <c r="U85" s="156">
        <v>0.01</v>
      </c>
      <c r="V85" s="156">
        <f>ROUND(E85*U85,2)</f>
        <v>0.76</v>
      </c>
      <c r="W85" s="156"/>
      <c r="X85" s="156" t="s">
        <v>500</v>
      </c>
      <c r="Y85" s="147"/>
      <c r="Z85" s="147"/>
      <c r="AA85" s="147"/>
      <c r="AB85" s="147"/>
      <c r="AC85" s="147"/>
      <c r="AD85" s="147"/>
      <c r="AE85" s="147"/>
      <c r="AF85" s="147"/>
      <c r="AG85" s="147" t="s">
        <v>501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1" x14ac:dyDescent="0.25">
      <c r="A86" s="154"/>
      <c r="B86" s="155"/>
      <c r="C86" s="183" t="s">
        <v>502</v>
      </c>
      <c r="D86" s="158"/>
      <c r="E86" s="159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47"/>
      <c r="Z86" s="147"/>
      <c r="AA86" s="147"/>
      <c r="AB86" s="147"/>
      <c r="AC86" s="147"/>
      <c r="AD86" s="147"/>
      <c r="AE86" s="147"/>
      <c r="AF86" s="147"/>
      <c r="AG86" s="147" t="s">
        <v>178</v>
      </c>
      <c r="AH86" s="147">
        <v>0</v>
      </c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1" x14ac:dyDescent="0.25">
      <c r="A87" s="154"/>
      <c r="B87" s="155"/>
      <c r="C87" s="183" t="s">
        <v>503</v>
      </c>
      <c r="D87" s="158"/>
      <c r="E87" s="159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  <c r="Y87" s="147"/>
      <c r="Z87" s="147"/>
      <c r="AA87" s="147"/>
      <c r="AB87" s="147"/>
      <c r="AC87" s="147"/>
      <c r="AD87" s="147"/>
      <c r="AE87" s="147"/>
      <c r="AF87" s="147"/>
      <c r="AG87" s="147" t="s">
        <v>178</v>
      </c>
      <c r="AH87" s="147">
        <v>0</v>
      </c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1" x14ac:dyDescent="0.25">
      <c r="A88" s="154"/>
      <c r="B88" s="155"/>
      <c r="C88" s="183" t="s">
        <v>704</v>
      </c>
      <c r="D88" s="158"/>
      <c r="E88" s="159">
        <v>75.768000000000001</v>
      </c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  <c r="Y88" s="147"/>
      <c r="Z88" s="147"/>
      <c r="AA88" s="147"/>
      <c r="AB88" s="147"/>
      <c r="AC88" s="147"/>
      <c r="AD88" s="147"/>
      <c r="AE88" s="147"/>
      <c r="AF88" s="147"/>
      <c r="AG88" s="147" t="s">
        <v>178</v>
      </c>
      <c r="AH88" s="147">
        <v>0</v>
      </c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x14ac:dyDescent="0.25">
      <c r="A89" s="3"/>
      <c r="B89" s="4"/>
      <c r="C89" s="184"/>
      <c r="D89" s="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AE89">
        <v>15</v>
      </c>
      <c r="AF89">
        <v>21</v>
      </c>
      <c r="AG89" t="s">
        <v>145</v>
      </c>
    </row>
    <row r="90" spans="1:60" x14ac:dyDescent="0.25">
      <c r="A90" s="150"/>
      <c r="B90" s="151" t="s">
        <v>31</v>
      </c>
      <c r="C90" s="185"/>
      <c r="D90" s="152"/>
      <c r="E90" s="153"/>
      <c r="F90" s="153"/>
      <c r="G90" s="179">
        <f>G8+G59+G62+G70+G75+G79+G84</f>
        <v>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AE90">
        <f>SUMIF(L7:L88,AE89,G7:G88)</f>
        <v>0</v>
      </c>
      <c r="AF90">
        <f>SUMIF(L7:L88,AF89,G7:G88)</f>
        <v>0</v>
      </c>
      <c r="AG90" t="s">
        <v>203</v>
      </c>
    </row>
    <row r="91" spans="1:60" x14ac:dyDescent="0.25">
      <c r="A91" s="3"/>
      <c r="B91" s="4"/>
      <c r="C91" s="184"/>
      <c r="D91" s="6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60" x14ac:dyDescent="0.25">
      <c r="A92" s="3"/>
      <c r="B92" s="4"/>
      <c r="C92" s="184"/>
      <c r="D92" s="6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60" x14ac:dyDescent="0.25">
      <c r="A93" s="277" t="s">
        <v>204</v>
      </c>
      <c r="B93" s="277"/>
      <c r="C93" s="278"/>
      <c r="D93" s="6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60" x14ac:dyDescent="0.25">
      <c r="A94" s="258"/>
      <c r="B94" s="259"/>
      <c r="C94" s="260"/>
      <c r="D94" s="259"/>
      <c r="E94" s="259"/>
      <c r="F94" s="259"/>
      <c r="G94" s="261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AG94" t="s">
        <v>205</v>
      </c>
    </row>
    <row r="95" spans="1:60" x14ac:dyDescent="0.25">
      <c r="A95" s="262"/>
      <c r="B95" s="263"/>
      <c r="C95" s="264"/>
      <c r="D95" s="263"/>
      <c r="E95" s="263"/>
      <c r="F95" s="263"/>
      <c r="G95" s="265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60" x14ac:dyDescent="0.25">
      <c r="A96" s="262"/>
      <c r="B96" s="263"/>
      <c r="C96" s="264"/>
      <c r="D96" s="263"/>
      <c r="E96" s="263"/>
      <c r="F96" s="263"/>
      <c r="G96" s="265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33" x14ac:dyDescent="0.25">
      <c r="A97" s="262"/>
      <c r="B97" s="263"/>
      <c r="C97" s="264"/>
      <c r="D97" s="263"/>
      <c r="E97" s="263"/>
      <c r="F97" s="263"/>
      <c r="G97" s="265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33" x14ac:dyDescent="0.25">
      <c r="A98" s="266"/>
      <c r="B98" s="267"/>
      <c r="C98" s="268"/>
      <c r="D98" s="267"/>
      <c r="E98" s="267"/>
      <c r="F98" s="267"/>
      <c r="G98" s="269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33" x14ac:dyDescent="0.25">
      <c r="A99" s="3"/>
      <c r="B99" s="4"/>
      <c r="C99" s="184"/>
      <c r="D99" s="6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33" x14ac:dyDescent="0.25">
      <c r="C100" s="186"/>
      <c r="D100" s="10"/>
      <c r="AG100" t="s">
        <v>206</v>
      </c>
    </row>
    <row r="101" spans="1:33" x14ac:dyDescent="0.25">
      <c r="D101" s="10"/>
    </row>
    <row r="102" spans="1:33" x14ac:dyDescent="0.25">
      <c r="D102" s="10"/>
    </row>
    <row r="103" spans="1:33" x14ac:dyDescent="0.25">
      <c r="D103" s="10"/>
    </row>
    <row r="104" spans="1:33" x14ac:dyDescent="0.25">
      <c r="D104" s="10"/>
    </row>
    <row r="105" spans="1:33" x14ac:dyDescent="0.25">
      <c r="D105" s="10"/>
    </row>
    <row r="106" spans="1:33" x14ac:dyDescent="0.25">
      <c r="D106" s="10"/>
    </row>
    <row r="107" spans="1:33" x14ac:dyDescent="0.25">
      <c r="D107" s="10"/>
    </row>
    <row r="108" spans="1:33" x14ac:dyDescent="0.25">
      <c r="D108" s="10"/>
    </row>
    <row r="109" spans="1:33" x14ac:dyDescent="0.25">
      <c r="D109" s="10"/>
    </row>
    <row r="110" spans="1:33" x14ac:dyDescent="0.25">
      <c r="D110" s="10"/>
    </row>
    <row r="111" spans="1:33" x14ac:dyDescent="0.25">
      <c r="D111" s="10"/>
    </row>
    <row r="112" spans="1:33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1PqRvEc/AMmnMj6SIbmpTPhM/es8pWYR90UpKc3mlvejiaEQHdJzFCtxV3X4ZfV3UGzu888sAODK6C3ZO7xXEg==" saltValue="1ssWcGomC6keCb0bIVbS1g==" spinCount="100000" sheet="1" objects="1" scenarios="1"/>
  <mergeCells count="6">
    <mergeCell ref="A94:G98"/>
    <mergeCell ref="A1:G1"/>
    <mergeCell ref="C2:G2"/>
    <mergeCell ref="C3:G3"/>
    <mergeCell ref="C4:G4"/>
    <mergeCell ref="A93:C93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32" activePane="bottomLeft" state="frozen"/>
      <selection pane="bottomLeft" activeCell="E48" sqref="E48:F48"/>
    </sheetView>
  </sheetViews>
  <sheetFormatPr defaultRowHeight="13.2" outlineLevelRow="1" x14ac:dyDescent="0.25"/>
  <cols>
    <col min="1" max="1" width="3.44140625" customWidth="1"/>
    <col min="2" max="2" width="12.5546875" style="121" customWidth="1"/>
    <col min="3" max="3" width="38.33203125" style="121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70" t="s">
        <v>7</v>
      </c>
      <c r="B1" s="270"/>
      <c r="C1" s="270"/>
      <c r="D1" s="270"/>
      <c r="E1" s="270"/>
      <c r="F1" s="270"/>
      <c r="G1" s="270"/>
      <c r="AG1" t="s">
        <v>132</v>
      </c>
    </row>
    <row r="2" spans="1:60" ht="24.9" customHeight="1" x14ac:dyDescent="0.25">
      <c r="A2" s="139" t="s">
        <v>8</v>
      </c>
      <c r="B2" s="48" t="s">
        <v>43</v>
      </c>
      <c r="C2" s="271" t="s">
        <v>44</v>
      </c>
      <c r="D2" s="272"/>
      <c r="E2" s="272"/>
      <c r="F2" s="272"/>
      <c r="G2" s="273"/>
      <c r="AG2" t="s">
        <v>133</v>
      </c>
    </row>
    <row r="3" spans="1:60" ht="24.9" customHeight="1" x14ac:dyDescent="0.25">
      <c r="A3" s="139" t="s">
        <v>9</v>
      </c>
      <c r="B3" s="48" t="s">
        <v>74</v>
      </c>
      <c r="C3" s="271" t="s">
        <v>75</v>
      </c>
      <c r="D3" s="272"/>
      <c r="E3" s="272"/>
      <c r="F3" s="272"/>
      <c r="G3" s="273"/>
      <c r="AC3" s="121" t="s">
        <v>207</v>
      </c>
      <c r="AG3" t="s">
        <v>135</v>
      </c>
    </row>
    <row r="4" spans="1:60" ht="24.9" customHeight="1" x14ac:dyDescent="0.25">
      <c r="A4" s="140" t="s">
        <v>10</v>
      </c>
      <c r="B4" s="141" t="s">
        <v>56</v>
      </c>
      <c r="C4" s="274" t="s">
        <v>75</v>
      </c>
      <c r="D4" s="275"/>
      <c r="E4" s="275"/>
      <c r="F4" s="275"/>
      <c r="G4" s="276"/>
      <c r="AG4" t="s">
        <v>136</v>
      </c>
    </row>
    <row r="5" spans="1:60" x14ac:dyDescent="0.25">
      <c r="D5" s="10"/>
    </row>
    <row r="6" spans="1:60" ht="39.6" x14ac:dyDescent="0.25">
      <c r="A6" s="143" t="s">
        <v>137</v>
      </c>
      <c r="B6" s="145" t="s">
        <v>138</v>
      </c>
      <c r="C6" s="145" t="s">
        <v>139</v>
      </c>
      <c r="D6" s="144" t="s">
        <v>140</v>
      </c>
      <c r="E6" s="143" t="s">
        <v>141</v>
      </c>
      <c r="F6" s="142" t="s">
        <v>142</v>
      </c>
      <c r="G6" s="143" t="s">
        <v>31</v>
      </c>
      <c r="H6" s="146" t="s">
        <v>32</v>
      </c>
      <c r="I6" s="146" t="s">
        <v>143</v>
      </c>
      <c r="J6" s="146" t="s">
        <v>33</v>
      </c>
      <c r="K6" s="146" t="s">
        <v>144</v>
      </c>
      <c r="L6" s="146" t="s">
        <v>145</v>
      </c>
      <c r="M6" s="146" t="s">
        <v>146</v>
      </c>
      <c r="N6" s="146" t="s">
        <v>147</v>
      </c>
      <c r="O6" s="146" t="s">
        <v>148</v>
      </c>
      <c r="P6" s="146" t="s">
        <v>149</v>
      </c>
      <c r="Q6" s="146" t="s">
        <v>150</v>
      </c>
      <c r="R6" s="146" t="s">
        <v>151</v>
      </c>
      <c r="S6" s="146" t="s">
        <v>152</v>
      </c>
      <c r="T6" s="146" t="s">
        <v>153</v>
      </c>
      <c r="U6" s="146" t="s">
        <v>154</v>
      </c>
      <c r="V6" s="146" t="s">
        <v>155</v>
      </c>
      <c r="W6" s="146" t="s">
        <v>156</v>
      </c>
      <c r="X6" s="146" t="s">
        <v>157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x14ac:dyDescent="0.25">
      <c r="A8" s="161" t="s">
        <v>158</v>
      </c>
      <c r="B8" s="162" t="s">
        <v>54</v>
      </c>
      <c r="C8" s="180" t="s">
        <v>90</v>
      </c>
      <c r="D8" s="163"/>
      <c r="E8" s="164"/>
      <c r="F8" s="165"/>
      <c r="G8" s="166">
        <f>SUMIF(AG9:AG41,"&lt;&gt;NOR",G9:G41)</f>
        <v>0</v>
      </c>
      <c r="H8" s="160"/>
      <c r="I8" s="160">
        <f>SUM(I9:I41)</f>
        <v>0</v>
      </c>
      <c r="J8" s="160"/>
      <c r="K8" s="160">
        <f>SUM(K9:K41)</f>
        <v>186241.22</v>
      </c>
      <c r="L8" s="160"/>
      <c r="M8" s="160">
        <f>SUM(M9:M41)</f>
        <v>0</v>
      </c>
      <c r="N8" s="160"/>
      <c r="O8" s="160">
        <f>SUM(O9:O41)</f>
        <v>86.68</v>
      </c>
      <c r="P8" s="160"/>
      <c r="Q8" s="160">
        <f>SUM(Q9:Q41)</f>
        <v>0</v>
      </c>
      <c r="R8" s="160"/>
      <c r="S8" s="160"/>
      <c r="T8" s="160"/>
      <c r="U8" s="160"/>
      <c r="V8" s="160">
        <f>SUM(V9:V41)</f>
        <v>162.07</v>
      </c>
      <c r="W8" s="160"/>
      <c r="X8" s="160"/>
      <c r="AG8" t="s">
        <v>159</v>
      </c>
    </row>
    <row r="9" spans="1:60" outlineLevel="1" x14ac:dyDescent="0.25">
      <c r="A9" s="173">
        <v>1</v>
      </c>
      <c r="B9" s="174" t="s">
        <v>217</v>
      </c>
      <c r="C9" s="181" t="s">
        <v>218</v>
      </c>
      <c r="D9" s="175" t="s">
        <v>219</v>
      </c>
      <c r="E9" s="176">
        <v>16</v>
      </c>
      <c r="F9" s="177">
        <v>0</v>
      </c>
      <c r="G9" s="178">
        <f>ROUND(E9*F9,2)</f>
        <v>0</v>
      </c>
      <c r="H9" s="157">
        <v>0</v>
      </c>
      <c r="I9" s="156">
        <f>ROUND(E9*H9,2)</f>
        <v>0</v>
      </c>
      <c r="J9" s="157">
        <v>102.5</v>
      </c>
      <c r="K9" s="156">
        <f>ROUND(E9*J9,2)</f>
        <v>1640</v>
      </c>
      <c r="L9" s="156">
        <v>21</v>
      </c>
      <c r="M9" s="156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6"/>
      <c r="S9" s="156" t="s">
        <v>163</v>
      </c>
      <c r="T9" s="156" t="s">
        <v>211</v>
      </c>
      <c r="U9" s="156">
        <v>0.20300000000000001</v>
      </c>
      <c r="V9" s="156">
        <f>ROUND(E9*U9,2)</f>
        <v>3.25</v>
      </c>
      <c r="W9" s="156"/>
      <c r="X9" s="156" t="s">
        <v>212</v>
      </c>
      <c r="Y9" s="147"/>
      <c r="Z9" s="147"/>
      <c r="AA9" s="147"/>
      <c r="AB9" s="147"/>
      <c r="AC9" s="147"/>
      <c r="AD9" s="147"/>
      <c r="AE9" s="147"/>
      <c r="AF9" s="147"/>
      <c r="AG9" s="147" t="s">
        <v>213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5">
      <c r="A10" s="173">
        <v>2</v>
      </c>
      <c r="B10" s="174" t="s">
        <v>220</v>
      </c>
      <c r="C10" s="181" t="s">
        <v>221</v>
      </c>
      <c r="D10" s="175" t="s">
        <v>222</v>
      </c>
      <c r="E10" s="176">
        <v>2</v>
      </c>
      <c r="F10" s="177">
        <v>0</v>
      </c>
      <c r="G10" s="178">
        <f>ROUND(E10*F10,2)</f>
        <v>0</v>
      </c>
      <c r="H10" s="157">
        <v>0</v>
      </c>
      <c r="I10" s="156">
        <f>ROUND(E10*H10,2)</f>
        <v>0</v>
      </c>
      <c r="J10" s="157">
        <v>50.7</v>
      </c>
      <c r="K10" s="156">
        <f>ROUND(E10*J10,2)</f>
        <v>101.4</v>
      </c>
      <c r="L10" s="156">
        <v>21</v>
      </c>
      <c r="M10" s="156">
        <f>G10*(1+L10/100)</f>
        <v>0</v>
      </c>
      <c r="N10" s="156">
        <v>0</v>
      </c>
      <c r="O10" s="156">
        <f>ROUND(E10*N10,2)</f>
        <v>0</v>
      </c>
      <c r="P10" s="156">
        <v>0</v>
      </c>
      <c r="Q10" s="156">
        <f>ROUND(E10*P10,2)</f>
        <v>0</v>
      </c>
      <c r="R10" s="156"/>
      <c r="S10" s="156" t="s">
        <v>163</v>
      </c>
      <c r="T10" s="156" t="s">
        <v>211</v>
      </c>
      <c r="U10" s="156">
        <v>0</v>
      </c>
      <c r="V10" s="156">
        <f>ROUND(E10*U10,2)</f>
        <v>0</v>
      </c>
      <c r="W10" s="156"/>
      <c r="X10" s="156" t="s">
        <v>212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213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5">
      <c r="A11" s="167">
        <v>3</v>
      </c>
      <c r="B11" s="168" t="s">
        <v>237</v>
      </c>
      <c r="C11" s="182" t="s">
        <v>238</v>
      </c>
      <c r="D11" s="169" t="s">
        <v>232</v>
      </c>
      <c r="E11" s="170">
        <v>36</v>
      </c>
      <c r="F11" s="171">
        <v>0</v>
      </c>
      <c r="G11" s="172">
        <f>ROUND(E11*F11,2)</f>
        <v>0</v>
      </c>
      <c r="H11" s="157">
        <v>0</v>
      </c>
      <c r="I11" s="156">
        <f>ROUND(E11*H11,2)</f>
        <v>0</v>
      </c>
      <c r="J11" s="157">
        <v>86.1</v>
      </c>
      <c r="K11" s="156">
        <f>ROUND(E11*J11,2)</f>
        <v>3099.6</v>
      </c>
      <c r="L11" s="156">
        <v>21</v>
      </c>
      <c r="M11" s="156">
        <f>G11*(1+L11/100)</f>
        <v>0</v>
      </c>
      <c r="N11" s="156">
        <v>0</v>
      </c>
      <c r="O11" s="156">
        <f>ROUND(E11*N11,2)</f>
        <v>0</v>
      </c>
      <c r="P11" s="156">
        <v>0</v>
      </c>
      <c r="Q11" s="156">
        <f>ROUND(E11*P11,2)</f>
        <v>0</v>
      </c>
      <c r="R11" s="156"/>
      <c r="S11" s="156" t="s">
        <v>163</v>
      </c>
      <c r="T11" s="156" t="s">
        <v>211</v>
      </c>
      <c r="U11" s="156">
        <v>0.1</v>
      </c>
      <c r="V11" s="156">
        <f>ROUND(E11*U11,2)</f>
        <v>3.6</v>
      </c>
      <c r="W11" s="156"/>
      <c r="X11" s="156" t="s">
        <v>212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213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5">
      <c r="A12" s="154"/>
      <c r="B12" s="155"/>
      <c r="C12" s="191" t="s">
        <v>239</v>
      </c>
      <c r="D12" s="187"/>
      <c r="E12" s="188"/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47"/>
      <c r="Z12" s="147"/>
      <c r="AA12" s="147"/>
      <c r="AB12" s="147"/>
      <c r="AC12" s="147"/>
      <c r="AD12" s="147"/>
      <c r="AE12" s="147"/>
      <c r="AF12" s="147"/>
      <c r="AG12" s="147" t="s">
        <v>178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5">
      <c r="A13" s="154"/>
      <c r="B13" s="155"/>
      <c r="C13" s="192" t="s">
        <v>705</v>
      </c>
      <c r="D13" s="187"/>
      <c r="E13" s="188">
        <v>180</v>
      </c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6"/>
      <c r="Y13" s="147"/>
      <c r="Z13" s="147"/>
      <c r="AA13" s="147"/>
      <c r="AB13" s="147"/>
      <c r="AC13" s="147"/>
      <c r="AD13" s="147"/>
      <c r="AE13" s="147"/>
      <c r="AF13" s="147"/>
      <c r="AG13" s="147" t="s">
        <v>178</v>
      </c>
      <c r="AH13" s="147">
        <v>2</v>
      </c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5">
      <c r="A14" s="154"/>
      <c r="B14" s="155"/>
      <c r="C14" s="193" t="s">
        <v>322</v>
      </c>
      <c r="D14" s="189"/>
      <c r="E14" s="190">
        <v>180</v>
      </c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47"/>
      <c r="Z14" s="147"/>
      <c r="AA14" s="147"/>
      <c r="AB14" s="147"/>
      <c r="AC14" s="147"/>
      <c r="AD14" s="147"/>
      <c r="AE14" s="147"/>
      <c r="AF14" s="147"/>
      <c r="AG14" s="147" t="s">
        <v>178</v>
      </c>
      <c r="AH14" s="147">
        <v>3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5">
      <c r="A15" s="154"/>
      <c r="B15" s="155"/>
      <c r="C15" s="191" t="s">
        <v>323</v>
      </c>
      <c r="D15" s="187"/>
      <c r="E15" s="188"/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47"/>
      <c r="Z15" s="147"/>
      <c r="AA15" s="147"/>
      <c r="AB15" s="147"/>
      <c r="AC15" s="147"/>
      <c r="AD15" s="147"/>
      <c r="AE15" s="147"/>
      <c r="AF15" s="147"/>
      <c r="AG15" s="147" t="s">
        <v>178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5">
      <c r="A16" s="154"/>
      <c r="B16" s="155"/>
      <c r="C16" s="183" t="s">
        <v>706</v>
      </c>
      <c r="D16" s="158"/>
      <c r="E16" s="159">
        <v>36</v>
      </c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47"/>
      <c r="Z16" s="147"/>
      <c r="AA16" s="147"/>
      <c r="AB16" s="147"/>
      <c r="AC16" s="147"/>
      <c r="AD16" s="147"/>
      <c r="AE16" s="147"/>
      <c r="AF16" s="147"/>
      <c r="AG16" s="147" t="s">
        <v>178</v>
      </c>
      <c r="AH16" s="147">
        <v>0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5">
      <c r="A17" s="167">
        <v>4</v>
      </c>
      <c r="B17" s="168" t="s">
        <v>325</v>
      </c>
      <c r="C17" s="182" t="s">
        <v>326</v>
      </c>
      <c r="D17" s="169" t="s">
        <v>232</v>
      </c>
      <c r="E17" s="170">
        <v>72</v>
      </c>
      <c r="F17" s="171">
        <v>0</v>
      </c>
      <c r="G17" s="172">
        <f>ROUND(E17*F17,2)</f>
        <v>0</v>
      </c>
      <c r="H17" s="157">
        <v>0</v>
      </c>
      <c r="I17" s="156">
        <f>ROUND(E17*H17,2)</f>
        <v>0</v>
      </c>
      <c r="J17" s="157">
        <v>106</v>
      </c>
      <c r="K17" s="156">
        <f>ROUND(E17*J17,2)</f>
        <v>7632</v>
      </c>
      <c r="L17" s="156">
        <v>21</v>
      </c>
      <c r="M17" s="156">
        <f>G17*(1+L17/100)</f>
        <v>0</v>
      </c>
      <c r="N17" s="156">
        <v>0</v>
      </c>
      <c r="O17" s="156">
        <f>ROUND(E17*N17,2)</f>
        <v>0</v>
      </c>
      <c r="P17" s="156">
        <v>0</v>
      </c>
      <c r="Q17" s="156">
        <f>ROUND(E17*P17,2)</f>
        <v>0</v>
      </c>
      <c r="R17" s="156"/>
      <c r="S17" s="156" t="s">
        <v>163</v>
      </c>
      <c r="T17" s="156" t="s">
        <v>211</v>
      </c>
      <c r="U17" s="156">
        <v>0.12</v>
      </c>
      <c r="V17" s="156">
        <f>ROUND(E17*U17,2)</f>
        <v>8.64</v>
      </c>
      <c r="W17" s="156"/>
      <c r="X17" s="156" t="s">
        <v>212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213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5">
      <c r="A18" s="154"/>
      <c r="B18" s="155"/>
      <c r="C18" s="191" t="s">
        <v>239</v>
      </c>
      <c r="D18" s="187"/>
      <c r="E18" s="188"/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47"/>
      <c r="Z18" s="147"/>
      <c r="AA18" s="147"/>
      <c r="AB18" s="147"/>
      <c r="AC18" s="147"/>
      <c r="AD18" s="147"/>
      <c r="AE18" s="147"/>
      <c r="AF18" s="147"/>
      <c r="AG18" s="147" t="s">
        <v>178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5">
      <c r="A19" s="154"/>
      <c r="B19" s="155"/>
      <c r="C19" s="192" t="s">
        <v>705</v>
      </c>
      <c r="D19" s="187"/>
      <c r="E19" s="188">
        <v>180</v>
      </c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47"/>
      <c r="Z19" s="147"/>
      <c r="AA19" s="147"/>
      <c r="AB19" s="147"/>
      <c r="AC19" s="147"/>
      <c r="AD19" s="147"/>
      <c r="AE19" s="147"/>
      <c r="AF19" s="147"/>
      <c r="AG19" s="147" t="s">
        <v>178</v>
      </c>
      <c r="AH19" s="147">
        <v>2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5">
      <c r="A20" s="154"/>
      <c r="B20" s="155"/>
      <c r="C20" s="193" t="s">
        <v>322</v>
      </c>
      <c r="D20" s="189"/>
      <c r="E20" s="190">
        <v>180</v>
      </c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47"/>
      <c r="Z20" s="147"/>
      <c r="AA20" s="147"/>
      <c r="AB20" s="147"/>
      <c r="AC20" s="147"/>
      <c r="AD20" s="147"/>
      <c r="AE20" s="147"/>
      <c r="AF20" s="147"/>
      <c r="AG20" s="147" t="s">
        <v>178</v>
      </c>
      <c r="AH20" s="147">
        <v>3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5">
      <c r="A21" s="154"/>
      <c r="B21" s="155"/>
      <c r="C21" s="191" t="s">
        <v>323</v>
      </c>
      <c r="D21" s="187"/>
      <c r="E21" s="188"/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47"/>
      <c r="Z21" s="147"/>
      <c r="AA21" s="147"/>
      <c r="AB21" s="147"/>
      <c r="AC21" s="147"/>
      <c r="AD21" s="147"/>
      <c r="AE21" s="147"/>
      <c r="AF21" s="147"/>
      <c r="AG21" s="147" t="s">
        <v>178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5">
      <c r="A22" s="154"/>
      <c r="B22" s="155"/>
      <c r="C22" s="183" t="s">
        <v>707</v>
      </c>
      <c r="D22" s="158"/>
      <c r="E22" s="159">
        <v>72</v>
      </c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47"/>
      <c r="Z22" s="147"/>
      <c r="AA22" s="147"/>
      <c r="AB22" s="147"/>
      <c r="AC22" s="147"/>
      <c r="AD22" s="147"/>
      <c r="AE22" s="147"/>
      <c r="AF22" s="147"/>
      <c r="AG22" s="147" t="s">
        <v>178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ht="20.399999999999999" outlineLevel="1" x14ac:dyDescent="0.25">
      <c r="A23" s="173">
        <v>5</v>
      </c>
      <c r="B23" s="174" t="s">
        <v>328</v>
      </c>
      <c r="C23" s="181" t="s">
        <v>329</v>
      </c>
      <c r="D23" s="175" t="s">
        <v>232</v>
      </c>
      <c r="E23" s="176">
        <v>72</v>
      </c>
      <c r="F23" s="177">
        <v>0</v>
      </c>
      <c r="G23" s="178">
        <f>ROUND(E23*F23,2)</f>
        <v>0</v>
      </c>
      <c r="H23" s="157">
        <v>0</v>
      </c>
      <c r="I23" s="156">
        <f>ROUND(E23*H23,2)</f>
        <v>0</v>
      </c>
      <c r="J23" s="157">
        <v>35.700000000000003</v>
      </c>
      <c r="K23" s="156">
        <f>ROUND(E23*J23,2)</f>
        <v>2570.4</v>
      </c>
      <c r="L23" s="156">
        <v>21</v>
      </c>
      <c r="M23" s="156">
        <f>G23*(1+L23/100)</f>
        <v>0</v>
      </c>
      <c r="N23" s="156">
        <v>0</v>
      </c>
      <c r="O23" s="156">
        <f>ROUND(E23*N23,2)</f>
        <v>0</v>
      </c>
      <c r="P23" s="156">
        <v>0</v>
      </c>
      <c r="Q23" s="156">
        <f>ROUND(E23*P23,2)</f>
        <v>0</v>
      </c>
      <c r="R23" s="156"/>
      <c r="S23" s="156" t="s">
        <v>163</v>
      </c>
      <c r="T23" s="156" t="s">
        <v>211</v>
      </c>
      <c r="U23" s="156">
        <v>8.4000000000000005E-2</v>
      </c>
      <c r="V23" s="156">
        <f>ROUND(E23*U23,2)</f>
        <v>6.05</v>
      </c>
      <c r="W23" s="156"/>
      <c r="X23" s="156" t="s">
        <v>212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213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5">
      <c r="A24" s="167">
        <v>6</v>
      </c>
      <c r="B24" s="168" t="s">
        <v>330</v>
      </c>
      <c r="C24" s="182" t="s">
        <v>331</v>
      </c>
      <c r="D24" s="169" t="s">
        <v>232</v>
      </c>
      <c r="E24" s="170">
        <v>72</v>
      </c>
      <c r="F24" s="171">
        <v>0</v>
      </c>
      <c r="G24" s="172">
        <f>ROUND(E24*F24,2)</f>
        <v>0</v>
      </c>
      <c r="H24" s="157">
        <v>0</v>
      </c>
      <c r="I24" s="156">
        <f>ROUND(E24*H24,2)</f>
        <v>0</v>
      </c>
      <c r="J24" s="157">
        <v>284.5</v>
      </c>
      <c r="K24" s="156">
        <f>ROUND(E24*J24,2)</f>
        <v>20484</v>
      </c>
      <c r="L24" s="156">
        <v>21</v>
      </c>
      <c r="M24" s="156">
        <f>G24*(1+L24/100)</f>
        <v>0</v>
      </c>
      <c r="N24" s="156">
        <v>0</v>
      </c>
      <c r="O24" s="156">
        <f>ROUND(E24*N24,2)</f>
        <v>0</v>
      </c>
      <c r="P24" s="156">
        <v>0</v>
      </c>
      <c r="Q24" s="156">
        <f>ROUND(E24*P24,2)</f>
        <v>0</v>
      </c>
      <c r="R24" s="156"/>
      <c r="S24" s="156" t="s">
        <v>163</v>
      </c>
      <c r="T24" s="156" t="s">
        <v>211</v>
      </c>
      <c r="U24" s="156">
        <v>0.25</v>
      </c>
      <c r="V24" s="156">
        <f>ROUND(E24*U24,2)</f>
        <v>18</v>
      </c>
      <c r="W24" s="156"/>
      <c r="X24" s="156" t="s">
        <v>212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213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5">
      <c r="A25" s="154"/>
      <c r="B25" s="155"/>
      <c r="C25" s="191" t="s">
        <v>239</v>
      </c>
      <c r="D25" s="187"/>
      <c r="E25" s="188"/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47"/>
      <c r="Z25" s="147"/>
      <c r="AA25" s="147"/>
      <c r="AB25" s="147"/>
      <c r="AC25" s="147"/>
      <c r="AD25" s="147"/>
      <c r="AE25" s="147"/>
      <c r="AF25" s="147"/>
      <c r="AG25" s="147" t="s">
        <v>178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5">
      <c r="A26" s="154"/>
      <c r="B26" s="155"/>
      <c r="C26" s="192" t="s">
        <v>705</v>
      </c>
      <c r="D26" s="187"/>
      <c r="E26" s="188">
        <v>180</v>
      </c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47"/>
      <c r="Z26" s="147"/>
      <c r="AA26" s="147"/>
      <c r="AB26" s="147"/>
      <c r="AC26" s="147"/>
      <c r="AD26" s="147"/>
      <c r="AE26" s="147"/>
      <c r="AF26" s="147"/>
      <c r="AG26" s="147" t="s">
        <v>178</v>
      </c>
      <c r="AH26" s="147">
        <v>2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5">
      <c r="A27" s="154"/>
      <c r="B27" s="155"/>
      <c r="C27" s="193" t="s">
        <v>322</v>
      </c>
      <c r="D27" s="189"/>
      <c r="E27" s="190">
        <v>180</v>
      </c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47"/>
      <c r="Z27" s="147"/>
      <c r="AA27" s="147"/>
      <c r="AB27" s="147"/>
      <c r="AC27" s="147"/>
      <c r="AD27" s="147"/>
      <c r="AE27" s="147"/>
      <c r="AF27" s="147"/>
      <c r="AG27" s="147" t="s">
        <v>178</v>
      </c>
      <c r="AH27" s="147">
        <v>3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5">
      <c r="A28" s="154"/>
      <c r="B28" s="155"/>
      <c r="C28" s="191" t="s">
        <v>323</v>
      </c>
      <c r="D28" s="187"/>
      <c r="E28" s="188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47"/>
      <c r="Z28" s="147"/>
      <c r="AA28" s="147"/>
      <c r="AB28" s="147"/>
      <c r="AC28" s="147"/>
      <c r="AD28" s="147"/>
      <c r="AE28" s="147"/>
      <c r="AF28" s="147"/>
      <c r="AG28" s="147" t="s">
        <v>178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5">
      <c r="A29" s="154"/>
      <c r="B29" s="155"/>
      <c r="C29" s="183" t="s">
        <v>707</v>
      </c>
      <c r="D29" s="158"/>
      <c r="E29" s="159">
        <v>72</v>
      </c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47"/>
      <c r="Z29" s="147"/>
      <c r="AA29" s="147"/>
      <c r="AB29" s="147"/>
      <c r="AC29" s="147"/>
      <c r="AD29" s="147"/>
      <c r="AE29" s="147"/>
      <c r="AF29" s="147"/>
      <c r="AG29" s="147" t="s">
        <v>178</v>
      </c>
      <c r="AH29" s="147">
        <v>0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5">
      <c r="A30" s="173">
        <v>7</v>
      </c>
      <c r="B30" s="174" t="s">
        <v>332</v>
      </c>
      <c r="C30" s="181" t="s">
        <v>333</v>
      </c>
      <c r="D30" s="175" t="s">
        <v>232</v>
      </c>
      <c r="E30" s="176">
        <v>72</v>
      </c>
      <c r="F30" s="177">
        <v>0</v>
      </c>
      <c r="G30" s="178">
        <f>ROUND(E30*F30,2)</f>
        <v>0</v>
      </c>
      <c r="H30" s="157">
        <v>0</v>
      </c>
      <c r="I30" s="156">
        <f>ROUND(E30*H30,2)</f>
        <v>0</v>
      </c>
      <c r="J30" s="157">
        <v>71.900000000000006</v>
      </c>
      <c r="K30" s="156">
        <f>ROUND(E30*J30,2)</f>
        <v>5176.8</v>
      </c>
      <c r="L30" s="156">
        <v>21</v>
      </c>
      <c r="M30" s="156">
        <f>G30*(1+L30/100)</f>
        <v>0</v>
      </c>
      <c r="N30" s="156">
        <v>0</v>
      </c>
      <c r="O30" s="156">
        <f>ROUND(E30*N30,2)</f>
        <v>0</v>
      </c>
      <c r="P30" s="156">
        <v>0</v>
      </c>
      <c r="Q30" s="156">
        <f>ROUND(E30*P30,2)</f>
        <v>0</v>
      </c>
      <c r="R30" s="156"/>
      <c r="S30" s="156" t="s">
        <v>163</v>
      </c>
      <c r="T30" s="156" t="s">
        <v>211</v>
      </c>
      <c r="U30" s="156">
        <v>0.14829999999999999</v>
      </c>
      <c r="V30" s="156">
        <f>ROUND(E30*U30,2)</f>
        <v>10.68</v>
      </c>
      <c r="W30" s="156"/>
      <c r="X30" s="156" t="s">
        <v>212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213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5">
      <c r="A31" s="167">
        <v>8</v>
      </c>
      <c r="B31" s="168" t="s">
        <v>398</v>
      </c>
      <c r="C31" s="182" t="s">
        <v>399</v>
      </c>
      <c r="D31" s="169" t="s">
        <v>232</v>
      </c>
      <c r="E31" s="170">
        <v>228</v>
      </c>
      <c r="F31" s="171">
        <v>0</v>
      </c>
      <c r="G31" s="172">
        <f>ROUND(E31*F31,2)</f>
        <v>0</v>
      </c>
      <c r="H31" s="157">
        <v>0</v>
      </c>
      <c r="I31" s="156">
        <f>ROUND(E31*H31,2)</f>
        <v>0</v>
      </c>
      <c r="J31" s="157">
        <v>96.6</v>
      </c>
      <c r="K31" s="156">
        <f>ROUND(E31*J31,2)</f>
        <v>22024.799999999999</v>
      </c>
      <c r="L31" s="156">
        <v>21</v>
      </c>
      <c r="M31" s="156">
        <f>G31*(1+L31/100)</f>
        <v>0</v>
      </c>
      <c r="N31" s="156">
        <v>0</v>
      </c>
      <c r="O31" s="156">
        <f>ROUND(E31*N31,2)</f>
        <v>0</v>
      </c>
      <c r="P31" s="156">
        <v>0</v>
      </c>
      <c r="Q31" s="156">
        <f>ROUND(E31*P31,2)</f>
        <v>0</v>
      </c>
      <c r="R31" s="156"/>
      <c r="S31" s="156" t="s">
        <v>163</v>
      </c>
      <c r="T31" s="156" t="s">
        <v>211</v>
      </c>
      <c r="U31" s="156">
        <v>0.01</v>
      </c>
      <c r="V31" s="156">
        <f>ROUND(E31*U31,2)</f>
        <v>2.2799999999999998</v>
      </c>
      <c r="W31" s="156"/>
      <c r="X31" s="156" t="s">
        <v>212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213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 x14ac:dyDescent="0.25">
      <c r="A32" s="154"/>
      <c r="B32" s="155"/>
      <c r="C32" s="183" t="s">
        <v>708</v>
      </c>
      <c r="D32" s="158"/>
      <c r="E32" s="159">
        <v>228</v>
      </c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47"/>
      <c r="Z32" s="147"/>
      <c r="AA32" s="147"/>
      <c r="AB32" s="147"/>
      <c r="AC32" s="147"/>
      <c r="AD32" s="147"/>
      <c r="AE32" s="147"/>
      <c r="AF32" s="147"/>
      <c r="AG32" s="147" t="s">
        <v>178</v>
      </c>
      <c r="AH32" s="147">
        <v>0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5">
      <c r="A33" s="167">
        <v>9</v>
      </c>
      <c r="B33" s="168" t="s">
        <v>401</v>
      </c>
      <c r="C33" s="182" t="s">
        <v>402</v>
      </c>
      <c r="D33" s="169" t="s">
        <v>232</v>
      </c>
      <c r="E33" s="170">
        <v>114</v>
      </c>
      <c r="F33" s="171">
        <v>0</v>
      </c>
      <c r="G33" s="172">
        <f>ROUND(E33*F33,2)</f>
        <v>0</v>
      </c>
      <c r="H33" s="157">
        <v>0</v>
      </c>
      <c r="I33" s="156">
        <f>ROUND(E33*H33,2)</f>
        <v>0</v>
      </c>
      <c r="J33" s="157">
        <v>67</v>
      </c>
      <c r="K33" s="156">
        <f>ROUND(E33*J33,2)</f>
        <v>7638</v>
      </c>
      <c r="L33" s="156">
        <v>21</v>
      </c>
      <c r="M33" s="156">
        <f>G33*(1+L33/100)</f>
        <v>0</v>
      </c>
      <c r="N33" s="156">
        <v>0</v>
      </c>
      <c r="O33" s="156">
        <f>ROUND(E33*N33,2)</f>
        <v>0</v>
      </c>
      <c r="P33" s="156">
        <v>0</v>
      </c>
      <c r="Q33" s="156">
        <f>ROUND(E33*P33,2)</f>
        <v>0</v>
      </c>
      <c r="R33" s="156"/>
      <c r="S33" s="156" t="s">
        <v>163</v>
      </c>
      <c r="T33" s="156" t="s">
        <v>211</v>
      </c>
      <c r="U33" s="156">
        <v>0.05</v>
      </c>
      <c r="V33" s="156">
        <f>ROUND(E33*U33,2)</f>
        <v>5.7</v>
      </c>
      <c r="W33" s="156"/>
      <c r="X33" s="156" t="s">
        <v>212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213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5">
      <c r="A34" s="154"/>
      <c r="B34" s="155"/>
      <c r="C34" s="183" t="s">
        <v>709</v>
      </c>
      <c r="D34" s="158"/>
      <c r="E34" s="159">
        <v>114</v>
      </c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47"/>
      <c r="Z34" s="147"/>
      <c r="AA34" s="147"/>
      <c r="AB34" s="147"/>
      <c r="AC34" s="147"/>
      <c r="AD34" s="147"/>
      <c r="AE34" s="147"/>
      <c r="AF34" s="147"/>
      <c r="AG34" s="147" t="s">
        <v>178</v>
      </c>
      <c r="AH34" s="147">
        <v>0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5">
      <c r="A35" s="167">
        <v>10</v>
      </c>
      <c r="B35" s="168" t="s">
        <v>404</v>
      </c>
      <c r="C35" s="182" t="s">
        <v>405</v>
      </c>
      <c r="D35" s="169" t="s">
        <v>232</v>
      </c>
      <c r="E35" s="170">
        <v>114</v>
      </c>
      <c r="F35" s="171">
        <v>0</v>
      </c>
      <c r="G35" s="172">
        <f>ROUND(E35*F35,2)</f>
        <v>0</v>
      </c>
      <c r="H35" s="157">
        <v>0</v>
      </c>
      <c r="I35" s="156">
        <f>ROUND(E35*H35,2)</f>
        <v>0</v>
      </c>
      <c r="J35" s="157">
        <v>121</v>
      </c>
      <c r="K35" s="156">
        <f>ROUND(E35*J35,2)</f>
        <v>13794</v>
      </c>
      <c r="L35" s="156">
        <v>21</v>
      </c>
      <c r="M35" s="156">
        <f>G35*(1+L35/100)</f>
        <v>0</v>
      </c>
      <c r="N35" s="156">
        <v>0</v>
      </c>
      <c r="O35" s="156">
        <f>ROUND(E35*N35,2)</f>
        <v>0</v>
      </c>
      <c r="P35" s="156">
        <v>0</v>
      </c>
      <c r="Q35" s="156">
        <f>ROUND(E35*P35,2)</f>
        <v>0</v>
      </c>
      <c r="R35" s="156"/>
      <c r="S35" s="156" t="s">
        <v>163</v>
      </c>
      <c r="T35" s="156" t="s">
        <v>211</v>
      </c>
      <c r="U35" s="156">
        <v>0.2</v>
      </c>
      <c r="V35" s="156">
        <f>ROUND(E35*U35,2)</f>
        <v>22.8</v>
      </c>
      <c r="W35" s="156"/>
      <c r="X35" s="156" t="s">
        <v>212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213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5">
      <c r="A36" s="154"/>
      <c r="B36" s="155"/>
      <c r="C36" s="183" t="s">
        <v>710</v>
      </c>
      <c r="D36" s="158"/>
      <c r="E36" s="159">
        <v>114</v>
      </c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47"/>
      <c r="Z36" s="147"/>
      <c r="AA36" s="147"/>
      <c r="AB36" s="147"/>
      <c r="AC36" s="147"/>
      <c r="AD36" s="147"/>
      <c r="AE36" s="147"/>
      <c r="AF36" s="147"/>
      <c r="AG36" s="147" t="s">
        <v>178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ht="20.399999999999999" outlineLevel="1" x14ac:dyDescent="0.25">
      <c r="A37" s="167">
        <v>11</v>
      </c>
      <c r="B37" s="168" t="s">
        <v>421</v>
      </c>
      <c r="C37" s="182" t="s">
        <v>526</v>
      </c>
      <c r="D37" s="169" t="s">
        <v>232</v>
      </c>
      <c r="E37" s="170">
        <v>50.985599999999998</v>
      </c>
      <c r="F37" s="171">
        <v>0</v>
      </c>
      <c r="G37" s="172">
        <f>ROUND(E37*F37,2)</f>
        <v>0</v>
      </c>
      <c r="H37" s="157">
        <v>0</v>
      </c>
      <c r="I37" s="156">
        <f>ROUND(E37*H37,2)</f>
        <v>0</v>
      </c>
      <c r="J37" s="157">
        <v>1096</v>
      </c>
      <c r="K37" s="156">
        <f>ROUND(E37*J37,2)</f>
        <v>55880.22</v>
      </c>
      <c r="L37" s="156">
        <v>21</v>
      </c>
      <c r="M37" s="156">
        <f>G37*(1+L37/100)</f>
        <v>0</v>
      </c>
      <c r="N37" s="156">
        <v>1.7</v>
      </c>
      <c r="O37" s="156">
        <f>ROUND(E37*N37,2)</f>
        <v>86.68</v>
      </c>
      <c r="P37" s="156">
        <v>0</v>
      </c>
      <c r="Q37" s="156">
        <f>ROUND(E37*P37,2)</f>
        <v>0</v>
      </c>
      <c r="R37" s="156"/>
      <c r="S37" s="156" t="s">
        <v>169</v>
      </c>
      <c r="T37" s="156" t="s">
        <v>211</v>
      </c>
      <c r="U37" s="156">
        <v>1.59</v>
      </c>
      <c r="V37" s="156">
        <f>ROUND(E37*U37,2)</f>
        <v>81.069999999999993</v>
      </c>
      <c r="W37" s="156"/>
      <c r="X37" s="156" t="s">
        <v>212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213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5">
      <c r="A38" s="154"/>
      <c r="B38" s="155"/>
      <c r="C38" s="183" t="s">
        <v>711</v>
      </c>
      <c r="D38" s="158"/>
      <c r="E38" s="159">
        <v>54</v>
      </c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47"/>
      <c r="Z38" s="147"/>
      <c r="AA38" s="147"/>
      <c r="AB38" s="147"/>
      <c r="AC38" s="147"/>
      <c r="AD38" s="147"/>
      <c r="AE38" s="147"/>
      <c r="AF38" s="147"/>
      <c r="AG38" s="147" t="s">
        <v>178</v>
      </c>
      <c r="AH38" s="147">
        <v>0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 x14ac:dyDescent="0.25">
      <c r="A39" s="154"/>
      <c r="B39" s="155"/>
      <c r="C39" s="183" t="s">
        <v>712</v>
      </c>
      <c r="D39" s="158"/>
      <c r="E39" s="159">
        <v>-3.0144000000000002</v>
      </c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47"/>
      <c r="Z39" s="147"/>
      <c r="AA39" s="147"/>
      <c r="AB39" s="147"/>
      <c r="AC39" s="147"/>
      <c r="AD39" s="147"/>
      <c r="AE39" s="147"/>
      <c r="AF39" s="147"/>
      <c r="AG39" s="147" t="s">
        <v>178</v>
      </c>
      <c r="AH39" s="147">
        <v>0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ht="20.399999999999999" outlineLevel="1" x14ac:dyDescent="0.25">
      <c r="A40" s="167">
        <v>12</v>
      </c>
      <c r="B40" s="168" t="s">
        <v>425</v>
      </c>
      <c r="C40" s="182" t="s">
        <v>426</v>
      </c>
      <c r="D40" s="169" t="s">
        <v>232</v>
      </c>
      <c r="E40" s="170">
        <v>66</v>
      </c>
      <c r="F40" s="171">
        <v>0</v>
      </c>
      <c r="G40" s="172">
        <f>ROUND(E40*F40,2)</f>
        <v>0</v>
      </c>
      <c r="H40" s="157">
        <v>0</v>
      </c>
      <c r="I40" s="156">
        <f>ROUND(E40*H40,2)</f>
        <v>0</v>
      </c>
      <c r="J40" s="157">
        <v>700</v>
      </c>
      <c r="K40" s="156">
        <f>ROUND(E40*J40,2)</f>
        <v>46200</v>
      </c>
      <c r="L40" s="156">
        <v>21</v>
      </c>
      <c r="M40" s="156">
        <f>G40*(1+L40/100)</f>
        <v>0</v>
      </c>
      <c r="N40" s="156">
        <v>0</v>
      </c>
      <c r="O40" s="156">
        <f>ROUND(E40*N40,2)</f>
        <v>0</v>
      </c>
      <c r="P40" s="156">
        <v>0</v>
      </c>
      <c r="Q40" s="156">
        <f>ROUND(E40*P40,2)</f>
        <v>0</v>
      </c>
      <c r="R40" s="156"/>
      <c r="S40" s="156" t="s">
        <v>169</v>
      </c>
      <c r="T40" s="156" t="s">
        <v>164</v>
      </c>
      <c r="U40" s="156">
        <v>0</v>
      </c>
      <c r="V40" s="156">
        <f>ROUND(E40*U40,2)</f>
        <v>0</v>
      </c>
      <c r="W40" s="156"/>
      <c r="X40" s="156" t="s">
        <v>212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213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 x14ac:dyDescent="0.25">
      <c r="A41" s="154"/>
      <c r="B41" s="155"/>
      <c r="C41" s="183" t="s">
        <v>713</v>
      </c>
      <c r="D41" s="158"/>
      <c r="E41" s="159">
        <v>66</v>
      </c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47"/>
      <c r="Z41" s="147"/>
      <c r="AA41" s="147"/>
      <c r="AB41" s="147"/>
      <c r="AC41" s="147"/>
      <c r="AD41" s="147"/>
      <c r="AE41" s="147"/>
      <c r="AF41" s="147"/>
      <c r="AG41" s="147" t="s">
        <v>178</v>
      </c>
      <c r="AH41" s="147">
        <v>0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x14ac:dyDescent="0.25">
      <c r="A42" s="161" t="s">
        <v>158</v>
      </c>
      <c r="B42" s="162" t="s">
        <v>95</v>
      </c>
      <c r="C42" s="180" t="s">
        <v>96</v>
      </c>
      <c r="D42" s="163"/>
      <c r="E42" s="164"/>
      <c r="F42" s="165"/>
      <c r="G42" s="166">
        <f>SUMIF(AG43:AG44,"&lt;&gt;NOR",G43:G44)</f>
        <v>0</v>
      </c>
      <c r="H42" s="160"/>
      <c r="I42" s="160">
        <f>SUM(I43:I44)</f>
        <v>0</v>
      </c>
      <c r="J42" s="160"/>
      <c r="K42" s="160">
        <f>SUM(K43:K44)</f>
        <v>18615</v>
      </c>
      <c r="L42" s="160"/>
      <c r="M42" s="160">
        <f>SUM(M43:M44)</f>
        <v>0</v>
      </c>
      <c r="N42" s="160"/>
      <c r="O42" s="160">
        <f>SUM(O43:O44)</f>
        <v>28.36</v>
      </c>
      <c r="P42" s="160"/>
      <c r="Q42" s="160">
        <f>SUM(Q43:Q44)</f>
        <v>0</v>
      </c>
      <c r="R42" s="160"/>
      <c r="S42" s="160"/>
      <c r="T42" s="160"/>
      <c r="U42" s="160"/>
      <c r="V42" s="160">
        <f>SUM(V43:V44)</f>
        <v>25.5</v>
      </c>
      <c r="W42" s="160"/>
      <c r="X42" s="160"/>
      <c r="AG42" t="s">
        <v>159</v>
      </c>
    </row>
    <row r="43" spans="1:60" outlineLevel="1" x14ac:dyDescent="0.25">
      <c r="A43" s="167">
        <v>13</v>
      </c>
      <c r="B43" s="168" t="s">
        <v>433</v>
      </c>
      <c r="C43" s="182" t="s">
        <v>434</v>
      </c>
      <c r="D43" s="169" t="s">
        <v>232</v>
      </c>
      <c r="E43" s="170">
        <v>15</v>
      </c>
      <c r="F43" s="171">
        <v>0</v>
      </c>
      <c r="G43" s="172">
        <f>ROUND(E43*F43,2)</f>
        <v>0</v>
      </c>
      <c r="H43" s="157">
        <v>0</v>
      </c>
      <c r="I43" s="156">
        <f>ROUND(E43*H43,2)</f>
        <v>0</v>
      </c>
      <c r="J43" s="157">
        <v>1241</v>
      </c>
      <c r="K43" s="156">
        <f>ROUND(E43*J43,2)</f>
        <v>18615</v>
      </c>
      <c r="L43" s="156">
        <v>21</v>
      </c>
      <c r="M43" s="156">
        <f>G43*(1+L43/100)</f>
        <v>0</v>
      </c>
      <c r="N43" s="156">
        <v>1.8907700000000001</v>
      </c>
      <c r="O43" s="156">
        <f>ROUND(E43*N43,2)</f>
        <v>28.36</v>
      </c>
      <c r="P43" s="156">
        <v>0</v>
      </c>
      <c r="Q43" s="156">
        <f>ROUND(E43*P43,2)</f>
        <v>0</v>
      </c>
      <c r="R43" s="156"/>
      <c r="S43" s="156" t="s">
        <v>169</v>
      </c>
      <c r="T43" s="156" t="s">
        <v>211</v>
      </c>
      <c r="U43" s="156">
        <v>1.7</v>
      </c>
      <c r="V43" s="156">
        <f>ROUND(E43*U43,2)</f>
        <v>25.5</v>
      </c>
      <c r="W43" s="156"/>
      <c r="X43" s="156" t="s">
        <v>212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213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5">
      <c r="A44" s="154"/>
      <c r="B44" s="155"/>
      <c r="C44" s="183" t="s">
        <v>714</v>
      </c>
      <c r="D44" s="158"/>
      <c r="E44" s="159">
        <v>15</v>
      </c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47"/>
      <c r="Z44" s="147"/>
      <c r="AA44" s="147"/>
      <c r="AB44" s="147"/>
      <c r="AC44" s="147"/>
      <c r="AD44" s="147"/>
      <c r="AE44" s="147"/>
      <c r="AF44" s="147"/>
      <c r="AG44" s="147" t="s">
        <v>178</v>
      </c>
      <c r="AH44" s="147">
        <v>0</v>
      </c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x14ac:dyDescent="0.25">
      <c r="A45" s="161" t="s">
        <v>158</v>
      </c>
      <c r="B45" s="162" t="s">
        <v>101</v>
      </c>
      <c r="C45" s="180" t="s">
        <v>102</v>
      </c>
      <c r="D45" s="163"/>
      <c r="E45" s="164"/>
      <c r="F45" s="165"/>
      <c r="G45" s="166">
        <f>SUMIF(AG46:AG48,"&lt;&gt;NOR",G46:G48)</f>
        <v>0</v>
      </c>
      <c r="H45" s="160"/>
      <c r="I45" s="160">
        <f>SUM(I46:I48)</f>
        <v>822</v>
      </c>
      <c r="J45" s="160"/>
      <c r="K45" s="160">
        <f>SUM(K46:K48)</f>
        <v>58893</v>
      </c>
      <c r="L45" s="160"/>
      <c r="M45" s="160">
        <f>SUM(M46:M48)</f>
        <v>0</v>
      </c>
      <c r="N45" s="160"/>
      <c r="O45" s="160">
        <f>SUM(O46:O48)</f>
        <v>0.4</v>
      </c>
      <c r="P45" s="160"/>
      <c r="Q45" s="160">
        <f>SUM(Q46:Q48)</f>
        <v>0</v>
      </c>
      <c r="R45" s="160"/>
      <c r="S45" s="160"/>
      <c r="T45" s="160"/>
      <c r="U45" s="160"/>
      <c r="V45" s="160">
        <f>SUM(V46:V48)</f>
        <v>13.5</v>
      </c>
      <c r="W45" s="160"/>
      <c r="X45" s="160"/>
      <c r="AG45" t="s">
        <v>159</v>
      </c>
    </row>
    <row r="46" spans="1:60" outlineLevel="1" x14ac:dyDescent="0.25">
      <c r="A46" s="173">
        <v>14</v>
      </c>
      <c r="B46" s="174" t="s">
        <v>715</v>
      </c>
      <c r="C46" s="181" t="s">
        <v>716</v>
      </c>
      <c r="D46" s="175" t="s">
        <v>225</v>
      </c>
      <c r="E46" s="176">
        <v>150</v>
      </c>
      <c r="F46" s="177">
        <v>0</v>
      </c>
      <c r="G46" s="178">
        <f>ROUND(E46*F46,2)</f>
        <v>0</v>
      </c>
      <c r="H46" s="157">
        <v>1.58</v>
      </c>
      <c r="I46" s="156">
        <f>ROUND(E46*H46,2)</f>
        <v>237</v>
      </c>
      <c r="J46" s="157">
        <v>27.32</v>
      </c>
      <c r="K46" s="156">
        <f>ROUND(E46*J46,2)</f>
        <v>4098</v>
      </c>
      <c r="L46" s="156">
        <v>21</v>
      </c>
      <c r="M46" s="156">
        <f>G46*(1+L46/100)</f>
        <v>0</v>
      </c>
      <c r="N46" s="156">
        <v>0</v>
      </c>
      <c r="O46" s="156">
        <f>ROUND(E46*N46,2)</f>
        <v>0</v>
      </c>
      <c r="P46" s="156">
        <v>0</v>
      </c>
      <c r="Q46" s="156">
        <f>ROUND(E46*P46,2)</f>
        <v>0</v>
      </c>
      <c r="R46" s="156"/>
      <c r="S46" s="156" t="s">
        <v>163</v>
      </c>
      <c r="T46" s="156" t="s">
        <v>211</v>
      </c>
      <c r="U46" s="156">
        <v>0.06</v>
      </c>
      <c r="V46" s="156">
        <f>ROUND(E46*U46,2)</f>
        <v>9</v>
      </c>
      <c r="W46" s="156"/>
      <c r="X46" s="156" t="s">
        <v>212</v>
      </c>
      <c r="Y46" s="147"/>
      <c r="Z46" s="147"/>
      <c r="AA46" s="147"/>
      <c r="AB46" s="147"/>
      <c r="AC46" s="147"/>
      <c r="AD46" s="147"/>
      <c r="AE46" s="147"/>
      <c r="AF46" s="147"/>
      <c r="AG46" s="147" t="s">
        <v>213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5">
      <c r="A47" s="173">
        <v>15</v>
      </c>
      <c r="B47" s="174" t="s">
        <v>459</v>
      </c>
      <c r="C47" s="181" t="s">
        <v>460</v>
      </c>
      <c r="D47" s="175" t="s">
        <v>225</v>
      </c>
      <c r="E47" s="176">
        <v>150</v>
      </c>
      <c r="F47" s="177">
        <v>0</v>
      </c>
      <c r="G47" s="178">
        <f>ROUND(E47*F47,2)</f>
        <v>0</v>
      </c>
      <c r="H47" s="157">
        <v>3.9</v>
      </c>
      <c r="I47" s="156">
        <f>ROUND(E47*H47,2)</f>
        <v>585</v>
      </c>
      <c r="J47" s="157">
        <v>9.3000000000000007</v>
      </c>
      <c r="K47" s="156">
        <f>ROUND(E47*J47,2)</f>
        <v>1395</v>
      </c>
      <c r="L47" s="156">
        <v>21</v>
      </c>
      <c r="M47" s="156">
        <f>G47*(1+L47/100)</f>
        <v>0</v>
      </c>
      <c r="N47" s="156">
        <v>0</v>
      </c>
      <c r="O47" s="156">
        <f>ROUND(E47*N47,2)</f>
        <v>0</v>
      </c>
      <c r="P47" s="156">
        <v>0</v>
      </c>
      <c r="Q47" s="156">
        <f>ROUND(E47*P47,2)</f>
        <v>0</v>
      </c>
      <c r="R47" s="156"/>
      <c r="S47" s="156" t="s">
        <v>163</v>
      </c>
      <c r="T47" s="156" t="s">
        <v>211</v>
      </c>
      <c r="U47" s="156">
        <v>0.03</v>
      </c>
      <c r="V47" s="156">
        <f>ROUND(E47*U47,2)</f>
        <v>4.5</v>
      </c>
      <c r="W47" s="156"/>
      <c r="X47" s="156" t="s">
        <v>212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213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ht="61.2" outlineLevel="1" x14ac:dyDescent="0.25">
      <c r="A48" s="173">
        <v>16</v>
      </c>
      <c r="B48" s="174" t="s">
        <v>717</v>
      </c>
      <c r="C48" s="181" t="s">
        <v>977</v>
      </c>
      <c r="D48" s="175" t="s">
        <v>225</v>
      </c>
      <c r="E48" s="176">
        <v>150</v>
      </c>
      <c r="F48" s="177">
        <v>0</v>
      </c>
      <c r="G48" s="178">
        <f>ROUND(E48*F48,2)</f>
        <v>0</v>
      </c>
      <c r="H48" s="157">
        <v>0</v>
      </c>
      <c r="I48" s="156">
        <f>ROUND(E48*H48,2)</f>
        <v>0</v>
      </c>
      <c r="J48" s="157">
        <v>356</v>
      </c>
      <c r="K48" s="156">
        <f>ROUND(E48*J48,2)</f>
        <v>53400</v>
      </c>
      <c r="L48" s="156">
        <v>21</v>
      </c>
      <c r="M48" s="156">
        <f>G48*(1+L48/100)</f>
        <v>0</v>
      </c>
      <c r="N48" s="156">
        <v>2.6800000000000001E-3</v>
      </c>
      <c r="O48" s="156">
        <f>ROUND(E48*N48,2)</f>
        <v>0.4</v>
      </c>
      <c r="P48" s="156">
        <v>0</v>
      </c>
      <c r="Q48" s="156">
        <f>ROUND(E48*P48,2)</f>
        <v>0</v>
      </c>
      <c r="R48" s="156"/>
      <c r="S48" s="156" t="s">
        <v>169</v>
      </c>
      <c r="T48" s="156" t="s">
        <v>164</v>
      </c>
      <c r="U48" s="156">
        <v>0</v>
      </c>
      <c r="V48" s="156">
        <f>ROUND(E48*U48,2)</f>
        <v>0</v>
      </c>
      <c r="W48" s="156"/>
      <c r="X48" s="156" t="s">
        <v>212</v>
      </c>
      <c r="Y48" s="147"/>
      <c r="Z48" s="147"/>
      <c r="AA48" s="147"/>
      <c r="AB48" s="147"/>
      <c r="AC48" s="147"/>
      <c r="AD48" s="147"/>
      <c r="AE48" s="147"/>
      <c r="AF48" s="147"/>
      <c r="AG48" s="147" t="s">
        <v>213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x14ac:dyDescent="0.25">
      <c r="A49" s="161" t="s">
        <v>158</v>
      </c>
      <c r="B49" s="162" t="s">
        <v>105</v>
      </c>
      <c r="C49" s="180" t="s">
        <v>106</v>
      </c>
      <c r="D49" s="163"/>
      <c r="E49" s="164"/>
      <c r="F49" s="165"/>
      <c r="G49" s="166">
        <f>SUMIF(AG50:AG53,"&lt;&gt;NOR",G50:G53)</f>
        <v>0</v>
      </c>
      <c r="H49" s="160"/>
      <c r="I49" s="160">
        <f>SUM(I50:I53)</f>
        <v>0</v>
      </c>
      <c r="J49" s="160"/>
      <c r="K49" s="160">
        <f>SUM(K50:K53)</f>
        <v>16103.75</v>
      </c>
      <c r="L49" s="160"/>
      <c r="M49" s="160">
        <f>SUM(M50:M53)</f>
        <v>0</v>
      </c>
      <c r="N49" s="160"/>
      <c r="O49" s="160">
        <f>SUM(O50:O53)</f>
        <v>0</v>
      </c>
      <c r="P49" s="160"/>
      <c r="Q49" s="160">
        <f>SUM(Q50:Q53)</f>
        <v>0</v>
      </c>
      <c r="R49" s="160"/>
      <c r="S49" s="160"/>
      <c r="T49" s="160"/>
      <c r="U49" s="160"/>
      <c r="V49" s="160">
        <f>SUM(V50:V53)</f>
        <v>24.42</v>
      </c>
      <c r="W49" s="160"/>
      <c r="X49" s="160"/>
      <c r="AG49" t="s">
        <v>159</v>
      </c>
    </row>
    <row r="50" spans="1:60" outlineLevel="1" x14ac:dyDescent="0.25">
      <c r="A50" s="167">
        <v>17</v>
      </c>
      <c r="B50" s="168" t="s">
        <v>489</v>
      </c>
      <c r="C50" s="182" t="s">
        <v>490</v>
      </c>
      <c r="D50" s="169" t="s">
        <v>491</v>
      </c>
      <c r="E50" s="170">
        <v>115.43907</v>
      </c>
      <c r="F50" s="171">
        <v>0</v>
      </c>
      <c r="G50" s="172">
        <f>ROUND(E50*F50,2)</f>
        <v>0</v>
      </c>
      <c r="H50" s="157">
        <v>0</v>
      </c>
      <c r="I50" s="156">
        <f>ROUND(E50*H50,2)</f>
        <v>0</v>
      </c>
      <c r="J50" s="157">
        <v>139.5</v>
      </c>
      <c r="K50" s="156">
        <f>ROUND(E50*J50,2)</f>
        <v>16103.75</v>
      </c>
      <c r="L50" s="156">
        <v>21</v>
      </c>
      <c r="M50" s="156">
        <f>G50*(1+L50/100)</f>
        <v>0</v>
      </c>
      <c r="N50" s="156">
        <v>0</v>
      </c>
      <c r="O50" s="156">
        <f>ROUND(E50*N50,2)</f>
        <v>0</v>
      </c>
      <c r="P50" s="156">
        <v>0</v>
      </c>
      <c r="Q50" s="156">
        <f>ROUND(E50*P50,2)</f>
        <v>0</v>
      </c>
      <c r="R50" s="156"/>
      <c r="S50" s="156" t="s">
        <v>163</v>
      </c>
      <c r="T50" s="156" t="s">
        <v>163</v>
      </c>
      <c r="U50" s="156">
        <v>0.21149999999999999</v>
      </c>
      <c r="V50" s="156">
        <f>ROUND(E50*U50,2)</f>
        <v>24.42</v>
      </c>
      <c r="W50" s="156"/>
      <c r="X50" s="156" t="s">
        <v>492</v>
      </c>
      <c r="Y50" s="147"/>
      <c r="Z50" s="147"/>
      <c r="AA50" s="147"/>
      <c r="AB50" s="147"/>
      <c r="AC50" s="147"/>
      <c r="AD50" s="147"/>
      <c r="AE50" s="147"/>
      <c r="AF50" s="147"/>
      <c r="AG50" s="147" t="s">
        <v>493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 x14ac:dyDescent="0.25">
      <c r="A51" s="154"/>
      <c r="B51" s="155"/>
      <c r="C51" s="183" t="s">
        <v>494</v>
      </c>
      <c r="D51" s="158"/>
      <c r="E51" s="159"/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47"/>
      <c r="Z51" s="147"/>
      <c r="AA51" s="147"/>
      <c r="AB51" s="147"/>
      <c r="AC51" s="147"/>
      <c r="AD51" s="147"/>
      <c r="AE51" s="147"/>
      <c r="AF51" s="147"/>
      <c r="AG51" s="147" t="s">
        <v>178</v>
      </c>
      <c r="AH51" s="147">
        <v>0</v>
      </c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 x14ac:dyDescent="0.25">
      <c r="A52" s="154"/>
      <c r="B52" s="155"/>
      <c r="C52" s="183" t="s">
        <v>718</v>
      </c>
      <c r="D52" s="158"/>
      <c r="E52" s="159"/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47"/>
      <c r="Z52" s="147"/>
      <c r="AA52" s="147"/>
      <c r="AB52" s="147"/>
      <c r="AC52" s="147"/>
      <c r="AD52" s="147"/>
      <c r="AE52" s="147"/>
      <c r="AF52" s="147"/>
      <c r="AG52" s="147" t="s">
        <v>178</v>
      </c>
      <c r="AH52" s="147">
        <v>0</v>
      </c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 x14ac:dyDescent="0.25">
      <c r="A53" s="154"/>
      <c r="B53" s="155"/>
      <c r="C53" s="183" t="s">
        <v>719</v>
      </c>
      <c r="D53" s="158"/>
      <c r="E53" s="159">
        <v>115.43907</v>
      </c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47"/>
      <c r="Z53" s="147"/>
      <c r="AA53" s="147"/>
      <c r="AB53" s="147"/>
      <c r="AC53" s="147"/>
      <c r="AD53" s="147"/>
      <c r="AE53" s="147"/>
      <c r="AF53" s="147"/>
      <c r="AG53" s="147" t="s">
        <v>178</v>
      </c>
      <c r="AH53" s="147">
        <v>0</v>
      </c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x14ac:dyDescent="0.25">
      <c r="A54" s="3"/>
      <c r="B54" s="4"/>
      <c r="C54" s="184"/>
      <c r="D54" s="6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AE54">
        <v>15</v>
      </c>
      <c r="AF54">
        <v>21</v>
      </c>
      <c r="AG54" t="s">
        <v>145</v>
      </c>
    </row>
    <row r="55" spans="1:60" x14ac:dyDescent="0.25">
      <c r="A55" s="150"/>
      <c r="B55" s="151" t="s">
        <v>31</v>
      </c>
      <c r="C55" s="185"/>
      <c r="D55" s="152"/>
      <c r="E55" s="153"/>
      <c r="F55" s="153"/>
      <c r="G55" s="179">
        <f>G8+G42+G45+G49</f>
        <v>0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AE55">
        <f>SUMIF(L7:L53,AE54,G7:G53)</f>
        <v>0</v>
      </c>
      <c r="AF55">
        <f>SUMIF(L7:L53,AF54,G7:G53)</f>
        <v>0</v>
      </c>
      <c r="AG55" t="s">
        <v>203</v>
      </c>
    </row>
    <row r="56" spans="1:60" x14ac:dyDescent="0.25">
      <c r="A56" s="3"/>
      <c r="B56" s="4"/>
      <c r="C56" s="184"/>
      <c r="D56" s="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60" x14ac:dyDescent="0.25">
      <c r="A57" s="3"/>
      <c r="B57" s="4"/>
      <c r="C57" s="184"/>
      <c r="D57" s="6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</row>
    <row r="58" spans="1:60" x14ac:dyDescent="0.25">
      <c r="A58" s="277" t="s">
        <v>204</v>
      </c>
      <c r="B58" s="277"/>
      <c r="C58" s="278"/>
      <c r="D58" s="6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60" x14ac:dyDescent="0.25">
      <c r="A59" s="258"/>
      <c r="B59" s="259"/>
      <c r="C59" s="260"/>
      <c r="D59" s="259"/>
      <c r="E59" s="259"/>
      <c r="F59" s="259"/>
      <c r="G59" s="261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AG59" t="s">
        <v>205</v>
      </c>
    </row>
    <row r="60" spans="1:60" x14ac:dyDescent="0.25">
      <c r="A60" s="262"/>
      <c r="B60" s="263"/>
      <c r="C60" s="264"/>
      <c r="D60" s="263"/>
      <c r="E60" s="263"/>
      <c r="F60" s="263"/>
      <c r="G60" s="265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60" x14ac:dyDescent="0.25">
      <c r="A61" s="262"/>
      <c r="B61" s="263"/>
      <c r="C61" s="264"/>
      <c r="D61" s="263"/>
      <c r="E61" s="263"/>
      <c r="F61" s="263"/>
      <c r="G61" s="265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60" x14ac:dyDescent="0.25">
      <c r="A62" s="262"/>
      <c r="B62" s="263"/>
      <c r="C62" s="264"/>
      <c r="D62" s="263"/>
      <c r="E62" s="263"/>
      <c r="F62" s="263"/>
      <c r="G62" s="265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60" x14ac:dyDescent="0.25">
      <c r="A63" s="266"/>
      <c r="B63" s="267"/>
      <c r="C63" s="268"/>
      <c r="D63" s="267"/>
      <c r="E63" s="267"/>
      <c r="F63" s="267"/>
      <c r="G63" s="269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</row>
    <row r="64" spans="1:60" x14ac:dyDescent="0.25">
      <c r="A64" s="3"/>
      <c r="B64" s="4"/>
      <c r="C64" s="184"/>
      <c r="D64" s="6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</row>
    <row r="65" spans="3:33" x14ac:dyDescent="0.25">
      <c r="C65" s="186"/>
      <c r="D65" s="10"/>
      <c r="AG65" t="s">
        <v>206</v>
      </c>
    </row>
    <row r="66" spans="3:33" x14ac:dyDescent="0.25">
      <c r="D66" s="10"/>
    </row>
    <row r="67" spans="3:33" x14ac:dyDescent="0.25">
      <c r="D67" s="10"/>
    </row>
    <row r="68" spans="3:33" x14ac:dyDescent="0.25">
      <c r="D68" s="10"/>
    </row>
    <row r="69" spans="3:33" x14ac:dyDescent="0.25">
      <c r="D69" s="10"/>
    </row>
    <row r="70" spans="3:33" x14ac:dyDescent="0.25">
      <c r="D70" s="10"/>
    </row>
    <row r="71" spans="3:33" x14ac:dyDescent="0.25">
      <c r="D71" s="10"/>
    </row>
    <row r="72" spans="3:33" x14ac:dyDescent="0.25">
      <c r="D72" s="10"/>
    </row>
    <row r="73" spans="3:33" x14ac:dyDescent="0.25">
      <c r="D73" s="10"/>
    </row>
    <row r="74" spans="3:33" x14ac:dyDescent="0.25">
      <c r="D74" s="10"/>
    </row>
    <row r="75" spans="3:33" x14ac:dyDescent="0.25">
      <c r="D75" s="10"/>
    </row>
    <row r="76" spans="3:33" x14ac:dyDescent="0.25">
      <c r="D76" s="10"/>
    </row>
    <row r="77" spans="3:33" x14ac:dyDescent="0.25">
      <c r="D77" s="10"/>
    </row>
    <row r="78" spans="3:33" x14ac:dyDescent="0.25">
      <c r="D78" s="10"/>
    </row>
    <row r="79" spans="3:33" x14ac:dyDescent="0.25">
      <c r="D79" s="10"/>
    </row>
    <row r="80" spans="3:33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idLY4yPLnsYKPSW4lZIPgFJ10/8h6bBZZEDOXKrvhsWfuP7w7df+LJD+WGrTrUGezvvcmdjNDKkRiU4ZtN/V3w==" saltValue="YJ74FDc8H29DXSgHWBymww==" spinCount="100000" sheet="1" objects="1" scenarios="1"/>
  <mergeCells count="6">
    <mergeCell ref="A59:G63"/>
    <mergeCell ref="A1:G1"/>
    <mergeCell ref="C2:G2"/>
    <mergeCell ref="C3:G3"/>
    <mergeCell ref="C4:G4"/>
    <mergeCell ref="A58:C58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activeCell="AB31" sqref="AB31"/>
    </sheetView>
  </sheetViews>
  <sheetFormatPr defaultRowHeight="13.2" outlineLevelRow="1" x14ac:dyDescent="0.25"/>
  <cols>
    <col min="1" max="1" width="3.44140625" customWidth="1"/>
    <col min="2" max="2" width="12.5546875" style="121" customWidth="1"/>
    <col min="3" max="3" width="38.33203125" style="121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70" t="s">
        <v>7</v>
      </c>
      <c r="B1" s="270"/>
      <c r="C1" s="270"/>
      <c r="D1" s="270"/>
      <c r="E1" s="270"/>
      <c r="F1" s="270"/>
      <c r="G1" s="270"/>
      <c r="AG1" t="s">
        <v>132</v>
      </c>
    </row>
    <row r="2" spans="1:60" ht="24.9" customHeight="1" x14ac:dyDescent="0.25">
      <c r="A2" s="139" t="s">
        <v>8</v>
      </c>
      <c r="B2" s="48" t="s">
        <v>43</v>
      </c>
      <c r="C2" s="271" t="s">
        <v>44</v>
      </c>
      <c r="D2" s="272"/>
      <c r="E2" s="272"/>
      <c r="F2" s="272"/>
      <c r="G2" s="273"/>
      <c r="AG2" t="s">
        <v>133</v>
      </c>
    </row>
    <row r="3" spans="1:60" ht="24.9" customHeight="1" x14ac:dyDescent="0.25">
      <c r="A3" s="139" t="s">
        <v>9</v>
      </c>
      <c r="B3" s="48" t="s">
        <v>76</v>
      </c>
      <c r="C3" s="271" t="s">
        <v>77</v>
      </c>
      <c r="D3" s="272"/>
      <c r="E3" s="272"/>
      <c r="F3" s="272"/>
      <c r="G3" s="273"/>
      <c r="AC3" s="121" t="s">
        <v>207</v>
      </c>
      <c r="AG3" t="s">
        <v>135</v>
      </c>
    </row>
    <row r="4" spans="1:60" ht="24.9" customHeight="1" x14ac:dyDescent="0.25">
      <c r="A4" s="140" t="s">
        <v>10</v>
      </c>
      <c r="B4" s="141" t="s">
        <v>56</v>
      </c>
      <c r="C4" s="274" t="s">
        <v>78</v>
      </c>
      <c r="D4" s="275"/>
      <c r="E4" s="275"/>
      <c r="F4" s="275"/>
      <c r="G4" s="276"/>
      <c r="AG4" t="s">
        <v>136</v>
      </c>
    </row>
    <row r="5" spans="1:60" x14ac:dyDescent="0.25">
      <c r="D5" s="10"/>
    </row>
    <row r="6" spans="1:60" ht="39.6" x14ac:dyDescent="0.25">
      <c r="A6" s="143" t="s">
        <v>137</v>
      </c>
      <c r="B6" s="145" t="s">
        <v>138</v>
      </c>
      <c r="C6" s="145" t="s">
        <v>139</v>
      </c>
      <c r="D6" s="144" t="s">
        <v>140</v>
      </c>
      <c r="E6" s="143" t="s">
        <v>141</v>
      </c>
      <c r="F6" s="142" t="s">
        <v>142</v>
      </c>
      <c r="G6" s="143" t="s">
        <v>31</v>
      </c>
      <c r="H6" s="146" t="s">
        <v>32</v>
      </c>
      <c r="I6" s="146" t="s">
        <v>143</v>
      </c>
      <c r="J6" s="146" t="s">
        <v>33</v>
      </c>
      <c r="K6" s="146" t="s">
        <v>144</v>
      </c>
      <c r="L6" s="146" t="s">
        <v>145</v>
      </c>
      <c r="M6" s="146" t="s">
        <v>146</v>
      </c>
      <c r="N6" s="146" t="s">
        <v>147</v>
      </c>
      <c r="O6" s="146" t="s">
        <v>148</v>
      </c>
      <c r="P6" s="146" t="s">
        <v>149</v>
      </c>
      <c r="Q6" s="146" t="s">
        <v>150</v>
      </c>
      <c r="R6" s="146" t="s">
        <v>151</v>
      </c>
      <c r="S6" s="146" t="s">
        <v>152</v>
      </c>
      <c r="T6" s="146" t="s">
        <v>153</v>
      </c>
      <c r="U6" s="146" t="s">
        <v>154</v>
      </c>
      <c r="V6" s="146" t="s">
        <v>155</v>
      </c>
      <c r="W6" s="146" t="s">
        <v>156</v>
      </c>
      <c r="X6" s="146" t="s">
        <v>157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x14ac:dyDescent="0.25">
      <c r="A8" s="161" t="s">
        <v>158</v>
      </c>
      <c r="B8" s="162" t="s">
        <v>54</v>
      </c>
      <c r="C8" s="180" t="s">
        <v>90</v>
      </c>
      <c r="D8" s="163"/>
      <c r="E8" s="164"/>
      <c r="F8" s="165"/>
      <c r="G8" s="166">
        <f>SUMIF(AG9:AG44,"&lt;&gt;NOR",G9:G44)</f>
        <v>0</v>
      </c>
      <c r="H8" s="160"/>
      <c r="I8" s="160">
        <f>SUM(I9:I44)</f>
        <v>1009.17</v>
      </c>
      <c r="J8" s="160"/>
      <c r="K8" s="160">
        <f>SUM(K9:K44)</f>
        <v>250704.86000000004</v>
      </c>
      <c r="L8" s="160"/>
      <c r="M8" s="160">
        <f>SUM(M9:M44)</f>
        <v>0</v>
      </c>
      <c r="N8" s="160"/>
      <c r="O8" s="160">
        <f>SUM(O9:O44)</f>
        <v>0.01</v>
      </c>
      <c r="P8" s="160"/>
      <c r="Q8" s="160">
        <f>SUM(Q9:Q44)</f>
        <v>0</v>
      </c>
      <c r="R8" s="160"/>
      <c r="S8" s="160"/>
      <c r="T8" s="160"/>
      <c r="U8" s="160"/>
      <c r="V8" s="160">
        <f>SUM(V9:V44)</f>
        <v>267.52000000000004</v>
      </c>
      <c r="W8" s="160"/>
      <c r="X8" s="160"/>
      <c r="AG8" t="s">
        <v>159</v>
      </c>
    </row>
    <row r="9" spans="1:60" outlineLevel="1" x14ac:dyDescent="0.25">
      <c r="A9" s="173">
        <v>1</v>
      </c>
      <c r="B9" s="174" t="s">
        <v>720</v>
      </c>
      <c r="C9" s="181" t="s">
        <v>721</v>
      </c>
      <c r="D9" s="175" t="s">
        <v>219</v>
      </c>
      <c r="E9" s="176">
        <v>80</v>
      </c>
      <c r="F9" s="177">
        <v>0</v>
      </c>
      <c r="G9" s="178">
        <f>ROUND(E9*F9,2)</f>
        <v>0</v>
      </c>
      <c r="H9" s="157">
        <v>0</v>
      </c>
      <c r="I9" s="156">
        <f>ROUND(E9*H9,2)</f>
        <v>0</v>
      </c>
      <c r="J9" s="157">
        <v>130.5</v>
      </c>
      <c r="K9" s="156">
        <f>ROUND(E9*J9,2)</f>
        <v>10440</v>
      </c>
      <c r="L9" s="156">
        <v>21</v>
      </c>
      <c r="M9" s="156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6"/>
      <c r="S9" s="156" t="s">
        <v>163</v>
      </c>
      <c r="T9" s="156" t="s">
        <v>211</v>
      </c>
      <c r="U9" s="156">
        <v>0.20499999999999999</v>
      </c>
      <c r="V9" s="156">
        <f>ROUND(E9*U9,2)</f>
        <v>16.399999999999999</v>
      </c>
      <c r="W9" s="156"/>
      <c r="X9" s="156" t="s">
        <v>212</v>
      </c>
      <c r="Y9" s="147"/>
      <c r="Z9" s="147"/>
      <c r="AA9" s="147"/>
      <c r="AB9" s="147"/>
      <c r="AC9" s="147"/>
      <c r="AD9" s="147"/>
      <c r="AE9" s="147"/>
      <c r="AF9" s="147"/>
      <c r="AG9" s="147" t="s">
        <v>213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5">
      <c r="A10" s="173">
        <v>2</v>
      </c>
      <c r="B10" s="174" t="s">
        <v>220</v>
      </c>
      <c r="C10" s="181" t="s">
        <v>221</v>
      </c>
      <c r="D10" s="175" t="s">
        <v>222</v>
      </c>
      <c r="E10" s="176">
        <v>10</v>
      </c>
      <c r="F10" s="177">
        <v>0</v>
      </c>
      <c r="G10" s="178">
        <f>ROUND(E10*F10,2)</f>
        <v>0</v>
      </c>
      <c r="H10" s="157">
        <v>0</v>
      </c>
      <c r="I10" s="156">
        <f>ROUND(E10*H10,2)</f>
        <v>0</v>
      </c>
      <c r="J10" s="157">
        <v>50.7</v>
      </c>
      <c r="K10" s="156">
        <f>ROUND(E10*J10,2)</f>
        <v>507</v>
      </c>
      <c r="L10" s="156">
        <v>21</v>
      </c>
      <c r="M10" s="156">
        <f>G10*(1+L10/100)</f>
        <v>0</v>
      </c>
      <c r="N10" s="156">
        <v>0</v>
      </c>
      <c r="O10" s="156">
        <f>ROUND(E10*N10,2)</f>
        <v>0</v>
      </c>
      <c r="P10" s="156">
        <v>0</v>
      </c>
      <c r="Q10" s="156">
        <f>ROUND(E10*P10,2)</f>
        <v>0</v>
      </c>
      <c r="R10" s="156"/>
      <c r="S10" s="156" t="s">
        <v>163</v>
      </c>
      <c r="T10" s="156" t="s">
        <v>211</v>
      </c>
      <c r="U10" s="156">
        <v>0</v>
      </c>
      <c r="V10" s="156">
        <f>ROUND(E10*U10,2)</f>
        <v>0</v>
      </c>
      <c r="W10" s="156"/>
      <c r="X10" s="156" t="s">
        <v>212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213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5">
      <c r="A11" s="167">
        <v>3</v>
      </c>
      <c r="B11" s="168" t="s">
        <v>722</v>
      </c>
      <c r="C11" s="182" t="s">
        <v>723</v>
      </c>
      <c r="D11" s="169" t="s">
        <v>232</v>
      </c>
      <c r="E11" s="170">
        <v>33.799999999999997</v>
      </c>
      <c r="F11" s="171">
        <v>0</v>
      </c>
      <c r="G11" s="172">
        <f>ROUND(E11*F11,2)</f>
        <v>0</v>
      </c>
      <c r="H11" s="157">
        <v>0</v>
      </c>
      <c r="I11" s="156">
        <f>ROUND(E11*H11,2)</f>
        <v>0</v>
      </c>
      <c r="J11" s="157">
        <v>74.099999999999994</v>
      </c>
      <c r="K11" s="156">
        <f>ROUND(E11*J11,2)</f>
        <v>2504.58</v>
      </c>
      <c r="L11" s="156">
        <v>21</v>
      </c>
      <c r="M11" s="156">
        <f>G11*(1+L11/100)</f>
        <v>0</v>
      </c>
      <c r="N11" s="156">
        <v>0</v>
      </c>
      <c r="O11" s="156">
        <f>ROUND(E11*N11,2)</f>
        <v>0</v>
      </c>
      <c r="P11" s="156">
        <v>0</v>
      </c>
      <c r="Q11" s="156">
        <f>ROUND(E11*P11,2)</f>
        <v>0</v>
      </c>
      <c r="R11" s="156"/>
      <c r="S11" s="156" t="s">
        <v>163</v>
      </c>
      <c r="T11" s="156" t="s">
        <v>211</v>
      </c>
      <c r="U11" s="156">
        <v>9.7000000000000003E-2</v>
      </c>
      <c r="V11" s="156">
        <f>ROUND(E11*U11,2)</f>
        <v>3.28</v>
      </c>
      <c r="W11" s="156"/>
      <c r="X11" s="156" t="s">
        <v>212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213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5">
      <c r="A12" s="154"/>
      <c r="B12" s="155"/>
      <c r="C12" s="183" t="s">
        <v>724</v>
      </c>
      <c r="D12" s="158"/>
      <c r="E12" s="159">
        <v>33.799999999999997</v>
      </c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47"/>
      <c r="Z12" s="147"/>
      <c r="AA12" s="147"/>
      <c r="AB12" s="147"/>
      <c r="AC12" s="147"/>
      <c r="AD12" s="147"/>
      <c r="AE12" s="147"/>
      <c r="AF12" s="147"/>
      <c r="AG12" s="147" t="s">
        <v>178</v>
      </c>
      <c r="AH12" s="147">
        <v>0</v>
      </c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5">
      <c r="A13" s="167">
        <v>4</v>
      </c>
      <c r="B13" s="168" t="s">
        <v>725</v>
      </c>
      <c r="C13" s="182" t="s">
        <v>726</v>
      </c>
      <c r="D13" s="169" t="s">
        <v>232</v>
      </c>
      <c r="E13" s="170">
        <v>89</v>
      </c>
      <c r="F13" s="171">
        <v>0</v>
      </c>
      <c r="G13" s="172">
        <f>ROUND(E13*F13,2)</f>
        <v>0</v>
      </c>
      <c r="H13" s="157">
        <v>0</v>
      </c>
      <c r="I13" s="156">
        <f>ROUND(E13*H13,2)</f>
        <v>0</v>
      </c>
      <c r="J13" s="157">
        <v>95.5</v>
      </c>
      <c r="K13" s="156">
        <f>ROUND(E13*J13,2)</f>
        <v>8499.5</v>
      </c>
      <c r="L13" s="156">
        <v>21</v>
      </c>
      <c r="M13" s="156">
        <f>G13*(1+L13/100)</f>
        <v>0</v>
      </c>
      <c r="N13" s="156">
        <v>0</v>
      </c>
      <c r="O13" s="156">
        <f>ROUND(E13*N13,2)</f>
        <v>0</v>
      </c>
      <c r="P13" s="156">
        <v>0</v>
      </c>
      <c r="Q13" s="156">
        <f>ROUND(E13*P13,2)</f>
        <v>0</v>
      </c>
      <c r="R13" s="156"/>
      <c r="S13" s="156" t="s">
        <v>163</v>
      </c>
      <c r="T13" s="156" t="s">
        <v>727</v>
      </c>
      <c r="U13" s="156">
        <v>0.09</v>
      </c>
      <c r="V13" s="156">
        <f>ROUND(E13*U13,2)</f>
        <v>8.01</v>
      </c>
      <c r="W13" s="156"/>
      <c r="X13" s="156" t="s">
        <v>212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213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5">
      <c r="A14" s="154"/>
      <c r="B14" s="155"/>
      <c r="C14" s="191" t="s">
        <v>239</v>
      </c>
      <c r="D14" s="187"/>
      <c r="E14" s="188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47"/>
      <c r="Z14" s="147"/>
      <c r="AA14" s="147"/>
      <c r="AB14" s="147"/>
      <c r="AC14" s="147"/>
      <c r="AD14" s="147"/>
      <c r="AE14" s="147"/>
      <c r="AF14" s="147"/>
      <c r="AG14" s="147" t="s">
        <v>178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5">
      <c r="A15" s="154"/>
      <c r="B15" s="155"/>
      <c r="C15" s="192" t="s">
        <v>728</v>
      </c>
      <c r="D15" s="187"/>
      <c r="E15" s="188">
        <v>445</v>
      </c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47"/>
      <c r="Z15" s="147"/>
      <c r="AA15" s="147"/>
      <c r="AB15" s="147"/>
      <c r="AC15" s="147"/>
      <c r="AD15" s="147"/>
      <c r="AE15" s="147"/>
      <c r="AF15" s="147"/>
      <c r="AG15" s="147" t="s">
        <v>178</v>
      </c>
      <c r="AH15" s="147">
        <v>2</v>
      </c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5">
      <c r="A16" s="154"/>
      <c r="B16" s="155"/>
      <c r="C16" s="193" t="s">
        <v>322</v>
      </c>
      <c r="D16" s="189"/>
      <c r="E16" s="190">
        <v>445</v>
      </c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47"/>
      <c r="Z16" s="147"/>
      <c r="AA16" s="147"/>
      <c r="AB16" s="147"/>
      <c r="AC16" s="147"/>
      <c r="AD16" s="147"/>
      <c r="AE16" s="147"/>
      <c r="AF16" s="147"/>
      <c r="AG16" s="147" t="s">
        <v>178</v>
      </c>
      <c r="AH16" s="147">
        <v>3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5">
      <c r="A17" s="154"/>
      <c r="B17" s="155"/>
      <c r="C17" s="191" t="s">
        <v>323</v>
      </c>
      <c r="D17" s="187"/>
      <c r="E17" s="188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47"/>
      <c r="Z17" s="147"/>
      <c r="AA17" s="147"/>
      <c r="AB17" s="147"/>
      <c r="AC17" s="147"/>
      <c r="AD17" s="147"/>
      <c r="AE17" s="147"/>
      <c r="AF17" s="147"/>
      <c r="AG17" s="147" t="s">
        <v>178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5">
      <c r="A18" s="154"/>
      <c r="B18" s="155"/>
      <c r="C18" s="183" t="s">
        <v>729</v>
      </c>
      <c r="D18" s="158"/>
      <c r="E18" s="159">
        <v>89</v>
      </c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47"/>
      <c r="Z18" s="147"/>
      <c r="AA18" s="147"/>
      <c r="AB18" s="147"/>
      <c r="AC18" s="147"/>
      <c r="AD18" s="147"/>
      <c r="AE18" s="147"/>
      <c r="AF18" s="147"/>
      <c r="AG18" s="147" t="s">
        <v>178</v>
      </c>
      <c r="AH18" s="147">
        <v>0</v>
      </c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5">
      <c r="A19" s="167">
        <v>5</v>
      </c>
      <c r="B19" s="168" t="s">
        <v>730</v>
      </c>
      <c r="C19" s="182" t="s">
        <v>731</v>
      </c>
      <c r="D19" s="169" t="s">
        <v>232</v>
      </c>
      <c r="E19" s="170">
        <v>178</v>
      </c>
      <c r="F19" s="171">
        <v>0</v>
      </c>
      <c r="G19" s="172">
        <f>ROUND(E19*F19,2)</f>
        <v>0</v>
      </c>
      <c r="H19" s="157">
        <v>0</v>
      </c>
      <c r="I19" s="156">
        <f>ROUND(E19*H19,2)</f>
        <v>0</v>
      </c>
      <c r="J19" s="157">
        <v>115.5</v>
      </c>
      <c r="K19" s="156">
        <f>ROUND(E19*J19,2)</f>
        <v>20559</v>
      </c>
      <c r="L19" s="156">
        <v>21</v>
      </c>
      <c r="M19" s="156">
        <f>G19*(1+L19/100)</f>
        <v>0</v>
      </c>
      <c r="N19" s="156">
        <v>0</v>
      </c>
      <c r="O19" s="156">
        <f>ROUND(E19*N19,2)</f>
        <v>0</v>
      </c>
      <c r="P19" s="156">
        <v>0</v>
      </c>
      <c r="Q19" s="156">
        <f>ROUND(E19*P19,2)</f>
        <v>0</v>
      </c>
      <c r="R19" s="156"/>
      <c r="S19" s="156" t="s">
        <v>163</v>
      </c>
      <c r="T19" s="156" t="s">
        <v>211</v>
      </c>
      <c r="U19" s="156">
        <v>0.11</v>
      </c>
      <c r="V19" s="156">
        <f>ROUND(E19*U19,2)</f>
        <v>19.579999999999998</v>
      </c>
      <c r="W19" s="156"/>
      <c r="X19" s="156" t="s">
        <v>212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213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5">
      <c r="A20" s="154"/>
      <c r="B20" s="155"/>
      <c r="C20" s="191" t="s">
        <v>239</v>
      </c>
      <c r="D20" s="187"/>
      <c r="E20" s="188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47"/>
      <c r="Z20" s="147"/>
      <c r="AA20" s="147"/>
      <c r="AB20" s="147"/>
      <c r="AC20" s="147"/>
      <c r="AD20" s="147"/>
      <c r="AE20" s="147"/>
      <c r="AF20" s="147"/>
      <c r="AG20" s="147" t="s">
        <v>178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5">
      <c r="A21" s="154"/>
      <c r="B21" s="155"/>
      <c r="C21" s="192" t="s">
        <v>728</v>
      </c>
      <c r="D21" s="187"/>
      <c r="E21" s="188">
        <v>445</v>
      </c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47"/>
      <c r="Z21" s="147"/>
      <c r="AA21" s="147"/>
      <c r="AB21" s="147"/>
      <c r="AC21" s="147"/>
      <c r="AD21" s="147"/>
      <c r="AE21" s="147"/>
      <c r="AF21" s="147"/>
      <c r="AG21" s="147" t="s">
        <v>178</v>
      </c>
      <c r="AH21" s="147">
        <v>2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5">
      <c r="A22" s="154"/>
      <c r="B22" s="155"/>
      <c r="C22" s="193" t="s">
        <v>322</v>
      </c>
      <c r="D22" s="189"/>
      <c r="E22" s="190">
        <v>445</v>
      </c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47"/>
      <c r="Z22" s="147"/>
      <c r="AA22" s="147"/>
      <c r="AB22" s="147"/>
      <c r="AC22" s="147"/>
      <c r="AD22" s="147"/>
      <c r="AE22" s="147"/>
      <c r="AF22" s="147"/>
      <c r="AG22" s="147" t="s">
        <v>178</v>
      </c>
      <c r="AH22" s="147">
        <v>3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5">
      <c r="A23" s="154"/>
      <c r="B23" s="155"/>
      <c r="C23" s="191" t="s">
        <v>323</v>
      </c>
      <c r="D23" s="187"/>
      <c r="E23" s="188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47"/>
      <c r="Z23" s="147"/>
      <c r="AA23" s="147"/>
      <c r="AB23" s="147"/>
      <c r="AC23" s="147"/>
      <c r="AD23" s="147"/>
      <c r="AE23" s="147"/>
      <c r="AF23" s="147"/>
      <c r="AG23" s="147" t="s">
        <v>178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5">
      <c r="A24" s="154"/>
      <c r="B24" s="155"/>
      <c r="C24" s="183" t="s">
        <v>732</v>
      </c>
      <c r="D24" s="158"/>
      <c r="E24" s="159">
        <v>178</v>
      </c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47"/>
      <c r="Z24" s="147"/>
      <c r="AA24" s="147"/>
      <c r="AB24" s="147"/>
      <c r="AC24" s="147"/>
      <c r="AD24" s="147"/>
      <c r="AE24" s="147"/>
      <c r="AF24" s="147"/>
      <c r="AG24" s="147" t="s">
        <v>178</v>
      </c>
      <c r="AH24" s="147">
        <v>0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5">
      <c r="A25" s="173">
        <v>6</v>
      </c>
      <c r="B25" s="174" t="s">
        <v>733</v>
      </c>
      <c r="C25" s="181" t="s">
        <v>734</v>
      </c>
      <c r="D25" s="175" t="s">
        <v>232</v>
      </c>
      <c r="E25" s="176">
        <v>178</v>
      </c>
      <c r="F25" s="177">
        <v>0</v>
      </c>
      <c r="G25" s="178">
        <f>ROUND(E25*F25,2)</f>
        <v>0</v>
      </c>
      <c r="H25" s="157">
        <v>0</v>
      </c>
      <c r="I25" s="156">
        <f>ROUND(E25*H25,2)</f>
        <v>0</v>
      </c>
      <c r="J25" s="157">
        <v>23.1</v>
      </c>
      <c r="K25" s="156">
        <f>ROUND(E25*J25,2)</f>
        <v>4111.8</v>
      </c>
      <c r="L25" s="156">
        <v>21</v>
      </c>
      <c r="M25" s="156">
        <f>G25*(1+L25/100)</f>
        <v>0</v>
      </c>
      <c r="N25" s="156">
        <v>0</v>
      </c>
      <c r="O25" s="156">
        <f>ROUND(E25*N25,2)</f>
        <v>0</v>
      </c>
      <c r="P25" s="156">
        <v>0</v>
      </c>
      <c r="Q25" s="156">
        <f>ROUND(E25*P25,2)</f>
        <v>0</v>
      </c>
      <c r="R25" s="156"/>
      <c r="S25" s="156" t="s">
        <v>163</v>
      </c>
      <c r="T25" s="156" t="s">
        <v>211</v>
      </c>
      <c r="U25" s="156">
        <v>4.3099999999999999E-2</v>
      </c>
      <c r="V25" s="156">
        <f>ROUND(E25*U25,2)</f>
        <v>7.67</v>
      </c>
      <c r="W25" s="156"/>
      <c r="X25" s="156" t="s">
        <v>212</v>
      </c>
      <c r="Y25" s="147"/>
      <c r="Z25" s="147"/>
      <c r="AA25" s="147"/>
      <c r="AB25" s="147"/>
      <c r="AC25" s="147"/>
      <c r="AD25" s="147"/>
      <c r="AE25" s="147"/>
      <c r="AF25" s="147"/>
      <c r="AG25" s="147" t="s">
        <v>213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5">
      <c r="A26" s="167">
        <v>7</v>
      </c>
      <c r="B26" s="168" t="s">
        <v>735</v>
      </c>
      <c r="C26" s="182" t="s">
        <v>736</v>
      </c>
      <c r="D26" s="169" t="s">
        <v>232</v>
      </c>
      <c r="E26" s="170">
        <v>178</v>
      </c>
      <c r="F26" s="171">
        <v>0</v>
      </c>
      <c r="G26" s="172">
        <f>ROUND(E26*F26,2)</f>
        <v>0</v>
      </c>
      <c r="H26" s="157">
        <v>0</v>
      </c>
      <c r="I26" s="156">
        <f>ROUND(E26*H26,2)</f>
        <v>0</v>
      </c>
      <c r="J26" s="157">
        <v>171.5</v>
      </c>
      <c r="K26" s="156">
        <f>ROUND(E26*J26,2)</f>
        <v>30527</v>
      </c>
      <c r="L26" s="156">
        <v>21</v>
      </c>
      <c r="M26" s="156">
        <f>G26*(1+L26/100)</f>
        <v>0</v>
      </c>
      <c r="N26" s="156">
        <v>0</v>
      </c>
      <c r="O26" s="156">
        <f>ROUND(E26*N26,2)</f>
        <v>0</v>
      </c>
      <c r="P26" s="156">
        <v>0</v>
      </c>
      <c r="Q26" s="156">
        <f>ROUND(E26*P26,2)</f>
        <v>0</v>
      </c>
      <c r="R26" s="156"/>
      <c r="S26" s="156" t="s">
        <v>163</v>
      </c>
      <c r="T26" s="156" t="s">
        <v>211</v>
      </c>
      <c r="U26" s="156">
        <v>0.16</v>
      </c>
      <c r="V26" s="156">
        <f>ROUND(E26*U26,2)</f>
        <v>28.48</v>
      </c>
      <c r="W26" s="156"/>
      <c r="X26" s="156" t="s">
        <v>212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213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5">
      <c r="A27" s="154"/>
      <c r="B27" s="155"/>
      <c r="C27" s="191" t="s">
        <v>239</v>
      </c>
      <c r="D27" s="187"/>
      <c r="E27" s="188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47"/>
      <c r="Z27" s="147"/>
      <c r="AA27" s="147"/>
      <c r="AB27" s="147"/>
      <c r="AC27" s="147"/>
      <c r="AD27" s="147"/>
      <c r="AE27" s="147"/>
      <c r="AF27" s="147"/>
      <c r="AG27" s="147" t="s">
        <v>178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5">
      <c r="A28" s="154"/>
      <c r="B28" s="155"/>
      <c r="C28" s="192" t="s">
        <v>728</v>
      </c>
      <c r="D28" s="187"/>
      <c r="E28" s="188">
        <v>445</v>
      </c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47"/>
      <c r="Z28" s="147"/>
      <c r="AA28" s="147"/>
      <c r="AB28" s="147"/>
      <c r="AC28" s="147"/>
      <c r="AD28" s="147"/>
      <c r="AE28" s="147"/>
      <c r="AF28" s="147"/>
      <c r="AG28" s="147" t="s">
        <v>178</v>
      </c>
      <c r="AH28" s="147">
        <v>2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5">
      <c r="A29" s="154"/>
      <c r="B29" s="155"/>
      <c r="C29" s="193" t="s">
        <v>322</v>
      </c>
      <c r="D29" s="189"/>
      <c r="E29" s="190">
        <v>445</v>
      </c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47"/>
      <c r="Z29" s="147"/>
      <c r="AA29" s="147"/>
      <c r="AB29" s="147"/>
      <c r="AC29" s="147"/>
      <c r="AD29" s="147"/>
      <c r="AE29" s="147"/>
      <c r="AF29" s="147"/>
      <c r="AG29" s="147" t="s">
        <v>178</v>
      </c>
      <c r="AH29" s="147">
        <v>3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5">
      <c r="A30" s="154"/>
      <c r="B30" s="155"/>
      <c r="C30" s="191" t="s">
        <v>323</v>
      </c>
      <c r="D30" s="187"/>
      <c r="E30" s="188"/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47"/>
      <c r="Z30" s="147"/>
      <c r="AA30" s="147"/>
      <c r="AB30" s="147"/>
      <c r="AC30" s="147"/>
      <c r="AD30" s="147"/>
      <c r="AE30" s="147"/>
      <c r="AF30" s="147"/>
      <c r="AG30" s="147" t="s">
        <v>178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5">
      <c r="A31" s="154"/>
      <c r="B31" s="155"/>
      <c r="C31" s="183" t="s">
        <v>732</v>
      </c>
      <c r="D31" s="158"/>
      <c r="E31" s="159">
        <v>178</v>
      </c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47"/>
      <c r="Z31" s="147"/>
      <c r="AA31" s="147"/>
      <c r="AB31" s="147"/>
      <c r="AC31" s="147"/>
      <c r="AD31" s="147"/>
      <c r="AE31" s="147"/>
      <c r="AF31" s="147"/>
      <c r="AG31" s="147" t="s">
        <v>178</v>
      </c>
      <c r="AH31" s="147">
        <v>0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 x14ac:dyDescent="0.25">
      <c r="A32" s="173">
        <v>8</v>
      </c>
      <c r="B32" s="174" t="s">
        <v>737</v>
      </c>
      <c r="C32" s="181" t="s">
        <v>738</v>
      </c>
      <c r="D32" s="175" t="s">
        <v>232</v>
      </c>
      <c r="E32" s="176">
        <v>178</v>
      </c>
      <c r="F32" s="177">
        <v>0</v>
      </c>
      <c r="G32" s="178">
        <f>ROUND(E32*F32,2)</f>
        <v>0</v>
      </c>
      <c r="H32" s="157">
        <v>0</v>
      </c>
      <c r="I32" s="156">
        <f>ROUND(E32*H32,2)</f>
        <v>0</v>
      </c>
      <c r="J32" s="157">
        <v>49.7</v>
      </c>
      <c r="K32" s="156">
        <f>ROUND(E32*J32,2)</f>
        <v>8846.6</v>
      </c>
      <c r="L32" s="156">
        <v>21</v>
      </c>
      <c r="M32" s="156">
        <f>G32*(1+L32/100)</f>
        <v>0</v>
      </c>
      <c r="N32" s="156">
        <v>0</v>
      </c>
      <c r="O32" s="156">
        <f>ROUND(E32*N32,2)</f>
        <v>0</v>
      </c>
      <c r="P32" s="156">
        <v>0</v>
      </c>
      <c r="Q32" s="156">
        <f>ROUND(E32*P32,2)</f>
        <v>0</v>
      </c>
      <c r="R32" s="156"/>
      <c r="S32" s="156" t="s">
        <v>163</v>
      </c>
      <c r="T32" s="156" t="s">
        <v>211</v>
      </c>
      <c r="U32" s="156">
        <v>0.1024</v>
      </c>
      <c r="V32" s="156">
        <f>ROUND(E32*U32,2)</f>
        <v>18.23</v>
      </c>
      <c r="W32" s="156"/>
      <c r="X32" s="156" t="s">
        <v>212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213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5">
      <c r="A33" s="167">
        <v>9</v>
      </c>
      <c r="B33" s="168" t="s">
        <v>739</v>
      </c>
      <c r="C33" s="182" t="s">
        <v>740</v>
      </c>
      <c r="D33" s="169" t="s">
        <v>232</v>
      </c>
      <c r="E33" s="170">
        <v>827.31776000000002</v>
      </c>
      <c r="F33" s="171">
        <v>0</v>
      </c>
      <c r="G33" s="172">
        <f>ROUND(E33*F33,2)</f>
        <v>0</v>
      </c>
      <c r="H33" s="157">
        <v>0</v>
      </c>
      <c r="I33" s="156">
        <f>ROUND(E33*H33,2)</f>
        <v>0</v>
      </c>
      <c r="J33" s="157">
        <v>44.4</v>
      </c>
      <c r="K33" s="156">
        <f>ROUND(E33*J33,2)</f>
        <v>36732.910000000003</v>
      </c>
      <c r="L33" s="156">
        <v>21</v>
      </c>
      <c r="M33" s="156">
        <f>G33*(1+L33/100)</f>
        <v>0</v>
      </c>
      <c r="N33" s="156">
        <v>0</v>
      </c>
      <c r="O33" s="156">
        <f>ROUND(E33*N33,2)</f>
        <v>0</v>
      </c>
      <c r="P33" s="156">
        <v>0</v>
      </c>
      <c r="Q33" s="156">
        <f>ROUND(E33*P33,2)</f>
        <v>0</v>
      </c>
      <c r="R33" s="156"/>
      <c r="S33" s="156" t="s">
        <v>163</v>
      </c>
      <c r="T33" s="156" t="s">
        <v>211</v>
      </c>
      <c r="U33" s="156">
        <v>7.3999999999999996E-2</v>
      </c>
      <c r="V33" s="156">
        <f>ROUND(E33*U33,2)</f>
        <v>61.22</v>
      </c>
      <c r="W33" s="156"/>
      <c r="X33" s="156" t="s">
        <v>212</v>
      </c>
      <c r="Y33" s="147"/>
      <c r="Z33" s="147"/>
      <c r="AA33" s="147"/>
      <c r="AB33" s="147"/>
      <c r="AC33" s="147"/>
      <c r="AD33" s="147"/>
      <c r="AE33" s="147"/>
      <c r="AF33" s="147"/>
      <c r="AG33" s="147" t="s">
        <v>213</v>
      </c>
      <c r="AH33" s="147"/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5">
      <c r="A34" s="154"/>
      <c r="B34" s="155"/>
      <c r="C34" s="183" t="s">
        <v>741</v>
      </c>
      <c r="D34" s="158"/>
      <c r="E34" s="159">
        <v>827.31776000000002</v>
      </c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47"/>
      <c r="Z34" s="147"/>
      <c r="AA34" s="147"/>
      <c r="AB34" s="147"/>
      <c r="AC34" s="147"/>
      <c r="AD34" s="147"/>
      <c r="AE34" s="147"/>
      <c r="AF34" s="147"/>
      <c r="AG34" s="147" t="s">
        <v>178</v>
      </c>
      <c r="AH34" s="147">
        <v>0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5">
      <c r="A35" s="173">
        <v>10</v>
      </c>
      <c r="B35" s="174" t="s">
        <v>401</v>
      </c>
      <c r="C35" s="181" t="s">
        <v>402</v>
      </c>
      <c r="D35" s="175" t="s">
        <v>232</v>
      </c>
      <c r="E35" s="176">
        <v>413.65888000000001</v>
      </c>
      <c r="F35" s="177">
        <v>0</v>
      </c>
      <c r="G35" s="178">
        <f>ROUND(E35*F35,2)</f>
        <v>0</v>
      </c>
      <c r="H35" s="157">
        <v>0</v>
      </c>
      <c r="I35" s="156">
        <f>ROUND(E35*H35,2)</f>
        <v>0</v>
      </c>
      <c r="J35" s="157">
        <v>67</v>
      </c>
      <c r="K35" s="156">
        <f>ROUND(E35*J35,2)</f>
        <v>27715.14</v>
      </c>
      <c r="L35" s="156">
        <v>21</v>
      </c>
      <c r="M35" s="156">
        <f>G35*(1+L35/100)</f>
        <v>0</v>
      </c>
      <c r="N35" s="156">
        <v>0</v>
      </c>
      <c r="O35" s="156">
        <f>ROUND(E35*N35,2)</f>
        <v>0</v>
      </c>
      <c r="P35" s="156">
        <v>0</v>
      </c>
      <c r="Q35" s="156">
        <f>ROUND(E35*P35,2)</f>
        <v>0</v>
      </c>
      <c r="R35" s="156"/>
      <c r="S35" s="156" t="s">
        <v>163</v>
      </c>
      <c r="T35" s="156" t="s">
        <v>211</v>
      </c>
      <c r="U35" s="156">
        <v>5.2999999999999999E-2</v>
      </c>
      <c r="V35" s="156">
        <f>ROUND(E35*U35,2)</f>
        <v>21.92</v>
      </c>
      <c r="W35" s="156"/>
      <c r="X35" s="156" t="s">
        <v>212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213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5">
      <c r="A36" s="167">
        <v>11</v>
      </c>
      <c r="B36" s="168" t="s">
        <v>404</v>
      </c>
      <c r="C36" s="182" t="s">
        <v>405</v>
      </c>
      <c r="D36" s="169" t="s">
        <v>232</v>
      </c>
      <c r="E36" s="170">
        <v>413.65888000000001</v>
      </c>
      <c r="F36" s="171">
        <v>0</v>
      </c>
      <c r="G36" s="172">
        <f>ROUND(E36*F36,2)</f>
        <v>0</v>
      </c>
      <c r="H36" s="157">
        <v>0</v>
      </c>
      <c r="I36" s="156">
        <f>ROUND(E36*H36,2)</f>
        <v>0</v>
      </c>
      <c r="J36" s="157">
        <v>121</v>
      </c>
      <c r="K36" s="156">
        <f>ROUND(E36*J36,2)</f>
        <v>50052.72</v>
      </c>
      <c r="L36" s="156">
        <v>21</v>
      </c>
      <c r="M36" s="156">
        <f>G36*(1+L36/100)</f>
        <v>0</v>
      </c>
      <c r="N36" s="156">
        <v>0</v>
      </c>
      <c r="O36" s="156">
        <f>ROUND(E36*N36,2)</f>
        <v>0</v>
      </c>
      <c r="P36" s="156">
        <v>0</v>
      </c>
      <c r="Q36" s="156">
        <f>ROUND(E36*P36,2)</f>
        <v>0</v>
      </c>
      <c r="R36" s="156"/>
      <c r="S36" s="156" t="s">
        <v>163</v>
      </c>
      <c r="T36" s="156" t="s">
        <v>211</v>
      </c>
      <c r="U36" s="156">
        <v>0.2</v>
      </c>
      <c r="V36" s="156">
        <f>ROUND(E36*U36,2)</f>
        <v>82.73</v>
      </c>
      <c r="W36" s="156"/>
      <c r="X36" s="156" t="s">
        <v>212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213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 x14ac:dyDescent="0.25">
      <c r="A37" s="154"/>
      <c r="B37" s="155"/>
      <c r="C37" s="183" t="s">
        <v>742</v>
      </c>
      <c r="D37" s="158"/>
      <c r="E37" s="159">
        <v>445</v>
      </c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47"/>
      <c r="Z37" s="147"/>
      <c r="AA37" s="147"/>
      <c r="AB37" s="147"/>
      <c r="AC37" s="147"/>
      <c r="AD37" s="147"/>
      <c r="AE37" s="147"/>
      <c r="AF37" s="147"/>
      <c r="AG37" s="147" t="s">
        <v>178</v>
      </c>
      <c r="AH37" s="147">
        <v>0</v>
      </c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5">
      <c r="A38" s="154"/>
      <c r="B38" s="155"/>
      <c r="C38" s="183" t="s">
        <v>743</v>
      </c>
      <c r="D38" s="158"/>
      <c r="E38" s="159">
        <v>-1.8</v>
      </c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47"/>
      <c r="Z38" s="147"/>
      <c r="AA38" s="147"/>
      <c r="AB38" s="147"/>
      <c r="AC38" s="147"/>
      <c r="AD38" s="147"/>
      <c r="AE38" s="147"/>
      <c r="AF38" s="147"/>
      <c r="AG38" s="147" t="s">
        <v>178</v>
      </c>
      <c r="AH38" s="147">
        <v>0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 x14ac:dyDescent="0.25">
      <c r="A39" s="154"/>
      <c r="B39" s="155"/>
      <c r="C39" s="183" t="s">
        <v>744</v>
      </c>
      <c r="D39" s="158"/>
      <c r="E39" s="159">
        <v>-29.541119999999999</v>
      </c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47"/>
      <c r="Z39" s="147"/>
      <c r="AA39" s="147"/>
      <c r="AB39" s="147"/>
      <c r="AC39" s="147"/>
      <c r="AD39" s="147"/>
      <c r="AE39" s="147"/>
      <c r="AF39" s="147"/>
      <c r="AG39" s="147" t="s">
        <v>178</v>
      </c>
      <c r="AH39" s="147">
        <v>0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ht="20.399999999999999" outlineLevel="1" x14ac:dyDescent="0.25">
      <c r="A40" s="167">
        <v>12</v>
      </c>
      <c r="B40" s="168" t="s">
        <v>425</v>
      </c>
      <c r="C40" s="182" t="s">
        <v>426</v>
      </c>
      <c r="D40" s="169" t="s">
        <v>232</v>
      </c>
      <c r="E40" s="170">
        <v>31.34112</v>
      </c>
      <c r="F40" s="171">
        <v>0</v>
      </c>
      <c r="G40" s="172">
        <f>ROUND(E40*F40,2)</f>
        <v>0</v>
      </c>
      <c r="H40" s="157">
        <v>0</v>
      </c>
      <c r="I40" s="156">
        <f>ROUND(E40*H40,2)</f>
        <v>0</v>
      </c>
      <c r="J40" s="157">
        <v>700</v>
      </c>
      <c r="K40" s="156">
        <f>ROUND(E40*J40,2)</f>
        <v>21938.78</v>
      </c>
      <c r="L40" s="156">
        <v>21</v>
      </c>
      <c r="M40" s="156">
        <f>G40*(1+L40/100)</f>
        <v>0</v>
      </c>
      <c r="N40" s="156">
        <v>0</v>
      </c>
      <c r="O40" s="156">
        <f>ROUND(E40*N40,2)</f>
        <v>0</v>
      </c>
      <c r="P40" s="156">
        <v>0</v>
      </c>
      <c r="Q40" s="156">
        <f>ROUND(E40*P40,2)</f>
        <v>0</v>
      </c>
      <c r="R40" s="156"/>
      <c r="S40" s="156" t="s">
        <v>169</v>
      </c>
      <c r="T40" s="156" t="s">
        <v>164</v>
      </c>
      <c r="U40" s="156">
        <v>0</v>
      </c>
      <c r="V40" s="156">
        <f>ROUND(E40*U40,2)</f>
        <v>0</v>
      </c>
      <c r="W40" s="156"/>
      <c r="X40" s="156" t="s">
        <v>212</v>
      </c>
      <c r="Y40" s="147"/>
      <c r="Z40" s="147"/>
      <c r="AA40" s="147"/>
      <c r="AB40" s="147"/>
      <c r="AC40" s="147"/>
      <c r="AD40" s="147"/>
      <c r="AE40" s="147"/>
      <c r="AF40" s="147"/>
      <c r="AG40" s="147" t="s">
        <v>213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 x14ac:dyDescent="0.25">
      <c r="A41" s="154"/>
      <c r="B41" s="155"/>
      <c r="C41" s="183" t="s">
        <v>745</v>
      </c>
      <c r="D41" s="158"/>
      <c r="E41" s="159">
        <v>31.34112</v>
      </c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47"/>
      <c r="Z41" s="147"/>
      <c r="AA41" s="147"/>
      <c r="AB41" s="147"/>
      <c r="AC41" s="147"/>
      <c r="AD41" s="147"/>
      <c r="AE41" s="147"/>
      <c r="AF41" s="147"/>
      <c r="AG41" s="147" t="s">
        <v>178</v>
      </c>
      <c r="AH41" s="147">
        <v>0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5">
      <c r="A42" s="173">
        <v>13</v>
      </c>
      <c r="B42" s="174" t="s">
        <v>746</v>
      </c>
      <c r="C42" s="181" t="s">
        <v>747</v>
      </c>
      <c r="D42" s="175" t="s">
        <v>210</v>
      </c>
      <c r="E42" s="176">
        <v>50</v>
      </c>
      <c r="F42" s="177">
        <v>0</v>
      </c>
      <c r="G42" s="178">
        <f>ROUND(E42*F42,2)</f>
        <v>0</v>
      </c>
      <c r="H42" s="157">
        <v>1.83</v>
      </c>
      <c r="I42" s="156">
        <f>ROUND(E42*H42,2)</f>
        <v>91.5</v>
      </c>
      <c r="J42" s="157">
        <v>73.37</v>
      </c>
      <c r="K42" s="156">
        <f>ROUND(E42*J42,2)</f>
        <v>3668.5</v>
      </c>
      <c r="L42" s="156">
        <v>21</v>
      </c>
      <c r="M42" s="156">
        <f>G42*(1+L42/100)</f>
        <v>0</v>
      </c>
      <c r="N42" s="156">
        <v>5.0000000000000002E-5</v>
      </c>
      <c r="O42" s="156">
        <f>ROUND(E42*N42,2)</f>
        <v>0</v>
      </c>
      <c r="P42" s="156">
        <v>0</v>
      </c>
      <c r="Q42" s="156">
        <f>ROUND(E42*P42,2)</f>
        <v>0</v>
      </c>
      <c r="R42" s="156"/>
      <c r="S42" s="156" t="s">
        <v>163</v>
      </c>
      <c r="T42" s="156" t="s">
        <v>211</v>
      </c>
      <c r="U42" s="156">
        <v>0</v>
      </c>
      <c r="V42" s="156">
        <f>ROUND(E42*U42,2)</f>
        <v>0</v>
      </c>
      <c r="W42" s="156"/>
      <c r="X42" s="156" t="s">
        <v>748</v>
      </c>
      <c r="Y42" s="147"/>
      <c r="Z42" s="147"/>
      <c r="AA42" s="147"/>
      <c r="AB42" s="147"/>
      <c r="AC42" s="147"/>
      <c r="AD42" s="147"/>
      <c r="AE42" s="147"/>
      <c r="AF42" s="147"/>
      <c r="AG42" s="147" t="s">
        <v>749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ht="20.399999999999999" outlineLevel="1" x14ac:dyDescent="0.25">
      <c r="A43" s="167">
        <v>14</v>
      </c>
      <c r="B43" s="168" t="s">
        <v>416</v>
      </c>
      <c r="C43" s="182" t="s">
        <v>417</v>
      </c>
      <c r="D43" s="169" t="s">
        <v>210</v>
      </c>
      <c r="E43" s="170">
        <v>169</v>
      </c>
      <c r="F43" s="171">
        <v>0</v>
      </c>
      <c r="G43" s="172">
        <f>ROUND(E43*F43,2)</f>
        <v>0</v>
      </c>
      <c r="H43" s="157">
        <v>5.43</v>
      </c>
      <c r="I43" s="156">
        <f>ROUND(E43*H43,2)</f>
        <v>917.67</v>
      </c>
      <c r="J43" s="157">
        <v>145.57</v>
      </c>
      <c r="K43" s="156">
        <f>ROUND(E43*J43,2)</f>
        <v>24601.33</v>
      </c>
      <c r="L43" s="156">
        <v>21</v>
      </c>
      <c r="M43" s="156">
        <f>G43*(1+L43/100)</f>
        <v>0</v>
      </c>
      <c r="N43" s="156">
        <v>3.0000000000000001E-5</v>
      </c>
      <c r="O43" s="156">
        <f>ROUND(E43*N43,2)</f>
        <v>0.01</v>
      </c>
      <c r="P43" s="156">
        <v>0</v>
      </c>
      <c r="Q43" s="156">
        <f>ROUND(E43*P43,2)</f>
        <v>0</v>
      </c>
      <c r="R43" s="156"/>
      <c r="S43" s="156" t="s">
        <v>163</v>
      </c>
      <c r="T43" s="156" t="s">
        <v>211</v>
      </c>
      <c r="U43" s="156">
        <v>0</v>
      </c>
      <c r="V43" s="156">
        <f>ROUND(E43*U43,2)</f>
        <v>0</v>
      </c>
      <c r="W43" s="156"/>
      <c r="X43" s="156" t="s">
        <v>748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749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5">
      <c r="A44" s="154"/>
      <c r="B44" s="155"/>
      <c r="C44" s="183" t="s">
        <v>750</v>
      </c>
      <c r="D44" s="158"/>
      <c r="E44" s="159">
        <v>169</v>
      </c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47"/>
      <c r="Z44" s="147"/>
      <c r="AA44" s="147"/>
      <c r="AB44" s="147"/>
      <c r="AC44" s="147"/>
      <c r="AD44" s="147"/>
      <c r="AE44" s="147"/>
      <c r="AF44" s="147"/>
      <c r="AG44" s="147" t="s">
        <v>178</v>
      </c>
      <c r="AH44" s="147">
        <v>0</v>
      </c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x14ac:dyDescent="0.25">
      <c r="A45" s="161" t="s">
        <v>158</v>
      </c>
      <c r="B45" s="162" t="s">
        <v>91</v>
      </c>
      <c r="C45" s="180" t="s">
        <v>92</v>
      </c>
      <c r="D45" s="163"/>
      <c r="E45" s="164"/>
      <c r="F45" s="165"/>
      <c r="G45" s="166">
        <f>SUMIF(AG46:AG47,"&lt;&gt;NOR",G46:G47)</f>
        <v>0</v>
      </c>
      <c r="H45" s="160"/>
      <c r="I45" s="160">
        <f>SUM(I46:I47)</f>
        <v>1690.49</v>
      </c>
      <c r="J45" s="160"/>
      <c r="K45" s="160">
        <f>SUM(K46:K47)</f>
        <v>928.51</v>
      </c>
      <c r="L45" s="160"/>
      <c r="M45" s="160">
        <f>SUM(M46:M47)</f>
        <v>0</v>
      </c>
      <c r="N45" s="160"/>
      <c r="O45" s="160">
        <f>SUM(O46:O47)</f>
        <v>3.89</v>
      </c>
      <c r="P45" s="160"/>
      <c r="Q45" s="160">
        <f>SUM(Q46:Q47)</f>
        <v>0</v>
      </c>
      <c r="R45" s="160"/>
      <c r="S45" s="160"/>
      <c r="T45" s="160"/>
      <c r="U45" s="160"/>
      <c r="V45" s="160">
        <f>SUM(V46:V47)</f>
        <v>1.95</v>
      </c>
      <c r="W45" s="160"/>
      <c r="X45" s="160"/>
      <c r="AG45" t="s">
        <v>159</v>
      </c>
    </row>
    <row r="46" spans="1:60" outlineLevel="1" x14ac:dyDescent="0.25">
      <c r="A46" s="167">
        <v>15</v>
      </c>
      <c r="B46" s="168" t="s">
        <v>751</v>
      </c>
      <c r="C46" s="182" t="s">
        <v>752</v>
      </c>
      <c r="D46" s="169" t="s">
        <v>232</v>
      </c>
      <c r="E46" s="170">
        <v>1.8</v>
      </c>
      <c r="F46" s="171">
        <v>0</v>
      </c>
      <c r="G46" s="172">
        <f>ROUND(E46*F46,2)</f>
        <v>0</v>
      </c>
      <c r="H46" s="157">
        <v>939.16</v>
      </c>
      <c r="I46" s="156">
        <f>ROUND(E46*H46,2)</f>
        <v>1690.49</v>
      </c>
      <c r="J46" s="157">
        <v>515.84</v>
      </c>
      <c r="K46" s="156">
        <f>ROUND(E46*J46,2)</f>
        <v>928.51</v>
      </c>
      <c r="L46" s="156">
        <v>21</v>
      </c>
      <c r="M46" s="156">
        <f>G46*(1+L46/100)</f>
        <v>0</v>
      </c>
      <c r="N46" s="156">
        <v>2.16</v>
      </c>
      <c r="O46" s="156">
        <f>ROUND(E46*N46,2)</f>
        <v>3.89</v>
      </c>
      <c r="P46" s="156">
        <v>0</v>
      </c>
      <c r="Q46" s="156">
        <f>ROUND(E46*P46,2)</f>
        <v>0</v>
      </c>
      <c r="R46" s="156"/>
      <c r="S46" s="156" t="s">
        <v>163</v>
      </c>
      <c r="T46" s="156" t="s">
        <v>211</v>
      </c>
      <c r="U46" s="156">
        <v>1.085</v>
      </c>
      <c r="V46" s="156">
        <f>ROUND(E46*U46,2)</f>
        <v>1.95</v>
      </c>
      <c r="W46" s="156"/>
      <c r="X46" s="156" t="s">
        <v>212</v>
      </c>
      <c r="Y46" s="147"/>
      <c r="Z46" s="147"/>
      <c r="AA46" s="147"/>
      <c r="AB46" s="147"/>
      <c r="AC46" s="147"/>
      <c r="AD46" s="147"/>
      <c r="AE46" s="147"/>
      <c r="AF46" s="147"/>
      <c r="AG46" s="147" t="s">
        <v>213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5">
      <c r="A47" s="154"/>
      <c r="B47" s="155"/>
      <c r="C47" s="183" t="s">
        <v>753</v>
      </c>
      <c r="D47" s="158"/>
      <c r="E47" s="159">
        <v>1.8</v>
      </c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47"/>
      <c r="Z47" s="147"/>
      <c r="AA47" s="147"/>
      <c r="AB47" s="147"/>
      <c r="AC47" s="147"/>
      <c r="AD47" s="147"/>
      <c r="AE47" s="147"/>
      <c r="AF47" s="147"/>
      <c r="AG47" s="147" t="s">
        <v>178</v>
      </c>
      <c r="AH47" s="147">
        <v>0</v>
      </c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x14ac:dyDescent="0.25">
      <c r="A48" s="161" t="s">
        <v>158</v>
      </c>
      <c r="B48" s="162" t="s">
        <v>93</v>
      </c>
      <c r="C48" s="180" t="s">
        <v>94</v>
      </c>
      <c r="D48" s="163"/>
      <c r="E48" s="164"/>
      <c r="F48" s="165"/>
      <c r="G48" s="166">
        <f>SUMIF(AG49:AG55,"&lt;&gt;NOR",G49:G55)</f>
        <v>0</v>
      </c>
      <c r="H48" s="160"/>
      <c r="I48" s="160">
        <f>SUM(I49:I55)</f>
        <v>152466</v>
      </c>
      <c r="J48" s="160"/>
      <c r="K48" s="160">
        <f>SUM(K49:K55)</f>
        <v>4033</v>
      </c>
      <c r="L48" s="160"/>
      <c r="M48" s="160">
        <f>SUM(M49:M55)</f>
        <v>0</v>
      </c>
      <c r="N48" s="160"/>
      <c r="O48" s="160">
        <f>SUM(O49:O55)</f>
        <v>3.4499999999999997</v>
      </c>
      <c r="P48" s="160"/>
      <c r="Q48" s="160">
        <f>SUM(Q49:Q55)</f>
        <v>0</v>
      </c>
      <c r="R48" s="160"/>
      <c r="S48" s="160"/>
      <c r="T48" s="160"/>
      <c r="U48" s="160"/>
      <c r="V48" s="160">
        <f>SUM(V49:V55)</f>
        <v>21.24</v>
      </c>
      <c r="W48" s="160"/>
      <c r="X48" s="160"/>
      <c r="AG48" t="s">
        <v>159</v>
      </c>
    </row>
    <row r="49" spans="1:60" outlineLevel="1" x14ac:dyDescent="0.25">
      <c r="A49" s="173">
        <v>16</v>
      </c>
      <c r="B49" s="174" t="s">
        <v>754</v>
      </c>
      <c r="C49" s="181" t="s">
        <v>978</v>
      </c>
      <c r="D49" s="175" t="s">
        <v>452</v>
      </c>
      <c r="E49" s="176">
        <v>1</v>
      </c>
      <c r="F49" s="177">
        <v>0</v>
      </c>
      <c r="G49" s="178">
        <f>ROUND(E49*F49,2)</f>
        <v>0</v>
      </c>
      <c r="H49" s="157">
        <v>0</v>
      </c>
      <c r="I49" s="156">
        <f>ROUND(E49*H49,2)</f>
        <v>0</v>
      </c>
      <c r="J49" s="157">
        <v>2955</v>
      </c>
      <c r="K49" s="156">
        <f>ROUND(E49*J49,2)</f>
        <v>2955</v>
      </c>
      <c r="L49" s="156">
        <v>21</v>
      </c>
      <c r="M49" s="156">
        <f>G49*(1+L49/100)</f>
        <v>0</v>
      </c>
      <c r="N49" s="156">
        <v>0</v>
      </c>
      <c r="O49" s="156">
        <f>ROUND(E49*N49,2)</f>
        <v>0</v>
      </c>
      <c r="P49" s="156">
        <v>0</v>
      </c>
      <c r="Q49" s="156">
        <f>ROUND(E49*P49,2)</f>
        <v>0</v>
      </c>
      <c r="R49" s="156"/>
      <c r="S49" s="156" t="s">
        <v>169</v>
      </c>
      <c r="T49" s="156" t="s">
        <v>211</v>
      </c>
      <c r="U49" s="156">
        <v>3.94</v>
      </c>
      <c r="V49" s="156">
        <f>ROUND(E49*U49,2)</f>
        <v>3.94</v>
      </c>
      <c r="W49" s="156"/>
      <c r="X49" s="156" t="s">
        <v>212</v>
      </c>
      <c r="Y49" s="147"/>
      <c r="Z49" s="147"/>
      <c r="AA49" s="147"/>
      <c r="AB49" s="147"/>
      <c r="AC49" s="147"/>
      <c r="AD49" s="147"/>
      <c r="AE49" s="147"/>
      <c r="AF49" s="147"/>
      <c r="AG49" s="147" t="s">
        <v>213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 x14ac:dyDescent="0.25">
      <c r="A50" s="173">
        <v>17</v>
      </c>
      <c r="B50" s="174" t="s">
        <v>755</v>
      </c>
      <c r="C50" s="181" t="s">
        <v>756</v>
      </c>
      <c r="D50" s="175" t="s">
        <v>452</v>
      </c>
      <c r="E50" s="176">
        <v>1</v>
      </c>
      <c r="F50" s="177">
        <v>0</v>
      </c>
      <c r="G50" s="178">
        <f>ROUND(E50*F50,2)</f>
        <v>0</v>
      </c>
      <c r="H50" s="157">
        <v>0</v>
      </c>
      <c r="I50" s="156">
        <f>ROUND(E50*H50,2)</f>
        <v>0</v>
      </c>
      <c r="J50" s="157">
        <v>1078</v>
      </c>
      <c r="K50" s="156">
        <f>ROUND(E50*J50,2)</f>
        <v>1078</v>
      </c>
      <c r="L50" s="156">
        <v>21</v>
      </c>
      <c r="M50" s="156">
        <f>G50*(1+L50/100)</f>
        <v>0</v>
      </c>
      <c r="N50" s="156">
        <v>0.22572</v>
      </c>
      <c r="O50" s="156">
        <f>ROUND(E50*N50,2)</f>
        <v>0.23</v>
      </c>
      <c r="P50" s="156">
        <v>0</v>
      </c>
      <c r="Q50" s="156">
        <f>ROUND(E50*P50,2)</f>
        <v>0</v>
      </c>
      <c r="R50" s="156"/>
      <c r="S50" s="156" t="s">
        <v>169</v>
      </c>
      <c r="T50" s="156" t="s">
        <v>211</v>
      </c>
      <c r="U50" s="156">
        <v>1.01</v>
      </c>
      <c r="V50" s="156">
        <f>ROUND(E50*U50,2)</f>
        <v>1.01</v>
      </c>
      <c r="W50" s="156"/>
      <c r="X50" s="156" t="s">
        <v>212</v>
      </c>
      <c r="Y50" s="147"/>
      <c r="Z50" s="147"/>
      <c r="AA50" s="147"/>
      <c r="AB50" s="147"/>
      <c r="AC50" s="147"/>
      <c r="AD50" s="147"/>
      <c r="AE50" s="147"/>
      <c r="AF50" s="147"/>
      <c r="AG50" s="147" t="s">
        <v>213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ht="20.399999999999999" outlineLevel="1" x14ac:dyDescent="0.25">
      <c r="A51" s="173">
        <v>18</v>
      </c>
      <c r="B51" s="174" t="s">
        <v>757</v>
      </c>
      <c r="C51" s="181" t="s">
        <v>758</v>
      </c>
      <c r="D51" s="175" t="s">
        <v>162</v>
      </c>
      <c r="E51" s="176">
        <v>3</v>
      </c>
      <c r="F51" s="177">
        <v>0</v>
      </c>
      <c r="G51" s="178">
        <f>ROUND(E51*F51,2)</f>
        <v>0</v>
      </c>
      <c r="H51" s="157">
        <v>2800</v>
      </c>
      <c r="I51" s="156">
        <f>ROUND(E51*H51,2)</f>
        <v>8400</v>
      </c>
      <c r="J51" s="157">
        <v>0</v>
      </c>
      <c r="K51" s="156">
        <f>ROUND(E51*J51,2)</f>
        <v>0</v>
      </c>
      <c r="L51" s="156">
        <v>21</v>
      </c>
      <c r="M51" s="156">
        <f>G51*(1+L51/100)</f>
        <v>0</v>
      </c>
      <c r="N51" s="156">
        <v>2.8000000000000001E-2</v>
      </c>
      <c r="O51" s="156">
        <f>ROUND(E51*N51,2)</f>
        <v>0.08</v>
      </c>
      <c r="P51" s="156">
        <v>0</v>
      </c>
      <c r="Q51" s="156">
        <f>ROUND(E51*P51,2)</f>
        <v>0</v>
      </c>
      <c r="R51" s="156"/>
      <c r="S51" s="156" t="s">
        <v>169</v>
      </c>
      <c r="T51" s="156" t="s">
        <v>164</v>
      </c>
      <c r="U51" s="156">
        <v>0</v>
      </c>
      <c r="V51" s="156">
        <f>ROUND(E51*U51,2)</f>
        <v>0</v>
      </c>
      <c r="W51" s="156"/>
      <c r="X51" s="156" t="s">
        <v>431</v>
      </c>
      <c r="Y51" s="147"/>
      <c r="Z51" s="147"/>
      <c r="AA51" s="147"/>
      <c r="AB51" s="147"/>
      <c r="AC51" s="147"/>
      <c r="AD51" s="147"/>
      <c r="AE51" s="147"/>
      <c r="AF51" s="147"/>
      <c r="AG51" s="147" t="s">
        <v>432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ht="20.399999999999999" outlineLevel="1" x14ac:dyDescent="0.25">
      <c r="A52" s="167">
        <v>19</v>
      </c>
      <c r="B52" s="168" t="s">
        <v>759</v>
      </c>
      <c r="C52" s="182" t="s">
        <v>979</v>
      </c>
      <c r="D52" s="169" t="s">
        <v>760</v>
      </c>
      <c r="E52" s="170">
        <v>1</v>
      </c>
      <c r="F52" s="171">
        <v>0</v>
      </c>
      <c r="G52" s="172">
        <f>ROUND(E52*F52,2)</f>
        <v>0</v>
      </c>
      <c r="H52" s="157">
        <v>131916</v>
      </c>
      <c r="I52" s="156">
        <f>ROUND(E52*H52,2)</f>
        <v>131916</v>
      </c>
      <c r="J52" s="157">
        <v>0</v>
      </c>
      <c r="K52" s="156">
        <f>ROUND(E52*J52,2)</f>
        <v>0</v>
      </c>
      <c r="L52" s="156">
        <v>21</v>
      </c>
      <c r="M52" s="156">
        <f>G52*(1+L52/100)</f>
        <v>0</v>
      </c>
      <c r="N52" s="156">
        <v>3.0539000000000001</v>
      </c>
      <c r="O52" s="156">
        <f>ROUND(E52*N52,2)</f>
        <v>3.05</v>
      </c>
      <c r="P52" s="156">
        <v>0</v>
      </c>
      <c r="Q52" s="156">
        <f>ROUND(E52*P52,2)</f>
        <v>0</v>
      </c>
      <c r="R52" s="156"/>
      <c r="S52" s="156" t="s">
        <v>169</v>
      </c>
      <c r="T52" s="156" t="s">
        <v>164</v>
      </c>
      <c r="U52" s="156">
        <v>16.29</v>
      </c>
      <c r="V52" s="156">
        <f>ROUND(E52*U52,2)</f>
        <v>16.29</v>
      </c>
      <c r="W52" s="156"/>
      <c r="X52" s="156" t="s">
        <v>431</v>
      </c>
      <c r="Y52" s="147"/>
      <c r="Z52" s="147"/>
      <c r="AA52" s="147"/>
      <c r="AB52" s="147"/>
      <c r="AC52" s="147"/>
      <c r="AD52" s="147"/>
      <c r="AE52" s="147"/>
      <c r="AF52" s="147"/>
      <c r="AG52" s="147" t="s">
        <v>432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 x14ac:dyDescent="0.25">
      <c r="A53" s="154"/>
      <c r="B53" s="155"/>
      <c r="C53" s="183" t="s">
        <v>54</v>
      </c>
      <c r="D53" s="158"/>
      <c r="E53" s="159">
        <v>1</v>
      </c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47"/>
      <c r="Z53" s="147"/>
      <c r="AA53" s="147"/>
      <c r="AB53" s="147"/>
      <c r="AC53" s="147"/>
      <c r="AD53" s="147"/>
      <c r="AE53" s="147"/>
      <c r="AF53" s="147"/>
      <c r="AG53" s="147" t="s">
        <v>178</v>
      </c>
      <c r="AH53" s="147">
        <v>0</v>
      </c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ht="20.399999999999999" outlineLevel="1" x14ac:dyDescent="0.25">
      <c r="A54" s="173">
        <v>20</v>
      </c>
      <c r="B54" s="174" t="s">
        <v>761</v>
      </c>
      <c r="C54" s="181" t="s">
        <v>762</v>
      </c>
      <c r="D54" s="175" t="s">
        <v>162</v>
      </c>
      <c r="E54" s="176">
        <v>1</v>
      </c>
      <c r="F54" s="177">
        <v>0</v>
      </c>
      <c r="G54" s="178">
        <f>ROUND(E54*F54,2)</f>
        <v>0</v>
      </c>
      <c r="H54" s="157">
        <v>4150</v>
      </c>
      <c r="I54" s="156">
        <f>ROUND(E54*H54,2)</f>
        <v>4150</v>
      </c>
      <c r="J54" s="157">
        <v>0</v>
      </c>
      <c r="K54" s="156">
        <f>ROUND(E54*J54,2)</f>
        <v>0</v>
      </c>
      <c r="L54" s="156">
        <v>21</v>
      </c>
      <c r="M54" s="156">
        <f>G54*(1+L54/100)</f>
        <v>0</v>
      </c>
      <c r="N54" s="156">
        <v>5.3999999999999999E-2</v>
      </c>
      <c r="O54" s="156">
        <f>ROUND(E54*N54,2)</f>
        <v>0.05</v>
      </c>
      <c r="P54" s="156">
        <v>0</v>
      </c>
      <c r="Q54" s="156">
        <f>ROUND(E54*P54,2)</f>
        <v>0</v>
      </c>
      <c r="R54" s="156"/>
      <c r="S54" s="156" t="s">
        <v>169</v>
      </c>
      <c r="T54" s="156" t="s">
        <v>164</v>
      </c>
      <c r="U54" s="156">
        <v>0</v>
      </c>
      <c r="V54" s="156">
        <f>ROUND(E54*U54,2)</f>
        <v>0</v>
      </c>
      <c r="W54" s="156"/>
      <c r="X54" s="156" t="s">
        <v>431</v>
      </c>
      <c r="Y54" s="147"/>
      <c r="Z54" s="147"/>
      <c r="AA54" s="147"/>
      <c r="AB54" s="147"/>
      <c r="AC54" s="147"/>
      <c r="AD54" s="147"/>
      <c r="AE54" s="147"/>
      <c r="AF54" s="147"/>
      <c r="AG54" s="147" t="s">
        <v>432</v>
      </c>
      <c r="AH54" s="147"/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ht="20.399999999999999" outlineLevel="1" x14ac:dyDescent="0.25">
      <c r="A55" s="173">
        <v>21</v>
      </c>
      <c r="B55" s="174" t="s">
        <v>763</v>
      </c>
      <c r="C55" s="181" t="s">
        <v>764</v>
      </c>
      <c r="D55" s="175" t="s">
        <v>162</v>
      </c>
      <c r="E55" s="176">
        <v>1</v>
      </c>
      <c r="F55" s="177">
        <v>0</v>
      </c>
      <c r="G55" s="178">
        <f>ROUND(E55*F55,2)</f>
        <v>0</v>
      </c>
      <c r="H55" s="157">
        <v>8000</v>
      </c>
      <c r="I55" s="156">
        <f>ROUND(E55*H55,2)</f>
        <v>8000</v>
      </c>
      <c r="J55" s="157">
        <v>0</v>
      </c>
      <c r="K55" s="156">
        <f>ROUND(E55*J55,2)</f>
        <v>0</v>
      </c>
      <c r="L55" s="156">
        <v>21</v>
      </c>
      <c r="M55" s="156">
        <f>G55*(1+L55/100)</f>
        <v>0</v>
      </c>
      <c r="N55" s="156">
        <v>3.5000000000000003E-2</v>
      </c>
      <c r="O55" s="156">
        <f>ROUND(E55*N55,2)</f>
        <v>0.04</v>
      </c>
      <c r="P55" s="156">
        <v>0</v>
      </c>
      <c r="Q55" s="156">
        <f>ROUND(E55*P55,2)</f>
        <v>0</v>
      </c>
      <c r="R55" s="156"/>
      <c r="S55" s="156" t="s">
        <v>169</v>
      </c>
      <c r="T55" s="156" t="s">
        <v>164</v>
      </c>
      <c r="U55" s="156">
        <v>0</v>
      </c>
      <c r="V55" s="156">
        <f>ROUND(E55*U55,2)</f>
        <v>0</v>
      </c>
      <c r="W55" s="156"/>
      <c r="X55" s="156" t="s">
        <v>431</v>
      </c>
      <c r="Y55" s="147"/>
      <c r="Z55" s="147"/>
      <c r="AA55" s="147"/>
      <c r="AB55" s="147"/>
      <c r="AC55" s="147"/>
      <c r="AD55" s="147"/>
      <c r="AE55" s="147"/>
      <c r="AF55" s="147"/>
      <c r="AG55" s="147" t="s">
        <v>432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x14ac:dyDescent="0.25">
      <c r="A56" s="161" t="s">
        <v>158</v>
      </c>
      <c r="B56" s="162" t="s">
        <v>105</v>
      </c>
      <c r="C56" s="180" t="s">
        <v>106</v>
      </c>
      <c r="D56" s="163"/>
      <c r="E56" s="164"/>
      <c r="F56" s="165"/>
      <c r="G56" s="166">
        <f>SUMIF(AG57:AG60,"&lt;&gt;NOR",G57:G60)</f>
        <v>0</v>
      </c>
      <c r="H56" s="160"/>
      <c r="I56" s="160">
        <f>SUM(I57:I60)</f>
        <v>0</v>
      </c>
      <c r="J56" s="160"/>
      <c r="K56" s="160">
        <f>SUM(K57:K60)</f>
        <v>1611.27</v>
      </c>
      <c r="L56" s="160"/>
      <c r="M56" s="160">
        <f>SUM(M57:M60)</f>
        <v>0</v>
      </c>
      <c r="N56" s="160"/>
      <c r="O56" s="160">
        <f>SUM(O57:O60)</f>
        <v>0</v>
      </c>
      <c r="P56" s="160"/>
      <c r="Q56" s="160">
        <f>SUM(Q57:Q60)</f>
        <v>0</v>
      </c>
      <c r="R56" s="160"/>
      <c r="S56" s="160"/>
      <c r="T56" s="160"/>
      <c r="U56" s="160"/>
      <c r="V56" s="160">
        <f>SUM(V57:V60)</f>
        <v>2.44</v>
      </c>
      <c r="W56" s="160"/>
      <c r="X56" s="160"/>
      <c r="AG56" t="s">
        <v>159</v>
      </c>
    </row>
    <row r="57" spans="1:60" outlineLevel="1" x14ac:dyDescent="0.25">
      <c r="A57" s="167">
        <v>22</v>
      </c>
      <c r="B57" s="168" t="s">
        <v>765</v>
      </c>
      <c r="C57" s="182" t="s">
        <v>766</v>
      </c>
      <c r="D57" s="169" t="s">
        <v>491</v>
      </c>
      <c r="E57" s="170">
        <v>7.3406200000000004</v>
      </c>
      <c r="F57" s="171">
        <v>0</v>
      </c>
      <c r="G57" s="172">
        <f>ROUND(E57*F57,2)</f>
        <v>0</v>
      </c>
      <c r="H57" s="157">
        <v>0</v>
      </c>
      <c r="I57" s="156">
        <f>ROUND(E57*H57,2)</f>
        <v>0</v>
      </c>
      <c r="J57" s="157">
        <v>219.5</v>
      </c>
      <c r="K57" s="156">
        <f>ROUND(E57*J57,2)</f>
        <v>1611.27</v>
      </c>
      <c r="L57" s="156">
        <v>21</v>
      </c>
      <c r="M57" s="156">
        <f>G57*(1+L57/100)</f>
        <v>0</v>
      </c>
      <c r="N57" s="156">
        <v>0</v>
      </c>
      <c r="O57" s="156">
        <f>ROUND(E57*N57,2)</f>
        <v>0</v>
      </c>
      <c r="P57" s="156">
        <v>0</v>
      </c>
      <c r="Q57" s="156">
        <f>ROUND(E57*P57,2)</f>
        <v>0</v>
      </c>
      <c r="R57" s="156"/>
      <c r="S57" s="156" t="s">
        <v>163</v>
      </c>
      <c r="T57" s="156" t="s">
        <v>211</v>
      </c>
      <c r="U57" s="156">
        <v>0.33200000000000002</v>
      </c>
      <c r="V57" s="156">
        <f>ROUND(E57*U57,2)</f>
        <v>2.44</v>
      </c>
      <c r="W57" s="156"/>
      <c r="X57" s="156" t="s">
        <v>492</v>
      </c>
      <c r="Y57" s="147"/>
      <c r="Z57" s="147"/>
      <c r="AA57" s="147"/>
      <c r="AB57" s="147"/>
      <c r="AC57" s="147"/>
      <c r="AD57" s="147"/>
      <c r="AE57" s="147"/>
      <c r="AF57" s="147"/>
      <c r="AG57" s="147" t="s">
        <v>493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5">
      <c r="A58" s="154"/>
      <c r="B58" s="155"/>
      <c r="C58" s="183" t="s">
        <v>494</v>
      </c>
      <c r="D58" s="158"/>
      <c r="E58" s="159"/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47"/>
      <c r="Z58" s="147"/>
      <c r="AA58" s="147"/>
      <c r="AB58" s="147"/>
      <c r="AC58" s="147"/>
      <c r="AD58" s="147"/>
      <c r="AE58" s="147"/>
      <c r="AF58" s="147"/>
      <c r="AG58" s="147" t="s">
        <v>178</v>
      </c>
      <c r="AH58" s="147">
        <v>0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1" x14ac:dyDescent="0.25">
      <c r="A59" s="154"/>
      <c r="B59" s="155"/>
      <c r="C59" s="183" t="s">
        <v>767</v>
      </c>
      <c r="D59" s="158"/>
      <c r="E59" s="159"/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47"/>
      <c r="Z59" s="147"/>
      <c r="AA59" s="147"/>
      <c r="AB59" s="147"/>
      <c r="AC59" s="147"/>
      <c r="AD59" s="147"/>
      <c r="AE59" s="147"/>
      <c r="AF59" s="147"/>
      <c r="AG59" s="147" t="s">
        <v>178</v>
      </c>
      <c r="AH59" s="147">
        <v>0</v>
      </c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 x14ac:dyDescent="0.25">
      <c r="A60" s="154"/>
      <c r="B60" s="155"/>
      <c r="C60" s="183" t="s">
        <v>768</v>
      </c>
      <c r="D60" s="158"/>
      <c r="E60" s="159">
        <v>7.3406200000000004</v>
      </c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47"/>
      <c r="Z60" s="147"/>
      <c r="AA60" s="147"/>
      <c r="AB60" s="147"/>
      <c r="AC60" s="147"/>
      <c r="AD60" s="147"/>
      <c r="AE60" s="147"/>
      <c r="AF60" s="147"/>
      <c r="AG60" s="147" t="s">
        <v>178</v>
      </c>
      <c r="AH60" s="147">
        <v>0</v>
      </c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x14ac:dyDescent="0.25">
      <c r="A61" s="161" t="s">
        <v>158</v>
      </c>
      <c r="B61" s="162" t="s">
        <v>109</v>
      </c>
      <c r="C61" s="180" t="s">
        <v>110</v>
      </c>
      <c r="D61" s="163"/>
      <c r="E61" s="164"/>
      <c r="F61" s="165"/>
      <c r="G61" s="166">
        <f>SUMIF(AG62:AG63,"&lt;&gt;NOR",G62:G63)</f>
        <v>0</v>
      </c>
      <c r="H61" s="160"/>
      <c r="I61" s="160">
        <f>SUM(I62:I63)</f>
        <v>0</v>
      </c>
      <c r="J61" s="160"/>
      <c r="K61" s="160">
        <f>SUM(K62:K63)</f>
        <v>150000</v>
      </c>
      <c r="L61" s="160"/>
      <c r="M61" s="160">
        <f>SUM(M62:M63)</f>
        <v>0</v>
      </c>
      <c r="N61" s="160"/>
      <c r="O61" s="160">
        <f>SUM(O62:O63)</f>
        <v>0</v>
      </c>
      <c r="P61" s="160"/>
      <c r="Q61" s="160">
        <f>SUM(Q62:Q63)</f>
        <v>0</v>
      </c>
      <c r="R61" s="160"/>
      <c r="S61" s="160"/>
      <c r="T61" s="160"/>
      <c r="U61" s="160"/>
      <c r="V61" s="160">
        <f>SUM(V62:V63)</f>
        <v>0</v>
      </c>
      <c r="W61" s="160"/>
      <c r="X61" s="160"/>
      <c r="AG61" t="s">
        <v>159</v>
      </c>
    </row>
    <row r="62" spans="1:60" ht="20.399999999999999" outlineLevel="1" x14ac:dyDescent="0.25">
      <c r="A62" s="167">
        <v>23</v>
      </c>
      <c r="B62" s="168" t="s">
        <v>769</v>
      </c>
      <c r="C62" s="182" t="s">
        <v>770</v>
      </c>
      <c r="D62" s="169" t="s">
        <v>162</v>
      </c>
      <c r="E62" s="170">
        <v>2</v>
      </c>
      <c r="F62" s="171">
        <v>0</v>
      </c>
      <c r="G62" s="172">
        <f>ROUND(E62*F62,2)</f>
        <v>0</v>
      </c>
      <c r="H62" s="157">
        <v>0</v>
      </c>
      <c r="I62" s="156">
        <f>ROUND(E62*H62,2)</f>
        <v>0</v>
      </c>
      <c r="J62" s="157">
        <v>75000</v>
      </c>
      <c r="K62" s="156">
        <f>ROUND(E62*J62,2)</f>
        <v>150000</v>
      </c>
      <c r="L62" s="156">
        <v>21</v>
      </c>
      <c r="M62" s="156">
        <f>G62*(1+L62/100)</f>
        <v>0</v>
      </c>
      <c r="N62" s="156">
        <v>0</v>
      </c>
      <c r="O62" s="156">
        <f>ROUND(E62*N62,2)</f>
        <v>0</v>
      </c>
      <c r="P62" s="156">
        <v>0</v>
      </c>
      <c r="Q62" s="156">
        <f>ROUND(E62*P62,2)</f>
        <v>0</v>
      </c>
      <c r="R62" s="156"/>
      <c r="S62" s="156" t="s">
        <v>169</v>
      </c>
      <c r="T62" s="156" t="s">
        <v>164</v>
      </c>
      <c r="U62" s="156">
        <v>0</v>
      </c>
      <c r="V62" s="156">
        <f>ROUND(E62*U62,2)</f>
        <v>0</v>
      </c>
      <c r="W62" s="156"/>
      <c r="X62" s="156" t="s">
        <v>212</v>
      </c>
      <c r="Y62" s="147"/>
      <c r="Z62" s="147"/>
      <c r="AA62" s="147"/>
      <c r="AB62" s="147"/>
      <c r="AC62" s="147"/>
      <c r="AD62" s="147"/>
      <c r="AE62" s="147"/>
      <c r="AF62" s="147"/>
      <c r="AG62" s="147" t="s">
        <v>213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 x14ac:dyDescent="0.25">
      <c r="A63" s="154"/>
      <c r="B63" s="155"/>
      <c r="C63" s="195" t="s">
        <v>985</v>
      </c>
      <c r="D63" s="158"/>
      <c r="E63" s="159">
        <v>2</v>
      </c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47"/>
      <c r="Z63" s="147"/>
      <c r="AA63" s="147"/>
      <c r="AB63" s="147"/>
      <c r="AC63" s="147"/>
      <c r="AD63" s="147"/>
      <c r="AE63" s="147"/>
      <c r="AF63" s="147"/>
      <c r="AG63" s="147" t="s">
        <v>178</v>
      </c>
      <c r="AH63" s="147">
        <v>0</v>
      </c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x14ac:dyDescent="0.25">
      <c r="A64" s="161" t="s">
        <v>158</v>
      </c>
      <c r="B64" s="162" t="s">
        <v>111</v>
      </c>
      <c r="C64" s="180" t="s">
        <v>112</v>
      </c>
      <c r="D64" s="163"/>
      <c r="E64" s="164"/>
      <c r="F64" s="165"/>
      <c r="G64" s="166">
        <f>SUMIF(AG65:AG107,"&lt;&gt;NOR",G65:G107)</f>
        <v>0</v>
      </c>
      <c r="H64" s="160"/>
      <c r="I64" s="160">
        <f>SUM(I65:I107)</f>
        <v>38138.160000000003</v>
      </c>
      <c r="J64" s="160"/>
      <c r="K64" s="160">
        <f>SUM(K65:K107)</f>
        <v>54870.229999999996</v>
      </c>
      <c r="L64" s="160"/>
      <c r="M64" s="160">
        <f>SUM(M65:M107)</f>
        <v>0</v>
      </c>
      <c r="N64" s="160"/>
      <c r="O64" s="160">
        <f>SUM(O65:O107)</f>
        <v>2.09</v>
      </c>
      <c r="P64" s="160"/>
      <c r="Q64" s="160">
        <f>SUM(Q65:Q107)</f>
        <v>0</v>
      </c>
      <c r="R64" s="160"/>
      <c r="S64" s="160"/>
      <c r="T64" s="160"/>
      <c r="U64" s="160"/>
      <c r="V64" s="160">
        <f>SUM(V65:V107)</f>
        <v>75.91</v>
      </c>
      <c r="W64" s="160"/>
      <c r="X64" s="160"/>
      <c r="AG64" t="s">
        <v>159</v>
      </c>
    </row>
    <row r="65" spans="1:60" outlineLevel="1" x14ac:dyDescent="0.25">
      <c r="A65" s="167">
        <v>24</v>
      </c>
      <c r="B65" s="168" t="s">
        <v>771</v>
      </c>
      <c r="C65" s="182" t="s">
        <v>772</v>
      </c>
      <c r="D65" s="169" t="s">
        <v>232</v>
      </c>
      <c r="E65" s="170">
        <v>1.86757</v>
      </c>
      <c r="F65" s="171">
        <v>0</v>
      </c>
      <c r="G65" s="172">
        <f>ROUND(E65*F65,2)</f>
        <v>0</v>
      </c>
      <c r="H65" s="157">
        <v>0</v>
      </c>
      <c r="I65" s="156">
        <f>ROUND(E65*H65,2)</f>
        <v>0</v>
      </c>
      <c r="J65" s="157">
        <v>2380</v>
      </c>
      <c r="K65" s="156">
        <f>ROUND(E65*J65,2)</f>
        <v>4444.82</v>
      </c>
      <c r="L65" s="156">
        <v>21</v>
      </c>
      <c r="M65" s="156">
        <f>G65*(1+L65/100)</f>
        <v>0</v>
      </c>
      <c r="N65" s="156">
        <v>0</v>
      </c>
      <c r="O65" s="156">
        <f>ROUND(E65*N65,2)</f>
        <v>0</v>
      </c>
      <c r="P65" s="156">
        <v>0</v>
      </c>
      <c r="Q65" s="156">
        <f>ROUND(E65*P65,2)</f>
        <v>0</v>
      </c>
      <c r="R65" s="156"/>
      <c r="S65" s="156" t="s">
        <v>163</v>
      </c>
      <c r="T65" s="156" t="s">
        <v>211</v>
      </c>
      <c r="U65" s="156">
        <v>0</v>
      </c>
      <c r="V65" s="156">
        <f>ROUND(E65*U65,2)</f>
        <v>0</v>
      </c>
      <c r="W65" s="156"/>
      <c r="X65" s="156" t="s">
        <v>212</v>
      </c>
      <c r="Y65" s="147"/>
      <c r="Z65" s="147"/>
      <c r="AA65" s="147"/>
      <c r="AB65" s="147"/>
      <c r="AC65" s="147"/>
      <c r="AD65" s="147"/>
      <c r="AE65" s="147"/>
      <c r="AF65" s="147"/>
      <c r="AG65" s="147" t="s">
        <v>213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 x14ac:dyDescent="0.25">
      <c r="A66" s="154"/>
      <c r="B66" s="155"/>
      <c r="C66" s="183" t="s">
        <v>773</v>
      </c>
      <c r="D66" s="158"/>
      <c r="E66" s="159">
        <v>0.48998000000000003</v>
      </c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47"/>
      <c r="Z66" s="147"/>
      <c r="AA66" s="147"/>
      <c r="AB66" s="147"/>
      <c r="AC66" s="147"/>
      <c r="AD66" s="147"/>
      <c r="AE66" s="147"/>
      <c r="AF66" s="147"/>
      <c r="AG66" s="147" t="s">
        <v>178</v>
      </c>
      <c r="AH66" s="147">
        <v>0</v>
      </c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 x14ac:dyDescent="0.25">
      <c r="A67" s="154"/>
      <c r="B67" s="155"/>
      <c r="C67" s="183" t="s">
        <v>774</v>
      </c>
      <c r="D67" s="158"/>
      <c r="E67" s="159">
        <v>0.18021999999999999</v>
      </c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47"/>
      <c r="Z67" s="147"/>
      <c r="AA67" s="147"/>
      <c r="AB67" s="147"/>
      <c r="AC67" s="147"/>
      <c r="AD67" s="147"/>
      <c r="AE67" s="147"/>
      <c r="AF67" s="147"/>
      <c r="AG67" s="147" t="s">
        <v>178</v>
      </c>
      <c r="AH67" s="147">
        <v>0</v>
      </c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1" x14ac:dyDescent="0.25">
      <c r="A68" s="154"/>
      <c r="B68" s="155"/>
      <c r="C68" s="183" t="s">
        <v>775</v>
      </c>
      <c r="D68" s="158"/>
      <c r="E68" s="159">
        <v>1.19736</v>
      </c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47"/>
      <c r="Z68" s="147"/>
      <c r="AA68" s="147"/>
      <c r="AB68" s="147"/>
      <c r="AC68" s="147"/>
      <c r="AD68" s="147"/>
      <c r="AE68" s="147"/>
      <c r="AF68" s="147"/>
      <c r="AG68" s="147" t="s">
        <v>178</v>
      </c>
      <c r="AH68" s="147">
        <v>0</v>
      </c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1" x14ac:dyDescent="0.25">
      <c r="A69" s="167">
        <v>25</v>
      </c>
      <c r="B69" s="168" t="s">
        <v>776</v>
      </c>
      <c r="C69" s="182" t="s">
        <v>777</v>
      </c>
      <c r="D69" s="169" t="s">
        <v>232</v>
      </c>
      <c r="E69" s="170">
        <v>0.91568000000000005</v>
      </c>
      <c r="F69" s="171">
        <v>0</v>
      </c>
      <c r="G69" s="172">
        <f>ROUND(E69*F69,2)</f>
        <v>0</v>
      </c>
      <c r="H69" s="157">
        <v>517</v>
      </c>
      <c r="I69" s="156">
        <f>ROUND(E69*H69,2)</f>
        <v>473.41</v>
      </c>
      <c r="J69" s="157">
        <v>0</v>
      </c>
      <c r="K69" s="156">
        <f>ROUND(E69*J69,2)</f>
        <v>0</v>
      </c>
      <c r="L69" s="156">
        <v>21</v>
      </c>
      <c r="M69" s="156">
        <f>G69*(1+L69/100)</f>
        <v>0</v>
      </c>
      <c r="N69" s="156">
        <v>1.549E-2</v>
      </c>
      <c r="O69" s="156">
        <f>ROUND(E69*N69,2)</f>
        <v>0.01</v>
      </c>
      <c r="P69" s="156">
        <v>0</v>
      </c>
      <c r="Q69" s="156">
        <f>ROUND(E69*P69,2)</f>
        <v>0</v>
      </c>
      <c r="R69" s="156"/>
      <c r="S69" s="156" t="s">
        <v>163</v>
      </c>
      <c r="T69" s="156" t="s">
        <v>211</v>
      </c>
      <c r="U69" s="156">
        <v>0</v>
      </c>
      <c r="V69" s="156">
        <f>ROUND(E69*U69,2)</f>
        <v>0</v>
      </c>
      <c r="W69" s="156"/>
      <c r="X69" s="156" t="s">
        <v>212</v>
      </c>
      <c r="Y69" s="147"/>
      <c r="Z69" s="147"/>
      <c r="AA69" s="147"/>
      <c r="AB69" s="147"/>
      <c r="AC69" s="147"/>
      <c r="AD69" s="147"/>
      <c r="AE69" s="147"/>
      <c r="AF69" s="147"/>
      <c r="AG69" s="147" t="s">
        <v>213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1" x14ac:dyDescent="0.25">
      <c r="A70" s="154"/>
      <c r="B70" s="155"/>
      <c r="C70" s="183" t="s">
        <v>778</v>
      </c>
      <c r="D70" s="158"/>
      <c r="E70" s="159">
        <v>0.91568000000000005</v>
      </c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47"/>
      <c r="Z70" s="147"/>
      <c r="AA70" s="147"/>
      <c r="AB70" s="147"/>
      <c r="AC70" s="147"/>
      <c r="AD70" s="147"/>
      <c r="AE70" s="147"/>
      <c r="AF70" s="147"/>
      <c r="AG70" s="147" t="s">
        <v>178</v>
      </c>
      <c r="AH70" s="147">
        <v>0</v>
      </c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1" x14ac:dyDescent="0.25">
      <c r="A71" s="167">
        <v>26</v>
      </c>
      <c r="B71" s="168" t="s">
        <v>779</v>
      </c>
      <c r="C71" s="182" t="s">
        <v>780</v>
      </c>
      <c r="D71" s="169" t="s">
        <v>225</v>
      </c>
      <c r="E71" s="170">
        <v>40.64</v>
      </c>
      <c r="F71" s="171">
        <v>0</v>
      </c>
      <c r="G71" s="172">
        <f>ROUND(E71*F71,2)</f>
        <v>0</v>
      </c>
      <c r="H71" s="157">
        <v>5.9</v>
      </c>
      <c r="I71" s="156">
        <f>ROUND(E71*H71,2)</f>
        <v>239.78</v>
      </c>
      <c r="J71" s="157">
        <v>217.6</v>
      </c>
      <c r="K71" s="156">
        <f>ROUND(E71*J71,2)</f>
        <v>8843.26</v>
      </c>
      <c r="L71" s="156">
        <v>21</v>
      </c>
      <c r="M71" s="156">
        <f>G71*(1+L71/100)</f>
        <v>0</v>
      </c>
      <c r="N71" s="156">
        <v>9.8999999999999999E-4</v>
      </c>
      <c r="O71" s="156">
        <f>ROUND(E71*N71,2)</f>
        <v>0.04</v>
      </c>
      <c r="P71" s="156">
        <v>0</v>
      </c>
      <c r="Q71" s="156">
        <f>ROUND(E71*P71,2)</f>
        <v>0</v>
      </c>
      <c r="R71" s="156"/>
      <c r="S71" s="156" t="s">
        <v>163</v>
      </c>
      <c r="T71" s="156" t="s">
        <v>211</v>
      </c>
      <c r="U71" s="156">
        <v>0.36099999999999999</v>
      </c>
      <c r="V71" s="156">
        <f>ROUND(E71*U71,2)</f>
        <v>14.67</v>
      </c>
      <c r="W71" s="156"/>
      <c r="X71" s="156" t="s">
        <v>212</v>
      </c>
      <c r="Y71" s="147"/>
      <c r="Z71" s="147"/>
      <c r="AA71" s="147"/>
      <c r="AB71" s="147"/>
      <c r="AC71" s="147"/>
      <c r="AD71" s="147"/>
      <c r="AE71" s="147"/>
      <c r="AF71" s="147"/>
      <c r="AG71" s="147" t="s">
        <v>213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1" x14ac:dyDescent="0.25">
      <c r="A72" s="154"/>
      <c r="B72" s="155"/>
      <c r="C72" s="183" t="s">
        <v>781</v>
      </c>
      <c r="D72" s="158"/>
      <c r="E72" s="159">
        <v>27.84</v>
      </c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47"/>
      <c r="Z72" s="147"/>
      <c r="AA72" s="147"/>
      <c r="AB72" s="147"/>
      <c r="AC72" s="147"/>
      <c r="AD72" s="147"/>
      <c r="AE72" s="147"/>
      <c r="AF72" s="147"/>
      <c r="AG72" s="147" t="s">
        <v>178</v>
      </c>
      <c r="AH72" s="147">
        <v>0</v>
      </c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5">
      <c r="A73" s="154"/>
      <c r="B73" s="155"/>
      <c r="C73" s="183" t="s">
        <v>782</v>
      </c>
      <c r="D73" s="158"/>
      <c r="E73" s="159">
        <v>12.8</v>
      </c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47"/>
      <c r="Z73" s="147"/>
      <c r="AA73" s="147"/>
      <c r="AB73" s="147"/>
      <c r="AC73" s="147"/>
      <c r="AD73" s="147"/>
      <c r="AE73" s="147"/>
      <c r="AF73" s="147"/>
      <c r="AG73" s="147" t="s">
        <v>178</v>
      </c>
      <c r="AH73" s="147">
        <v>0</v>
      </c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ht="20.399999999999999" outlineLevel="1" x14ac:dyDescent="0.25">
      <c r="A74" s="167">
        <v>27</v>
      </c>
      <c r="B74" s="168" t="s">
        <v>783</v>
      </c>
      <c r="C74" s="182" t="s">
        <v>784</v>
      </c>
      <c r="D74" s="169" t="s">
        <v>210</v>
      </c>
      <c r="E74" s="170">
        <v>15.776</v>
      </c>
      <c r="F74" s="171">
        <v>0</v>
      </c>
      <c r="G74" s="172">
        <f>ROUND(E74*F74,2)</f>
        <v>0</v>
      </c>
      <c r="H74" s="157">
        <v>10.51</v>
      </c>
      <c r="I74" s="156">
        <f>ROUND(E74*H74,2)</f>
        <v>165.81</v>
      </c>
      <c r="J74" s="157">
        <v>28.49</v>
      </c>
      <c r="K74" s="156">
        <f>ROUND(E74*J74,2)</f>
        <v>449.46</v>
      </c>
      <c r="L74" s="156">
        <v>21</v>
      </c>
      <c r="M74" s="156">
        <f>G74*(1+L74/100)</f>
        <v>0</v>
      </c>
      <c r="N74" s="156">
        <v>9.1E-4</v>
      </c>
      <c r="O74" s="156">
        <f>ROUND(E74*N74,2)</f>
        <v>0.01</v>
      </c>
      <c r="P74" s="156">
        <v>0</v>
      </c>
      <c r="Q74" s="156">
        <f>ROUND(E74*P74,2)</f>
        <v>0</v>
      </c>
      <c r="R74" s="156"/>
      <c r="S74" s="156" t="s">
        <v>211</v>
      </c>
      <c r="T74" s="156" t="s">
        <v>211</v>
      </c>
      <c r="U74" s="156">
        <v>5.5E-2</v>
      </c>
      <c r="V74" s="156">
        <f>ROUND(E74*U74,2)</f>
        <v>0.87</v>
      </c>
      <c r="W74" s="156"/>
      <c r="X74" s="156" t="s">
        <v>212</v>
      </c>
      <c r="Y74" s="147"/>
      <c r="Z74" s="147"/>
      <c r="AA74" s="147"/>
      <c r="AB74" s="147"/>
      <c r="AC74" s="147"/>
      <c r="AD74" s="147"/>
      <c r="AE74" s="147"/>
      <c r="AF74" s="147"/>
      <c r="AG74" s="147" t="s">
        <v>213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1" x14ac:dyDescent="0.25">
      <c r="A75" s="154"/>
      <c r="B75" s="155"/>
      <c r="C75" s="183" t="s">
        <v>785</v>
      </c>
      <c r="D75" s="158"/>
      <c r="E75" s="159">
        <v>15.776</v>
      </c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47"/>
      <c r="Z75" s="147"/>
      <c r="AA75" s="147"/>
      <c r="AB75" s="147"/>
      <c r="AC75" s="147"/>
      <c r="AD75" s="147"/>
      <c r="AE75" s="147"/>
      <c r="AF75" s="147"/>
      <c r="AG75" s="147" t="s">
        <v>178</v>
      </c>
      <c r="AH75" s="147">
        <v>0</v>
      </c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ht="20.399999999999999" outlineLevel="1" x14ac:dyDescent="0.25">
      <c r="A76" s="167">
        <v>28</v>
      </c>
      <c r="B76" s="168" t="s">
        <v>786</v>
      </c>
      <c r="C76" s="182" t="s">
        <v>787</v>
      </c>
      <c r="D76" s="169" t="s">
        <v>210</v>
      </c>
      <c r="E76" s="170">
        <v>15.776</v>
      </c>
      <c r="F76" s="171">
        <v>0</v>
      </c>
      <c r="G76" s="172">
        <f>ROUND(E76*F76,2)</f>
        <v>0</v>
      </c>
      <c r="H76" s="157">
        <v>46.72</v>
      </c>
      <c r="I76" s="156">
        <f>ROUND(E76*H76,2)</f>
        <v>737.05</v>
      </c>
      <c r="J76" s="157">
        <v>80.78</v>
      </c>
      <c r="K76" s="156">
        <f>ROUND(E76*J76,2)</f>
        <v>1274.3900000000001</v>
      </c>
      <c r="L76" s="156">
        <v>21</v>
      </c>
      <c r="M76" s="156">
        <f>G76*(1+L76/100)</f>
        <v>0</v>
      </c>
      <c r="N76" s="156">
        <v>4.0299999999999997E-3</v>
      </c>
      <c r="O76" s="156">
        <f>ROUND(E76*N76,2)</f>
        <v>0.06</v>
      </c>
      <c r="P76" s="156">
        <v>0</v>
      </c>
      <c r="Q76" s="156">
        <f>ROUND(E76*P76,2)</f>
        <v>0</v>
      </c>
      <c r="R76" s="156"/>
      <c r="S76" s="156" t="s">
        <v>163</v>
      </c>
      <c r="T76" s="156" t="s">
        <v>211</v>
      </c>
      <c r="U76" s="156">
        <v>0.156</v>
      </c>
      <c r="V76" s="156">
        <f>ROUND(E76*U76,2)</f>
        <v>2.46</v>
      </c>
      <c r="W76" s="156"/>
      <c r="X76" s="156" t="s">
        <v>212</v>
      </c>
      <c r="Y76" s="147"/>
      <c r="Z76" s="147"/>
      <c r="AA76" s="147"/>
      <c r="AB76" s="147"/>
      <c r="AC76" s="147"/>
      <c r="AD76" s="147"/>
      <c r="AE76" s="147"/>
      <c r="AF76" s="147"/>
      <c r="AG76" s="147" t="s">
        <v>213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1" x14ac:dyDescent="0.25">
      <c r="A77" s="154"/>
      <c r="B77" s="155"/>
      <c r="C77" s="183" t="s">
        <v>785</v>
      </c>
      <c r="D77" s="158"/>
      <c r="E77" s="159">
        <v>15.776</v>
      </c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47"/>
      <c r="Z77" s="147"/>
      <c r="AA77" s="147"/>
      <c r="AB77" s="147"/>
      <c r="AC77" s="147"/>
      <c r="AD77" s="147"/>
      <c r="AE77" s="147"/>
      <c r="AF77" s="147"/>
      <c r="AG77" s="147" t="s">
        <v>178</v>
      </c>
      <c r="AH77" s="147">
        <v>0</v>
      </c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1" x14ac:dyDescent="0.25">
      <c r="A78" s="167">
        <v>29</v>
      </c>
      <c r="B78" s="168" t="s">
        <v>788</v>
      </c>
      <c r="C78" s="182" t="s">
        <v>789</v>
      </c>
      <c r="D78" s="169" t="s">
        <v>232</v>
      </c>
      <c r="E78" s="170">
        <v>3.7658499999999999</v>
      </c>
      <c r="F78" s="171">
        <v>0</v>
      </c>
      <c r="G78" s="172">
        <f>ROUND(E78*F78,2)</f>
        <v>0</v>
      </c>
      <c r="H78" s="157">
        <v>1343</v>
      </c>
      <c r="I78" s="156">
        <f>ROUND(E78*H78,2)</f>
        <v>5057.54</v>
      </c>
      <c r="J78" s="157">
        <v>0</v>
      </c>
      <c r="K78" s="156">
        <f>ROUND(E78*J78,2)</f>
        <v>0</v>
      </c>
      <c r="L78" s="156">
        <v>21</v>
      </c>
      <c r="M78" s="156">
        <f>G78*(1+L78/100)</f>
        <v>0</v>
      </c>
      <c r="N78" s="156">
        <v>2.3570000000000001E-2</v>
      </c>
      <c r="O78" s="156">
        <f>ROUND(E78*N78,2)</f>
        <v>0.09</v>
      </c>
      <c r="P78" s="156">
        <v>0</v>
      </c>
      <c r="Q78" s="156">
        <f>ROUND(E78*P78,2)</f>
        <v>0</v>
      </c>
      <c r="R78" s="156"/>
      <c r="S78" s="156" t="s">
        <v>163</v>
      </c>
      <c r="T78" s="156" t="s">
        <v>211</v>
      </c>
      <c r="U78" s="156">
        <v>0</v>
      </c>
      <c r="V78" s="156">
        <f>ROUND(E78*U78,2)</f>
        <v>0</v>
      </c>
      <c r="W78" s="156"/>
      <c r="X78" s="156" t="s">
        <v>212</v>
      </c>
      <c r="Y78" s="147"/>
      <c r="Z78" s="147"/>
      <c r="AA78" s="147"/>
      <c r="AB78" s="147"/>
      <c r="AC78" s="147"/>
      <c r="AD78" s="147"/>
      <c r="AE78" s="147"/>
      <c r="AF78" s="147"/>
      <c r="AG78" s="147" t="s">
        <v>213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outlineLevel="1" x14ac:dyDescent="0.25">
      <c r="A79" s="154"/>
      <c r="B79" s="155"/>
      <c r="C79" s="183" t="s">
        <v>790</v>
      </c>
      <c r="D79" s="158"/>
      <c r="E79" s="159">
        <v>0.44544</v>
      </c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47"/>
      <c r="Z79" s="147"/>
      <c r="AA79" s="147"/>
      <c r="AB79" s="147"/>
      <c r="AC79" s="147"/>
      <c r="AD79" s="147"/>
      <c r="AE79" s="147"/>
      <c r="AF79" s="147"/>
      <c r="AG79" s="147" t="s">
        <v>178</v>
      </c>
      <c r="AH79" s="147">
        <v>0</v>
      </c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1" x14ac:dyDescent="0.25">
      <c r="A80" s="154"/>
      <c r="B80" s="155"/>
      <c r="C80" s="183" t="s">
        <v>791</v>
      </c>
      <c r="D80" s="158"/>
      <c r="E80" s="159">
        <v>0.16384000000000001</v>
      </c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47"/>
      <c r="Z80" s="147"/>
      <c r="AA80" s="147"/>
      <c r="AB80" s="147"/>
      <c r="AC80" s="147"/>
      <c r="AD80" s="147"/>
      <c r="AE80" s="147"/>
      <c r="AF80" s="147"/>
      <c r="AG80" s="147" t="s">
        <v>178</v>
      </c>
      <c r="AH80" s="147">
        <v>0</v>
      </c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1" x14ac:dyDescent="0.25">
      <c r="A81" s="154"/>
      <c r="B81" s="155"/>
      <c r="C81" s="183" t="s">
        <v>792</v>
      </c>
      <c r="D81" s="158"/>
      <c r="E81" s="159">
        <v>2.9974400000000001</v>
      </c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47"/>
      <c r="Z81" s="147"/>
      <c r="AA81" s="147"/>
      <c r="AB81" s="147"/>
      <c r="AC81" s="147"/>
      <c r="AD81" s="147"/>
      <c r="AE81" s="147"/>
      <c r="AF81" s="147"/>
      <c r="AG81" s="147" t="s">
        <v>178</v>
      </c>
      <c r="AH81" s="147">
        <v>0</v>
      </c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1" x14ac:dyDescent="0.25">
      <c r="A82" s="154"/>
      <c r="B82" s="155"/>
      <c r="C82" s="183" t="s">
        <v>793</v>
      </c>
      <c r="D82" s="158"/>
      <c r="E82" s="159">
        <v>0.11737</v>
      </c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47"/>
      <c r="Z82" s="147"/>
      <c r="AA82" s="147"/>
      <c r="AB82" s="147"/>
      <c r="AC82" s="147"/>
      <c r="AD82" s="147"/>
      <c r="AE82" s="147"/>
      <c r="AF82" s="147"/>
      <c r="AG82" s="147" t="s">
        <v>178</v>
      </c>
      <c r="AH82" s="147">
        <v>0</v>
      </c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 x14ac:dyDescent="0.25">
      <c r="A83" s="154"/>
      <c r="B83" s="155"/>
      <c r="C83" s="183" t="s">
        <v>794</v>
      </c>
      <c r="D83" s="158"/>
      <c r="E83" s="159">
        <v>4.1759999999999999E-2</v>
      </c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47"/>
      <c r="Z83" s="147"/>
      <c r="AA83" s="147"/>
      <c r="AB83" s="147"/>
      <c r="AC83" s="147"/>
      <c r="AD83" s="147"/>
      <c r="AE83" s="147"/>
      <c r="AF83" s="147"/>
      <c r="AG83" s="147" t="s">
        <v>178</v>
      </c>
      <c r="AH83" s="147">
        <v>0</v>
      </c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outlineLevel="1" x14ac:dyDescent="0.25">
      <c r="A84" s="167">
        <v>30</v>
      </c>
      <c r="B84" s="168" t="s">
        <v>795</v>
      </c>
      <c r="C84" s="182" t="s">
        <v>796</v>
      </c>
      <c r="D84" s="169" t="s">
        <v>225</v>
      </c>
      <c r="E84" s="170">
        <v>42.52</v>
      </c>
      <c r="F84" s="171">
        <v>0</v>
      </c>
      <c r="G84" s="172">
        <f>ROUND(E84*F84,2)</f>
        <v>0</v>
      </c>
      <c r="H84" s="157">
        <v>6.85</v>
      </c>
      <c r="I84" s="156">
        <f>ROUND(E84*H84,2)</f>
        <v>291.26</v>
      </c>
      <c r="J84" s="157">
        <v>378.65</v>
      </c>
      <c r="K84" s="156">
        <f>ROUND(E84*J84,2)</f>
        <v>16100.2</v>
      </c>
      <c r="L84" s="156">
        <v>21</v>
      </c>
      <c r="M84" s="156">
        <f>G84*(1+L84/100)</f>
        <v>0</v>
      </c>
      <c r="N84" s="156">
        <v>2.5500000000000002E-3</v>
      </c>
      <c r="O84" s="156">
        <f>ROUND(E84*N84,2)</f>
        <v>0.11</v>
      </c>
      <c r="P84" s="156">
        <v>0</v>
      </c>
      <c r="Q84" s="156">
        <f>ROUND(E84*P84,2)</f>
        <v>0</v>
      </c>
      <c r="R84" s="156"/>
      <c r="S84" s="156" t="s">
        <v>163</v>
      </c>
      <c r="T84" s="156" t="s">
        <v>211</v>
      </c>
      <c r="U84" s="156">
        <v>0.67900000000000005</v>
      </c>
      <c r="V84" s="156">
        <f>ROUND(E84*U84,2)</f>
        <v>28.87</v>
      </c>
      <c r="W84" s="156"/>
      <c r="X84" s="156" t="s">
        <v>212</v>
      </c>
      <c r="Y84" s="147"/>
      <c r="Z84" s="147"/>
      <c r="AA84" s="147"/>
      <c r="AB84" s="147"/>
      <c r="AC84" s="147"/>
      <c r="AD84" s="147"/>
      <c r="AE84" s="147"/>
      <c r="AF84" s="147"/>
      <c r="AG84" s="147" t="s">
        <v>213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1" x14ac:dyDescent="0.25">
      <c r="A85" s="154"/>
      <c r="B85" s="155"/>
      <c r="C85" s="183" t="s">
        <v>797</v>
      </c>
      <c r="D85" s="158"/>
      <c r="E85" s="159">
        <v>12.4</v>
      </c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47"/>
      <c r="Z85" s="147"/>
      <c r="AA85" s="147"/>
      <c r="AB85" s="147"/>
      <c r="AC85" s="147"/>
      <c r="AD85" s="147"/>
      <c r="AE85" s="147"/>
      <c r="AF85" s="147"/>
      <c r="AG85" s="147" t="s">
        <v>178</v>
      </c>
      <c r="AH85" s="147">
        <v>0</v>
      </c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1" x14ac:dyDescent="0.25">
      <c r="A86" s="154"/>
      <c r="B86" s="155"/>
      <c r="C86" s="183" t="s">
        <v>798</v>
      </c>
      <c r="D86" s="158"/>
      <c r="E86" s="159">
        <v>20.399999999999999</v>
      </c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47"/>
      <c r="Z86" s="147"/>
      <c r="AA86" s="147"/>
      <c r="AB86" s="147"/>
      <c r="AC86" s="147"/>
      <c r="AD86" s="147"/>
      <c r="AE86" s="147"/>
      <c r="AF86" s="147"/>
      <c r="AG86" s="147" t="s">
        <v>178</v>
      </c>
      <c r="AH86" s="147">
        <v>0</v>
      </c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1" x14ac:dyDescent="0.25">
      <c r="A87" s="154"/>
      <c r="B87" s="155"/>
      <c r="C87" s="183" t="s">
        <v>799</v>
      </c>
      <c r="D87" s="158"/>
      <c r="E87" s="159">
        <v>1.32</v>
      </c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  <c r="Y87" s="147"/>
      <c r="Z87" s="147"/>
      <c r="AA87" s="147"/>
      <c r="AB87" s="147"/>
      <c r="AC87" s="147"/>
      <c r="AD87" s="147"/>
      <c r="AE87" s="147"/>
      <c r="AF87" s="147"/>
      <c r="AG87" s="147" t="s">
        <v>178</v>
      </c>
      <c r="AH87" s="147">
        <v>0</v>
      </c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1" x14ac:dyDescent="0.25">
      <c r="A88" s="154"/>
      <c r="B88" s="155"/>
      <c r="C88" s="183" t="s">
        <v>800</v>
      </c>
      <c r="D88" s="158"/>
      <c r="E88" s="159">
        <v>8.4</v>
      </c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  <c r="Y88" s="147"/>
      <c r="Z88" s="147"/>
      <c r="AA88" s="147"/>
      <c r="AB88" s="147"/>
      <c r="AC88" s="147"/>
      <c r="AD88" s="147"/>
      <c r="AE88" s="147"/>
      <c r="AF88" s="147"/>
      <c r="AG88" s="147" t="s">
        <v>178</v>
      </c>
      <c r="AH88" s="147">
        <v>0</v>
      </c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1" x14ac:dyDescent="0.25">
      <c r="A89" s="167">
        <v>31</v>
      </c>
      <c r="B89" s="168" t="s">
        <v>801</v>
      </c>
      <c r="C89" s="182" t="s">
        <v>802</v>
      </c>
      <c r="D89" s="169" t="s">
        <v>232</v>
      </c>
      <c r="E89" s="170">
        <v>1.0885100000000001</v>
      </c>
      <c r="F89" s="171">
        <v>0</v>
      </c>
      <c r="G89" s="172">
        <f>ROUND(E89*F89,2)</f>
        <v>0</v>
      </c>
      <c r="H89" s="157">
        <v>831</v>
      </c>
      <c r="I89" s="156">
        <f>ROUND(E89*H89,2)</f>
        <v>904.55</v>
      </c>
      <c r="J89" s="157">
        <v>0</v>
      </c>
      <c r="K89" s="156">
        <f>ROUND(E89*J89,2)</f>
        <v>0</v>
      </c>
      <c r="L89" s="156">
        <v>21</v>
      </c>
      <c r="M89" s="156">
        <f>G89*(1+L89/100)</f>
        <v>0</v>
      </c>
      <c r="N89" s="156">
        <v>2.9100000000000001E-2</v>
      </c>
      <c r="O89" s="156">
        <f>ROUND(E89*N89,2)</f>
        <v>0.03</v>
      </c>
      <c r="P89" s="156">
        <v>0</v>
      </c>
      <c r="Q89" s="156">
        <f>ROUND(E89*P89,2)</f>
        <v>0</v>
      </c>
      <c r="R89" s="156"/>
      <c r="S89" s="156" t="s">
        <v>163</v>
      </c>
      <c r="T89" s="156" t="s">
        <v>211</v>
      </c>
      <c r="U89" s="156">
        <v>0</v>
      </c>
      <c r="V89" s="156">
        <f>ROUND(E89*U89,2)</f>
        <v>0</v>
      </c>
      <c r="W89" s="156"/>
      <c r="X89" s="156" t="s">
        <v>212</v>
      </c>
      <c r="Y89" s="147"/>
      <c r="Z89" s="147"/>
      <c r="AA89" s="147"/>
      <c r="AB89" s="147"/>
      <c r="AC89" s="147"/>
      <c r="AD89" s="147"/>
      <c r="AE89" s="147"/>
      <c r="AF89" s="147"/>
      <c r="AG89" s="147" t="s">
        <v>213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outlineLevel="1" x14ac:dyDescent="0.25">
      <c r="A90" s="154"/>
      <c r="B90" s="155"/>
      <c r="C90" s="183" t="s">
        <v>803</v>
      </c>
      <c r="D90" s="158"/>
      <c r="E90" s="159">
        <v>1.0885100000000001</v>
      </c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47"/>
      <c r="Z90" s="147"/>
      <c r="AA90" s="147"/>
      <c r="AB90" s="147"/>
      <c r="AC90" s="147"/>
      <c r="AD90" s="147"/>
      <c r="AE90" s="147"/>
      <c r="AF90" s="147"/>
      <c r="AG90" s="147" t="s">
        <v>178</v>
      </c>
      <c r="AH90" s="147">
        <v>0</v>
      </c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outlineLevel="1" x14ac:dyDescent="0.25">
      <c r="A91" s="167">
        <v>32</v>
      </c>
      <c r="B91" s="168" t="s">
        <v>804</v>
      </c>
      <c r="C91" s="182" t="s">
        <v>805</v>
      </c>
      <c r="D91" s="169" t="s">
        <v>210</v>
      </c>
      <c r="E91" s="170">
        <v>28.614999999999998</v>
      </c>
      <c r="F91" s="171">
        <v>0</v>
      </c>
      <c r="G91" s="172">
        <f>ROUND(E91*F91,2)</f>
        <v>0</v>
      </c>
      <c r="H91" s="157">
        <v>0</v>
      </c>
      <c r="I91" s="156">
        <f>ROUND(E91*H91,2)</f>
        <v>0</v>
      </c>
      <c r="J91" s="157">
        <v>189</v>
      </c>
      <c r="K91" s="156">
        <f>ROUND(E91*J91,2)</f>
        <v>5408.24</v>
      </c>
      <c r="L91" s="156">
        <v>21</v>
      </c>
      <c r="M91" s="156">
        <f>G91*(1+L91/100)</f>
        <v>0</v>
      </c>
      <c r="N91" s="156">
        <v>1.6000000000000001E-4</v>
      </c>
      <c r="O91" s="156">
        <f>ROUND(E91*N91,2)</f>
        <v>0</v>
      </c>
      <c r="P91" s="156">
        <v>0</v>
      </c>
      <c r="Q91" s="156">
        <f>ROUND(E91*P91,2)</f>
        <v>0</v>
      </c>
      <c r="R91" s="156"/>
      <c r="S91" s="156" t="s">
        <v>169</v>
      </c>
      <c r="T91" s="156" t="s">
        <v>211</v>
      </c>
      <c r="U91" s="156">
        <v>0.40600000000000003</v>
      </c>
      <c r="V91" s="156">
        <f>ROUND(E91*U91,2)</f>
        <v>11.62</v>
      </c>
      <c r="W91" s="156"/>
      <c r="X91" s="156" t="s">
        <v>212</v>
      </c>
      <c r="Y91" s="147"/>
      <c r="Z91" s="147"/>
      <c r="AA91" s="147"/>
      <c r="AB91" s="147"/>
      <c r="AC91" s="147"/>
      <c r="AD91" s="147"/>
      <c r="AE91" s="147"/>
      <c r="AF91" s="147"/>
      <c r="AG91" s="147" t="s">
        <v>213</v>
      </c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1" x14ac:dyDescent="0.25">
      <c r="A92" s="154"/>
      <c r="B92" s="155"/>
      <c r="C92" s="183" t="s">
        <v>806</v>
      </c>
      <c r="D92" s="158"/>
      <c r="E92" s="159">
        <v>25.872</v>
      </c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  <c r="Y92" s="147"/>
      <c r="Z92" s="147"/>
      <c r="AA92" s="147"/>
      <c r="AB92" s="147"/>
      <c r="AC92" s="147"/>
      <c r="AD92" s="147"/>
      <c r="AE92" s="147"/>
      <c r="AF92" s="147"/>
      <c r="AG92" s="147" t="s">
        <v>178</v>
      </c>
      <c r="AH92" s="147">
        <v>0</v>
      </c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1" x14ac:dyDescent="0.25">
      <c r="A93" s="154"/>
      <c r="B93" s="155"/>
      <c r="C93" s="183" t="s">
        <v>807</v>
      </c>
      <c r="D93" s="158"/>
      <c r="E93" s="159">
        <v>-2</v>
      </c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  <c r="Y93" s="147"/>
      <c r="Z93" s="147"/>
      <c r="AA93" s="147"/>
      <c r="AB93" s="147"/>
      <c r="AC93" s="147"/>
      <c r="AD93" s="147"/>
      <c r="AE93" s="147"/>
      <c r="AF93" s="147"/>
      <c r="AG93" s="147" t="s">
        <v>178</v>
      </c>
      <c r="AH93" s="147">
        <v>0</v>
      </c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outlineLevel="1" x14ac:dyDescent="0.25">
      <c r="A94" s="154"/>
      <c r="B94" s="155"/>
      <c r="C94" s="183" t="s">
        <v>808</v>
      </c>
      <c r="D94" s="158"/>
      <c r="E94" s="159">
        <v>4.7430000000000003</v>
      </c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47"/>
      <c r="Z94" s="147"/>
      <c r="AA94" s="147"/>
      <c r="AB94" s="147"/>
      <c r="AC94" s="147"/>
      <c r="AD94" s="147"/>
      <c r="AE94" s="147"/>
      <c r="AF94" s="147"/>
      <c r="AG94" s="147" t="s">
        <v>178</v>
      </c>
      <c r="AH94" s="147">
        <v>0</v>
      </c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ht="20.399999999999999" outlineLevel="1" x14ac:dyDescent="0.25">
      <c r="A95" s="167">
        <v>33</v>
      </c>
      <c r="B95" s="168" t="s">
        <v>809</v>
      </c>
      <c r="C95" s="182" t="s">
        <v>810</v>
      </c>
      <c r="D95" s="169" t="s">
        <v>210</v>
      </c>
      <c r="E95" s="170">
        <v>15.776</v>
      </c>
      <c r="F95" s="171">
        <v>0</v>
      </c>
      <c r="G95" s="172">
        <f>ROUND(E95*F95,2)</f>
        <v>0</v>
      </c>
      <c r="H95" s="157">
        <v>0</v>
      </c>
      <c r="I95" s="156">
        <f>ROUND(E95*H95,2)</f>
        <v>0</v>
      </c>
      <c r="J95" s="157">
        <v>626</v>
      </c>
      <c r="K95" s="156">
        <f>ROUND(E95*J95,2)</f>
        <v>9875.7800000000007</v>
      </c>
      <c r="L95" s="156">
        <v>21</v>
      </c>
      <c r="M95" s="156">
        <f>G95*(1+L95/100)</f>
        <v>0</v>
      </c>
      <c r="N95" s="156">
        <v>1.0290000000000001E-2</v>
      </c>
      <c r="O95" s="156">
        <f>ROUND(E95*N95,2)</f>
        <v>0.16</v>
      </c>
      <c r="P95" s="156">
        <v>0</v>
      </c>
      <c r="Q95" s="156">
        <f>ROUND(E95*P95,2)</f>
        <v>0</v>
      </c>
      <c r="R95" s="156"/>
      <c r="S95" s="156" t="s">
        <v>169</v>
      </c>
      <c r="T95" s="156" t="s">
        <v>211</v>
      </c>
      <c r="U95" s="156">
        <v>0.87</v>
      </c>
      <c r="V95" s="156">
        <f>ROUND(E95*U95,2)</f>
        <v>13.73</v>
      </c>
      <c r="W95" s="156"/>
      <c r="X95" s="156" t="s">
        <v>212</v>
      </c>
      <c r="Y95" s="147"/>
      <c r="Z95" s="147"/>
      <c r="AA95" s="147"/>
      <c r="AB95" s="147"/>
      <c r="AC95" s="147"/>
      <c r="AD95" s="147"/>
      <c r="AE95" s="147"/>
      <c r="AF95" s="147"/>
      <c r="AG95" s="147" t="s">
        <v>213</v>
      </c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1" x14ac:dyDescent="0.25">
      <c r="A96" s="154"/>
      <c r="B96" s="155"/>
      <c r="C96" s="183" t="s">
        <v>785</v>
      </c>
      <c r="D96" s="158"/>
      <c r="E96" s="159">
        <v>15.776</v>
      </c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47"/>
      <c r="Z96" s="147"/>
      <c r="AA96" s="147"/>
      <c r="AB96" s="147"/>
      <c r="AC96" s="147"/>
      <c r="AD96" s="147"/>
      <c r="AE96" s="147"/>
      <c r="AF96" s="147"/>
      <c r="AG96" s="147" t="s">
        <v>178</v>
      </c>
      <c r="AH96" s="147">
        <v>0</v>
      </c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ht="20.399999999999999" outlineLevel="1" x14ac:dyDescent="0.25">
      <c r="A97" s="173">
        <v>34</v>
      </c>
      <c r="B97" s="174" t="s">
        <v>811</v>
      </c>
      <c r="C97" s="181" t="s">
        <v>812</v>
      </c>
      <c r="D97" s="175" t="s">
        <v>162</v>
      </c>
      <c r="E97" s="176">
        <v>1</v>
      </c>
      <c r="F97" s="177">
        <v>0</v>
      </c>
      <c r="G97" s="178">
        <f>ROUND(E97*F97,2)</f>
        <v>0</v>
      </c>
      <c r="H97" s="157">
        <v>0</v>
      </c>
      <c r="I97" s="156">
        <f>ROUND(E97*H97,2)</f>
        <v>0</v>
      </c>
      <c r="J97" s="157">
        <v>5500</v>
      </c>
      <c r="K97" s="156">
        <f>ROUND(E97*J97,2)</f>
        <v>5500</v>
      </c>
      <c r="L97" s="156">
        <v>21</v>
      </c>
      <c r="M97" s="156">
        <f>G97*(1+L97/100)</f>
        <v>0</v>
      </c>
      <c r="N97" s="156">
        <v>0</v>
      </c>
      <c r="O97" s="156">
        <f>ROUND(E97*N97,2)</f>
        <v>0</v>
      </c>
      <c r="P97" s="156">
        <v>0</v>
      </c>
      <c r="Q97" s="156">
        <f>ROUND(E97*P97,2)</f>
        <v>0</v>
      </c>
      <c r="R97" s="156"/>
      <c r="S97" s="156" t="s">
        <v>169</v>
      </c>
      <c r="T97" s="156" t="s">
        <v>164</v>
      </c>
      <c r="U97" s="156">
        <v>0</v>
      </c>
      <c r="V97" s="156">
        <f>ROUND(E97*U97,2)</f>
        <v>0</v>
      </c>
      <c r="W97" s="156"/>
      <c r="X97" s="156" t="s">
        <v>748</v>
      </c>
      <c r="Y97" s="147"/>
      <c r="Z97" s="147"/>
      <c r="AA97" s="147"/>
      <c r="AB97" s="147"/>
      <c r="AC97" s="147"/>
      <c r="AD97" s="147"/>
      <c r="AE97" s="147"/>
      <c r="AF97" s="147"/>
      <c r="AG97" s="147" t="s">
        <v>749</v>
      </c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outlineLevel="1" x14ac:dyDescent="0.25">
      <c r="A98" s="167">
        <v>35</v>
      </c>
      <c r="B98" s="168" t="s">
        <v>813</v>
      </c>
      <c r="C98" s="182" t="s">
        <v>814</v>
      </c>
      <c r="D98" s="169" t="s">
        <v>232</v>
      </c>
      <c r="E98" s="170">
        <v>1.00725</v>
      </c>
      <c r="F98" s="171">
        <v>0</v>
      </c>
      <c r="G98" s="172">
        <f>ROUND(E98*F98,2)</f>
        <v>0</v>
      </c>
      <c r="H98" s="157">
        <v>17860</v>
      </c>
      <c r="I98" s="156">
        <f>ROUND(E98*H98,2)</f>
        <v>17989.490000000002</v>
      </c>
      <c r="J98" s="157">
        <v>0</v>
      </c>
      <c r="K98" s="156">
        <f>ROUND(E98*J98,2)</f>
        <v>0</v>
      </c>
      <c r="L98" s="156">
        <v>21</v>
      </c>
      <c r="M98" s="156">
        <f>G98*(1+L98/100)</f>
        <v>0</v>
      </c>
      <c r="N98" s="156">
        <v>0.55000000000000004</v>
      </c>
      <c r="O98" s="156">
        <f>ROUND(E98*N98,2)</f>
        <v>0.55000000000000004</v>
      </c>
      <c r="P98" s="156">
        <v>0</v>
      </c>
      <c r="Q98" s="156">
        <f>ROUND(E98*P98,2)</f>
        <v>0</v>
      </c>
      <c r="R98" s="156"/>
      <c r="S98" s="156" t="s">
        <v>169</v>
      </c>
      <c r="T98" s="156" t="s">
        <v>211</v>
      </c>
      <c r="U98" s="156">
        <v>0</v>
      </c>
      <c r="V98" s="156">
        <f>ROUND(E98*U98,2)</f>
        <v>0</v>
      </c>
      <c r="W98" s="156"/>
      <c r="X98" s="156" t="s">
        <v>431</v>
      </c>
      <c r="Y98" s="147"/>
      <c r="Z98" s="147"/>
      <c r="AA98" s="147"/>
      <c r="AB98" s="147"/>
      <c r="AC98" s="147"/>
      <c r="AD98" s="147"/>
      <c r="AE98" s="147"/>
      <c r="AF98" s="147"/>
      <c r="AG98" s="147" t="s">
        <v>432</v>
      </c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outlineLevel="1" x14ac:dyDescent="0.25">
      <c r="A99" s="154"/>
      <c r="B99" s="155"/>
      <c r="C99" s="183" t="s">
        <v>815</v>
      </c>
      <c r="D99" s="158"/>
      <c r="E99" s="159">
        <v>1.00725</v>
      </c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47"/>
      <c r="Z99" s="147"/>
      <c r="AA99" s="147"/>
      <c r="AB99" s="147"/>
      <c r="AC99" s="147"/>
      <c r="AD99" s="147"/>
      <c r="AE99" s="147"/>
      <c r="AF99" s="147"/>
      <c r="AG99" s="147" t="s">
        <v>178</v>
      </c>
      <c r="AH99" s="147">
        <v>0</v>
      </c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outlineLevel="1" x14ac:dyDescent="0.25">
      <c r="A100" s="167">
        <v>36</v>
      </c>
      <c r="B100" s="168" t="s">
        <v>816</v>
      </c>
      <c r="C100" s="182" t="s">
        <v>817</v>
      </c>
      <c r="D100" s="169" t="s">
        <v>232</v>
      </c>
      <c r="E100" s="170">
        <v>1.86757</v>
      </c>
      <c r="F100" s="171">
        <v>0</v>
      </c>
      <c r="G100" s="172">
        <f>ROUND(E100*F100,2)</f>
        <v>0</v>
      </c>
      <c r="H100" s="157">
        <v>6575</v>
      </c>
      <c r="I100" s="156">
        <f>ROUND(E100*H100,2)</f>
        <v>12279.27</v>
      </c>
      <c r="J100" s="157">
        <v>0</v>
      </c>
      <c r="K100" s="156">
        <f>ROUND(E100*J100,2)</f>
        <v>0</v>
      </c>
      <c r="L100" s="156">
        <v>21</v>
      </c>
      <c r="M100" s="156">
        <f>G100*(1+L100/100)</f>
        <v>0</v>
      </c>
      <c r="N100" s="156">
        <v>0.55000000000000004</v>
      </c>
      <c r="O100" s="156">
        <f>ROUND(E100*N100,2)</f>
        <v>1.03</v>
      </c>
      <c r="P100" s="156">
        <v>0</v>
      </c>
      <c r="Q100" s="156">
        <f>ROUND(E100*P100,2)</f>
        <v>0</v>
      </c>
      <c r="R100" s="156" t="s">
        <v>430</v>
      </c>
      <c r="S100" s="156" t="s">
        <v>163</v>
      </c>
      <c r="T100" s="156" t="s">
        <v>211</v>
      </c>
      <c r="U100" s="156">
        <v>0</v>
      </c>
      <c r="V100" s="156">
        <f>ROUND(E100*U100,2)</f>
        <v>0</v>
      </c>
      <c r="W100" s="156"/>
      <c r="X100" s="156" t="s">
        <v>431</v>
      </c>
      <c r="Y100" s="147"/>
      <c r="Z100" s="147"/>
      <c r="AA100" s="147"/>
      <c r="AB100" s="147"/>
      <c r="AC100" s="147"/>
      <c r="AD100" s="147"/>
      <c r="AE100" s="147"/>
      <c r="AF100" s="147"/>
      <c r="AG100" s="147" t="s">
        <v>432</v>
      </c>
      <c r="AH100" s="147"/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outlineLevel="1" x14ac:dyDescent="0.25">
      <c r="A101" s="154"/>
      <c r="B101" s="155"/>
      <c r="C101" s="183" t="s">
        <v>773</v>
      </c>
      <c r="D101" s="158"/>
      <c r="E101" s="159">
        <v>0.48998000000000003</v>
      </c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  <c r="Y101" s="147"/>
      <c r="Z101" s="147"/>
      <c r="AA101" s="147"/>
      <c r="AB101" s="147"/>
      <c r="AC101" s="147"/>
      <c r="AD101" s="147"/>
      <c r="AE101" s="147"/>
      <c r="AF101" s="147"/>
      <c r="AG101" s="147" t="s">
        <v>178</v>
      </c>
      <c r="AH101" s="147">
        <v>0</v>
      </c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outlineLevel="1" x14ac:dyDescent="0.25">
      <c r="A102" s="154"/>
      <c r="B102" s="155"/>
      <c r="C102" s="183" t="s">
        <v>774</v>
      </c>
      <c r="D102" s="158"/>
      <c r="E102" s="159">
        <v>0.18021999999999999</v>
      </c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  <c r="Y102" s="147"/>
      <c r="Z102" s="147"/>
      <c r="AA102" s="147"/>
      <c r="AB102" s="147"/>
      <c r="AC102" s="147"/>
      <c r="AD102" s="147"/>
      <c r="AE102" s="147"/>
      <c r="AF102" s="147"/>
      <c r="AG102" s="147" t="s">
        <v>178</v>
      </c>
      <c r="AH102" s="147">
        <v>0</v>
      </c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outlineLevel="1" x14ac:dyDescent="0.25">
      <c r="A103" s="154"/>
      <c r="B103" s="155"/>
      <c r="C103" s="183" t="s">
        <v>818</v>
      </c>
      <c r="D103" s="158"/>
      <c r="E103" s="159">
        <v>1.19736</v>
      </c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47"/>
      <c r="Z103" s="147"/>
      <c r="AA103" s="147"/>
      <c r="AB103" s="147"/>
      <c r="AC103" s="147"/>
      <c r="AD103" s="147"/>
      <c r="AE103" s="147"/>
      <c r="AF103" s="147"/>
      <c r="AG103" s="147" t="s">
        <v>178</v>
      </c>
      <c r="AH103" s="147">
        <v>0</v>
      </c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outlineLevel="1" x14ac:dyDescent="0.25">
      <c r="A104" s="167">
        <v>37</v>
      </c>
      <c r="B104" s="168" t="s">
        <v>819</v>
      </c>
      <c r="C104" s="182" t="s">
        <v>820</v>
      </c>
      <c r="D104" s="169" t="s">
        <v>491</v>
      </c>
      <c r="E104" s="170">
        <v>2.10928</v>
      </c>
      <c r="F104" s="171">
        <v>0</v>
      </c>
      <c r="G104" s="172">
        <f>ROUND(E104*F104,2)</f>
        <v>0</v>
      </c>
      <c r="H104" s="157">
        <v>0</v>
      </c>
      <c r="I104" s="156">
        <f>ROUND(E104*H104,2)</f>
        <v>0</v>
      </c>
      <c r="J104" s="157">
        <v>1410</v>
      </c>
      <c r="K104" s="156">
        <f>ROUND(E104*J104,2)</f>
        <v>2974.08</v>
      </c>
      <c r="L104" s="156">
        <v>21</v>
      </c>
      <c r="M104" s="156">
        <f>G104*(1+L104/100)</f>
        <v>0</v>
      </c>
      <c r="N104" s="156">
        <v>0</v>
      </c>
      <c r="O104" s="156">
        <f>ROUND(E104*N104,2)</f>
        <v>0</v>
      </c>
      <c r="P104" s="156">
        <v>0</v>
      </c>
      <c r="Q104" s="156">
        <f>ROUND(E104*P104,2)</f>
        <v>0</v>
      </c>
      <c r="R104" s="156"/>
      <c r="S104" s="156" t="s">
        <v>163</v>
      </c>
      <c r="T104" s="156" t="s">
        <v>211</v>
      </c>
      <c r="U104" s="156">
        <v>1.7509999999999999</v>
      </c>
      <c r="V104" s="156">
        <f>ROUND(E104*U104,2)</f>
        <v>3.69</v>
      </c>
      <c r="W104" s="156"/>
      <c r="X104" s="156" t="s">
        <v>492</v>
      </c>
      <c r="Y104" s="147"/>
      <c r="Z104" s="147"/>
      <c r="AA104" s="147"/>
      <c r="AB104" s="147"/>
      <c r="AC104" s="147"/>
      <c r="AD104" s="147"/>
      <c r="AE104" s="147"/>
      <c r="AF104" s="147"/>
      <c r="AG104" s="147" t="s">
        <v>493</v>
      </c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outlineLevel="1" x14ac:dyDescent="0.25">
      <c r="A105" s="154"/>
      <c r="B105" s="155"/>
      <c r="C105" s="183" t="s">
        <v>494</v>
      </c>
      <c r="D105" s="158"/>
      <c r="E105" s="159"/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  <c r="Y105" s="147"/>
      <c r="Z105" s="147"/>
      <c r="AA105" s="147"/>
      <c r="AB105" s="147"/>
      <c r="AC105" s="147"/>
      <c r="AD105" s="147"/>
      <c r="AE105" s="147"/>
      <c r="AF105" s="147"/>
      <c r="AG105" s="147" t="s">
        <v>178</v>
      </c>
      <c r="AH105" s="147">
        <v>0</v>
      </c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outlineLevel="1" x14ac:dyDescent="0.25">
      <c r="A106" s="154"/>
      <c r="B106" s="155"/>
      <c r="C106" s="183" t="s">
        <v>821</v>
      </c>
      <c r="D106" s="158"/>
      <c r="E106" s="159"/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  <c r="Y106" s="147"/>
      <c r="Z106" s="147"/>
      <c r="AA106" s="147"/>
      <c r="AB106" s="147"/>
      <c r="AC106" s="147"/>
      <c r="AD106" s="147"/>
      <c r="AE106" s="147"/>
      <c r="AF106" s="147"/>
      <c r="AG106" s="147" t="s">
        <v>178</v>
      </c>
      <c r="AH106" s="147">
        <v>0</v>
      </c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outlineLevel="1" x14ac:dyDescent="0.25">
      <c r="A107" s="154"/>
      <c r="B107" s="155"/>
      <c r="C107" s="183" t="s">
        <v>822</v>
      </c>
      <c r="D107" s="158"/>
      <c r="E107" s="159">
        <v>2.10928</v>
      </c>
      <c r="F107" s="156"/>
      <c r="G107" s="156"/>
      <c r="H107" s="156"/>
      <c r="I107" s="156"/>
      <c r="J107" s="156"/>
      <c r="K107" s="156"/>
      <c r="L107" s="156"/>
      <c r="M107" s="156"/>
      <c r="N107" s="156"/>
      <c r="O107" s="156"/>
      <c r="P107" s="156"/>
      <c r="Q107" s="156"/>
      <c r="R107" s="156"/>
      <c r="S107" s="156"/>
      <c r="T107" s="156"/>
      <c r="U107" s="156"/>
      <c r="V107" s="156"/>
      <c r="W107" s="156"/>
      <c r="X107" s="156"/>
      <c r="Y107" s="147"/>
      <c r="Z107" s="147"/>
      <c r="AA107" s="147"/>
      <c r="AB107" s="147"/>
      <c r="AC107" s="147"/>
      <c r="AD107" s="147"/>
      <c r="AE107" s="147"/>
      <c r="AF107" s="147"/>
      <c r="AG107" s="147" t="s">
        <v>178</v>
      </c>
      <c r="AH107" s="147">
        <v>0</v>
      </c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x14ac:dyDescent="0.25">
      <c r="A108" s="161" t="s">
        <v>158</v>
      </c>
      <c r="B108" s="162" t="s">
        <v>113</v>
      </c>
      <c r="C108" s="180" t="s">
        <v>114</v>
      </c>
      <c r="D108" s="163"/>
      <c r="E108" s="164"/>
      <c r="F108" s="165"/>
      <c r="G108" s="166">
        <f>SUMIF(AG109:AG113,"&lt;&gt;NOR",G109:G113)</f>
        <v>0</v>
      </c>
      <c r="H108" s="160"/>
      <c r="I108" s="160">
        <f>SUM(I109:I113)</f>
        <v>2881.48</v>
      </c>
      <c r="J108" s="160"/>
      <c r="K108" s="160">
        <f>SUM(K109:K113)</f>
        <v>1943.7199999999998</v>
      </c>
      <c r="L108" s="160"/>
      <c r="M108" s="160">
        <f>SUM(M109:M113)</f>
        <v>0</v>
      </c>
      <c r="N108" s="160"/>
      <c r="O108" s="160">
        <f>SUM(O109:O113)</f>
        <v>0.02</v>
      </c>
      <c r="P108" s="160"/>
      <c r="Q108" s="160">
        <f>SUM(Q109:Q113)</f>
        <v>0</v>
      </c>
      <c r="R108" s="160"/>
      <c r="S108" s="160"/>
      <c r="T108" s="160"/>
      <c r="U108" s="160"/>
      <c r="V108" s="160">
        <f>SUM(V109:V113)</f>
        <v>3.76</v>
      </c>
      <c r="W108" s="160"/>
      <c r="X108" s="160"/>
      <c r="AG108" t="s">
        <v>159</v>
      </c>
    </row>
    <row r="109" spans="1:60" outlineLevel="1" x14ac:dyDescent="0.25">
      <c r="A109" s="167">
        <v>38</v>
      </c>
      <c r="B109" s="168" t="s">
        <v>823</v>
      </c>
      <c r="C109" s="182" t="s">
        <v>824</v>
      </c>
      <c r="D109" s="169" t="s">
        <v>225</v>
      </c>
      <c r="E109" s="170">
        <v>5.2</v>
      </c>
      <c r="F109" s="171">
        <v>0</v>
      </c>
      <c r="G109" s="172">
        <f>ROUND(E109*F109,2)</f>
        <v>0</v>
      </c>
      <c r="H109" s="157">
        <v>232.11</v>
      </c>
      <c r="I109" s="156">
        <f>ROUND(E109*H109,2)</f>
        <v>1206.97</v>
      </c>
      <c r="J109" s="157">
        <v>113.39</v>
      </c>
      <c r="K109" s="156">
        <f>ROUND(E109*J109,2)</f>
        <v>589.63</v>
      </c>
      <c r="L109" s="156">
        <v>21</v>
      </c>
      <c r="M109" s="156">
        <f>G109*(1+L109/100)</f>
        <v>0</v>
      </c>
      <c r="N109" s="156">
        <v>2.7499999999999998E-3</v>
      </c>
      <c r="O109" s="156">
        <f>ROUND(E109*N109,2)</f>
        <v>0.01</v>
      </c>
      <c r="P109" s="156">
        <v>0</v>
      </c>
      <c r="Q109" s="156">
        <f>ROUND(E109*P109,2)</f>
        <v>0</v>
      </c>
      <c r="R109" s="156"/>
      <c r="S109" s="156" t="s">
        <v>163</v>
      </c>
      <c r="T109" s="156" t="s">
        <v>211</v>
      </c>
      <c r="U109" s="156">
        <v>0.219</v>
      </c>
      <c r="V109" s="156">
        <f>ROUND(E109*U109,2)</f>
        <v>1.1399999999999999</v>
      </c>
      <c r="W109" s="156"/>
      <c r="X109" s="156" t="s">
        <v>212</v>
      </c>
      <c r="Y109" s="147"/>
      <c r="Z109" s="147"/>
      <c r="AA109" s="147"/>
      <c r="AB109" s="147"/>
      <c r="AC109" s="147"/>
      <c r="AD109" s="147"/>
      <c r="AE109" s="147"/>
      <c r="AF109" s="147"/>
      <c r="AG109" s="147" t="s">
        <v>213</v>
      </c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outlineLevel="1" x14ac:dyDescent="0.25">
      <c r="A110" s="154"/>
      <c r="B110" s="155"/>
      <c r="C110" s="183" t="s">
        <v>825</v>
      </c>
      <c r="D110" s="158"/>
      <c r="E110" s="159">
        <v>5.2</v>
      </c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  <c r="Y110" s="147"/>
      <c r="Z110" s="147"/>
      <c r="AA110" s="147"/>
      <c r="AB110" s="147"/>
      <c r="AC110" s="147"/>
      <c r="AD110" s="147"/>
      <c r="AE110" s="147"/>
      <c r="AF110" s="147"/>
      <c r="AG110" s="147" t="s">
        <v>178</v>
      </c>
      <c r="AH110" s="147">
        <v>0</v>
      </c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outlineLevel="1" x14ac:dyDescent="0.25">
      <c r="A111" s="167">
        <v>39</v>
      </c>
      <c r="B111" s="168" t="s">
        <v>826</v>
      </c>
      <c r="C111" s="182" t="s">
        <v>827</v>
      </c>
      <c r="D111" s="169" t="s">
        <v>225</v>
      </c>
      <c r="E111" s="170">
        <v>6.8</v>
      </c>
      <c r="F111" s="171">
        <v>0</v>
      </c>
      <c r="G111" s="172">
        <f>ROUND(E111*F111,2)</f>
        <v>0</v>
      </c>
      <c r="H111" s="157">
        <v>190.31</v>
      </c>
      <c r="I111" s="156">
        <f>ROUND(E111*H111,2)</f>
        <v>1294.1099999999999</v>
      </c>
      <c r="J111" s="157">
        <v>136.69</v>
      </c>
      <c r="K111" s="156">
        <f>ROUND(E111*J111,2)</f>
        <v>929.49</v>
      </c>
      <c r="L111" s="156">
        <v>21</v>
      </c>
      <c r="M111" s="156">
        <f>G111*(1+L111/100)</f>
        <v>0</v>
      </c>
      <c r="N111" s="156">
        <v>1.8400000000000001E-3</v>
      </c>
      <c r="O111" s="156">
        <f>ROUND(E111*N111,2)</f>
        <v>0.01</v>
      </c>
      <c r="P111" s="156">
        <v>0</v>
      </c>
      <c r="Q111" s="156">
        <f>ROUND(E111*P111,2)</f>
        <v>0</v>
      </c>
      <c r="R111" s="156"/>
      <c r="S111" s="156" t="s">
        <v>163</v>
      </c>
      <c r="T111" s="156" t="s">
        <v>211</v>
      </c>
      <c r="U111" s="156">
        <v>0.26400000000000001</v>
      </c>
      <c r="V111" s="156">
        <f>ROUND(E111*U111,2)</f>
        <v>1.8</v>
      </c>
      <c r="W111" s="156"/>
      <c r="X111" s="156" t="s">
        <v>212</v>
      </c>
      <c r="Y111" s="147"/>
      <c r="Z111" s="147"/>
      <c r="AA111" s="147"/>
      <c r="AB111" s="147"/>
      <c r="AC111" s="147"/>
      <c r="AD111" s="147"/>
      <c r="AE111" s="147"/>
      <c r="AF111" s="147"/>
      <c r="AG111" s="147" t="s">
        <v>213</v>
      </c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outlineLevel="1" x14ac:dyDescent="0.25">
      <c r="A112" s="154"/>
      <c r="B112" s="155"/>
      <c r="C112" s="183" t="s">
        <v>828</v>
      </c>
      <c r="D112" s="158"/>
      <c r="E112" s="159">
        <v>6.8</v>
      </c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  <c r="Y112" s="147"/>
      <c r="Z112" s="147"/>
      <c r="AA112" s="147"/>
      <c r="AB112" s="147"/>
      <c r="AC112" s="147"/>
      <c r="AD112" s="147"/>
      <c r="AE112" s="147"/>
      <c r="AF112" s="147"/>
      <c r="AG112" s="147" t="s">
        <v>178</v>
      </c>
      <c r="AH112" s="147">
        <v>0</v>
      </c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outlineLevel="1" x14ac:dyDescent="0.25">
      <c r="A113" s="173">
        <v>40</v>
      </c>
      <c r="B113" s="174" t="s">
        <v>829</v>
      </c>
      <c r="C113" s="181" t="s">
        <v>830</v>
      </c>
      <c r="D113" s="175" t="s">
        <v>452</v>
      </c>
      <c r="E113" s="176">
        <v>2</v>
      </c>
      <c r="F113" s="177">
        <v>0</v>
      </c>
      <c r="G113" s="178">
        <f>ROUND(E113*F113,2)</f>
        <v>0</v>
      </c>
      <c r="H113" s="157">
        <v>190.2</v>
      </c>
      <c r="I113" s="156">
        <f>ROUND(E113*H113,2)</f>
        <v>380.4</v>
      </c>
      <c r="J113" s="157">
        <v>212.3</v>
      </c>
      <c r="K113" s="156">
        <f>ROUND(E113*J113,2)</f>
        <v>424.6</v>
      </c>
      <c r="L113" s="156">
        <v>21</v>
      </c>
      <c r="M113" s="156">
        <f>G113*(1+L113/100)</f>
        <v>0</v>
      </c>
      <c r="N113" s="156">
        <v>4.0000000000000002E-4</v>
      </c>
      <c r="O113" s="156">
        <f>ROUND(E113*N113,2)</f>
        <v>0</v>
      </c>
      <c r="P113" s="156">
        <v>0</v>
      </c>
      <c r="Q113" s="156">
        <f>ROUND(E113*P113,2)</f>
        <v>0</v>
      </c>
      <c r="R113" s="156"/>
      <c r="S113" s="156" t="s">
        <v>163</v>
      </c>
      <c r="T113" s="156" t="s">
        <v>211</v>
      </c>
      <c r="U113" s="156">
        <v>0.41</v>
      </c>
      <c r="V113" s="156">
        <f>ROUND(E113*U113,2)</f>
        <v>0.82</v>
      </c>
      <c r="W113" s="156"/>
      <c r="X113" s="156" t="s">
        <v>212</v>
      </c>
      <c r="Y113" s="147"/>
      <c r="Z113" s="147"/>
      <c r="AA113" s="147"/>
      <c r="AB113" s="147"/>
      <c r="AC113" s="147"/>
      <c r="AD113" s="147"/>
      <c r="AE113" s="147"/>
      <c r="AF113" s="147"/>
      <c r="AG113" s="147" t="s">
        <v>213</v>
      </c>
      <c r="AH113" s="147"/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x14ac:dyDescent="0.25">
      <c r="A114" s="161" t="s">
        <v>158</v>
      </c>
      <c r="B114" s="162" t="s">
        <v>115</v>
      </c>
      <c r="C114" s="180" t="s">
        <v>116</v>
      </c>
      <c r="D114" s="163"/>
      <c r="E114" s="164"/>
      <c r="F114" s="165"/>
      <c r="G114" s="166">
        <f>SUMIF(AG115:AG128,"&lt;&gt;NOR",G115:G128)</f>
        <v>0</v>
      </c>
      <c r="H114" s="160"/>
      <c r="I114" s="160">
        <f>SUM(I115:I128)</f>
        <v>15420.829999999998</v>
      </c>
      <c r="J114" s="160"/>
      <c r="K114" s="160">
        <f>SUM(K115:K128)</f>
        <v>8524.8799999999992</v>
      </c>
      <c r="L114" s="160"/>
      <c r="M114" s="160">
        <f>SUM(M115:M128)</f>
        <v>0</v>
      </c>
      <c r="N114" s="160"/>
      <c r="O114" s="160">
        <f>SUM(O115:O128)</f>
        <v>1</v>
      </c>
      <c r="P114" s="160"/>
      <c r="Q114" s="160">
        <f>SUM(Q115:Q128)</f>
        <v>0</v>
      </c>
      <c r="R114" s="160"/>
      <c r="S114" s="160"/>
      <c r="T114" s="160"/>
      <c r="U114" s="160"/>
      <c r="V114" s="160">
        <f>SUM(V115:V128)</f>
        <v>15.790000000000001</v>
      </c>
      <c r="W114" s="160"/>
      <c r="X114" s="160"/>
      <c r="AG114" t="s">
        <v>159</v>
      </c>
    </row>
    <row r="115" spans="1:60" outlineLevel="1" x14ac:dyDescent="0.25">
      <c r="A115" s="167">
        <v>41</v>
      </c>
      <c r="B115" s="168" t="s">
        <v>831</v>
      </c>
      <c r="C115" s="182" t="s">
        <v>980</v>
      </c>
      <c r="D115" s="169" t="s">
        <v>210</v>
      </c>
      <c r="E115" s="170">
        <v>15.776</v>
      </c>
      <c r="F115" s="171">
        <v>0</v>
      </c>
      <c r="G115" s="172">
        <f>ROUND(E115*F115,2)</f>
        <v>0</v>
      </c>
      <c r="H115" s="157">
        <v>417.1</v>
      </c>
      <c r="I115" s="156">
        <f>ROUND(E115*H115,2)</f>
        <v>6580.17</v>
      </c>
      <c r="J115" s="157">
        <v>231.9</v>
      </c>
      <c r="K115" s="156">
        <f>ROUND(E115*J115,2)</f>
        <v>3658.45</v>
      </c>
      <c r="L115" s="156">
        <v>21</v>
      </c>
      <c r="M115" s="156">
        <f>G115*(1+L115/100)</f>
        <v>0</v>
      </c>
      <c r="N115" s="156">
        <v>4.641E-2</v>
      </c>
      <c r="O115" s="156">
        <f>ROUND(E115*N115,2)</f>
        <v>0.73</v>
      </c>
      <c r="P115" s="156">
        <v>0</v>
      </c>
      <c r="Q115" s="156">
        <f>ROUND(E115*P115,2)</f>
        <v>0</v>
      </c>
      <c r="R115" s="156"/>
      <c r="S115" s="156" t="s">
        <v>163</v>
      </c>
      <c r="T115" s="156" t="s">
        <v>211</v>
      </c>
      <c r="U115" s="156">
        <v>0.42299999999999999</v>
      </c>
      <c r="V115" s="156">
        <f>ROUND(E115*U115,2)</f>
        <v>6.67</v>
      </c>
      <c r="W115" s="156"/>
      <c r="X115" s="156" t="s">
        <v>212</v>
      </c>
      <c r="Y115" s="147"/>
      <c r="Z115" s="147"/>
      <c r="AA115" s="147"/>
      <c r="AB115" s="147"/>
      <c r="AC115" s="147"/>
      <c r="AD115" s="147"/>
      <c r="AE115" s="147"/>
      <c r="AF115" s="147"/>
      <c r="AG115" s="147" t="s">
        <v>213</v>
      </c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outlineLevel="1" x14ac:dyDescent="0.25">
      <c r="A116" s="154"/>
      <c r="B116" s="155"/>
      <c r="C116" s="183" t="s">
        <v>785</v>
      </c>
      <c r="D116" s="158"/>
      <c r="E116" s="159">
        <v>15.776</v>
      </c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47"/>
      <c r="Z116" s="147"/>
      <c r="AA116" s="147"/>
      <c r="AB116" s="147"/>
      <c r="AC116" s="147"/>
      <c r="AD116" s="147"/>
      <c r="AE116" s="147"/>
      <c r="AF116" s="147"/>
      <c r="AG116" s="147" t="s">
        <v>178</v>
      </c>
      <c r="AH116" s="147">
        <v>0</v>
      </c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 outlineLevel="1" x14ac:dyDescent="0.25">
      <c r="A117" s="173">
        <v>42</v>
      </c>
      <c r="B117" s="174" t="s">
        <v>832</v>
      </c>
      <c r="C117" s="181" t="s">
        <v>981</v>
      </c>
      <c r="D117" s="175" t="s">
        <v>225</v>
      </c>
      <c r="E117" s="176">
        <v>3.4</v>
      </c>
      <c r="F117" s="177">
        <v>0</v>
      </c>
      <c r="G117" s="178">
        <f>ROUND(E117*F117,2)</f>
        <v>0</v>
      </c>
      <c r="H117" s="157">
        <v>803.57</v>
      </c>
      <c r="I117" s="156">
        <f>ROUND(E117*H117,2)</f>
        <v>2732.14</v>
      </c>
      <c r="J117" s="157">
        <v>192.43</v>
      </c>
      <c r="K117" s="156">
        <f>ROUND(E117*J117,2)</f>
        <v>654.26</v>
      </c>
      <c r="L117" s="156">
        <v>21</v>
      </c>
      <c r="M117" s="156">
        <f>G117*(1+L117/100)</f>
        <v>0</v>
      </c>
      <c r="N117" s="156">
        <v>1.342E-2</v>
      </c>
      <c r="O117" s="156">
        <f>ROUND(E117*N117,2)</f>
        <v>0.05</v>
      </c>
      <c r="P117" s="156">
        <v>0</v>
      </c>
      <c r="Q117" s="156">
        <f>ROUND(E117*P117,2)</f>
        <v>0</v>
      </c>
      <c r="R117" s="156"/>
      <c r="S117" s="156" t="s">
        <v>163</v>
      </c>
      <c r="T117" s="156" t="s">
        <v>211</v>
      </c>
      <c r="U117" s="156">
        <v>0.35</v>
      </c>
      <c r="V117" s="156">
        <f>ROUND(E117*U117,2)</f>
        <v>1.19</v>
      </c>
      <c r="W117" s="156"/>
      <c r="X117" s="156" t="s">
        <v>212</v>
      </c>
      <c r="Y117" s="147"/>
      <c r="Z117" s="147"/>
      <c r="AA117" s="147"/>
      <c r="AB117" s="147"/>
      <c r="AC117" s="147"/>
      <c r="AD117" s="147"/>
      <c r="AE117" s="147"/>
      <c r="AF117" s="147"/>
      <c r="AG117" s="147" t="s">
        <v>213</v>
      </c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</row>
    <row r="118" spans="1:60" outlineLevel="1" x14ac:dyDescent="0.25">
      <c r="A118" s="167">
        <v>43</v>
      </c>
      <c r="B118" s="168" t="s">
        <v>833</v>
      </c>
      <c r="C118" s="182" t="s">
        <v>982</v>
      </c>
      <c r="D118" s="169" t="s">
        <v>225</v>
      </c>
      <c r="E118" s="170">
        <v>9.2799999999999994</v>
      </c>
      <c r="F118" s="171">
        <v>0</v>
      </c>
      <c r="G118" s="172">
        <f>ROUND(E118*F118,2)</f>
        <v>0</v>
      </c>
      <c r="H118" s="157">
        <v>509.41</v>
      </c>
      <c r="I118" s="156">
        <f>ROUND(E118*H118,2)</f>
        <v>4727.32</v>
      </c>
      <c r="J118" s="157">
        <v>195.59</v>
      </c>
      <c r="K118" s="156">
        <f>ROUND(E118*J118,2)</f>
        <v>1815.08</v>
      </c>
      <c r="L118" s="156">
        <v>21</v>
      </c>
      <c r="M118" s="156">
        <f>G118*(1+L118/100)</f>
        <v>0</v>
      </c>
      <c r="N118" s="156">
        <v>2.3390000000000001E-2</v>
      </c>
      <c r="O118" s="156">
        <f>ROUND(E118*N118,2)</f>
        <v>0.22</v>
      </c>
      <c r="P118" s="156">
        <v>0</v>
      </c>
      <c r="Q118" s="156">
        <f>ROUND(E118*P118,2)</f>
        <v>0</v>
      </c>
      <c r="R118" s="156"/>
      <c r="S118" s="156" t="s">
        <v>163</v>
      </c>
      <c r="T118" s="156" t="s">
        <v>211</v>
      </c>
      <c r="U118" s="156">
        <v>0.35</v>
      </c>
      <c r="V118" s="156">
        <f>ROUND(E118*U118,2)</f>
        <v>3.25</v>
      </c>
      <c r="W118" s="156"/>
      <c r="X118" s="156" t="s">
        <v>212</v>
      </c>
      <c r="Y118" s="147"/>
      <c r="Z118" s="147"/>
      <c r="AA118" s="147"/>
      <c r="AB118" s="147"/>
      <c r="AC118" s="147"/>
      <c r="AD118" s="147"/>
      <c r="AE118" s="147"/>
      <c r="AF118" s="147"/>
      <c r="AG118" s="147" t="s">
        <v>213</v>
      </c>
      <c r="AH118" s="147"/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outlineLevel="1" x14ac:dyDescent="0.25">
      <c r="A119" s="154"/>
      <c r="B119" s="155"/>
      <c r="C119" s="183" t="s">
        <v>834</v>
      </c>
      <c r="D119" s="158"/>
      <c r="E119" s="159">
        <v>9.2799999999999994</v>
      </c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47"/>
      <c r="Z119" s="147"/>
      <c r="AA119" s="147"/>
      <c r="AB119" s="147"/>
      <c r="AC119" s="147"/>
      <c r="AD119" s="147"/>
      <c r="AE119" s="147"/>
      <c r="AF119" s="147"/>
      <c r="AG119" s="147" t="s">
        <v>178</v>
      </c>
      <c r="AH119" s="147">
        <v>0</v>
      </c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</row>
    <row r="120" spans="1:60" outlineLevel="1" x14ac:dyDescent="0.25">
      <c r="A120" s="167">
        <v>44</v>
      </c>
      <c r="B120" s="168" t="s">
        <v>835</v>
      </c>
      <c r="C120" s="182" t="s">
        <v>836</v>
      </c>
      <c r="D120" s="169" t="s">
        <v>225</v>
      </c>
      <c r="E120" s="170">
        <v>6.8</v>
      </c>
      <c r="F120" s="171">
        <v>0</v>
      </c>
      <c r="G120" s="172">
        <f>ROUND(E120*F120,2)</f>
        <v>0</v>
      </c>
      <c r="H120" s="157">
        <v>30.4</v>
      </c>
      <c r="I120" s="156">
        <f>ROUND(E120*H120,2)</f>
        <v>206.72</v>
      </c>
      <c r="J120" s="157">
        <v>34.700000000000003</v>
      </c>
      <c r="K120" s="156">
        <f>ROUND(E120*J120,2)</f>
        <v>235.96</v>
      </c>
      <c r="L120" s="156">
        <v>21</v>
      </c>
      <c r="M120" s="156">
        <f>G120*(1+L120/100)</f>
        <v>0</v>
      </c>
      <c r="N120" s="156">
        <v>1.2E-4</v>
      </c>
      <c r="O120" s="156">
        <f>ROUND(E120*N120,2)</f>
        <v>0</v>
      </c>
      <c r="P120" s="156">
        <v>0</v>
      </c>
      <c r="Q120" s="156">
        <f>ROUND(E120*P120,2)</f>
        <v>0</v>
      </c>
      <c r="R120" s="156"/>
      <c r="S120" s="156" t="s">
        <v>163</v>
      </c>
      <c r="T120" s="156" t="s">
        <v>211</v>
      </c>
      <c r="U120" s="156">
        <v>6.7000000000000004E-2</v>
      </c>
      <c r="V120" s="156">
        <f>ROUND(E120*U120,2)</f>
        <v>0.46</v>
      </c>
      <c r="W120" s="156"/>
      <c r="X120" s="156" t="s">
        <v>212</v>
      </c>
      <c r="Y120" s="147"/>
      <c r="Z120" s="147"/>
      <c r="AA120" s="147"/>
      <c r="AB120" s="147"/>
      <c r="AC120" s="147"/>
      <c r="AD120" s="147"/>
      <c r="AE120" s="147"/>
      <c r="AF120" s="147"/>
      <c r="AG120" s="147" t="s">
        <v>213</v>
      </c>
      <c r="AH120" s="147"/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outlineLevel="1" x14ac:dyDescent="0.25">
      <c r="A121" s="154"/>
      <c r="B121" s="155"/>
      <c r="C121" s="183" t="s">
        <v>828</v>
      </c>
      <c r="D121" s="158"/>
      <c r="E121" s="159">
        <v>6.8</v>
      </c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47"/>
      <c r="Z121" s="147"/>
      <c r="AA121" s="147"/>
      <c r="AB121" s="147"/>
      <c r="AC121" s="147"/>
      <c r="AD121" s="147"/>
      <c r="AE121" s="147"/>
      <c r="AF121" s="147"/>
      <c r="AG121" s="147" t="s">
        <v>178</v>
      </c>
      <c r="AH121" s="147">
        <v>0</v>
      </c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outlineLevel="1" x14ac:dyDescent="0.25">
      <c r="A122" s="173">
        <v>45</v>
      </c>
      <c r="B122" s="174" t="s">
        <v>837</v>
      </c>
      <c r="C122" s="181" t="s">
        <v>838</v>
      </c>
      <c r="D122" s="175" t="s">
        <v>225</v>
      </c>
      <c r="E122" s="176">
        <v>6.8</v>
      </c>
      <c r="F122" s="177">
        <v>0</v>
      </c>
      <c r="G122" s="178">
        <f>ROUND(E122*F122,2)</f>
        <v>0</v>
      </c>
      <c r="H122" s="157">
        <v>65</v>
      </c>
      <c r="I122" s="156">
        <f>ROUND(E122*H122,2)</f>
        <v>442</v>
      </c>
      <c r="J122" s="157">
        <v>34.700000000000003</v>
      </c>
      <c r="K122" s="156">
        <f>ROUND(E122*J122,2)</f>
        <v>235.96</v>
      </c>
      <c r="L122" s="156">
        <v>21</v>
      </c>
      <c r="M122" s="156">
        <f>G122*(1+L122/100)</f>
        <v>0</v>
      </c>
      <c r="N122" s="156">
        <v>1.8000000000000001E-4</v>
      </c>
      <c r="O122" s="156">
        <f>ROUND(E122*N122,2)</f>
        <v>0</v>
      </c>
      <c r="P122" s="156">
        <v>0</v>
      </c>
      <c r="Q122" s="156">
        <f>ROUND(E122*P122,2)</f>
        <v>0</v>
      </c>
      <c r="R122" s="156"/>
      <c r="S122" s="156" t="s">
        <v>163</v>
      </c>
      <c r="T122" s="156" t="s">
        <v>211</v>
      </c>
      <c r="U122" s="156">
        <v>6.7000000000000004E-2</v>
      </c>
      <c r="V122" s="156">
        <f>ROUND(E122*U122,2)</f>
        <v>0.46</v>
      </c>
      <c r="W122" s="156"/>
      <c r="X122" s="156" t="s">
        <v>212</v>
      </c>
      <c r="Y122" s="147"/>
      <c r="Z122" s="147"/>
      <c r="AA122" s="147"/>
      <c r="AB122" s="147"/>
      <c r="AC122" s="147"/>
      <c r="AD122" s="147"/>
      <c r="AE122" s="147"/>
      <c r="AF122" s="147"/>
      <c r="AG122" s="147" t="s">
        <v>213</v>
      </c>
      <c r="AH122" s="147"/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</row>
    <row r="123" spans="1:60" outlineLevel="1" x14ac:dyDescent="0.25">
      <c r="A123" s="167">
        <v>46</v>
      </c>
      <c r="B123" s="168" t="s">
        <v>839</v>
      </c>
      <c r="C123" s="182" t="s">
        <v>983</v>
      </c>
      <c r="D123" s="169" t="s">
        <v>210</v>
      </c>
      <c r="E123" s="170">
        <v>15.776</v>
      </c>
      <c r="F123" s="171">
        <v>0</v>
      </c>
      <c r="G123" s="172">
        <f>ROUND(E123*F123,2)</f>
        <v>0</v>
      </c>
      <c r="H123" s="157">
        <v>46.43</v>
      </c>
      <c r="I123" s="156">
        <f>ROUND(E123*H123,2)</f>
        <v>732.48</v>
      </c>
      <c r="J123" s="157">
        <v>56.57</v>
      </c>
      <c r="K123" s="156">
        <f>ROUND(E123*J123,2)</f>
        <v>892.45</v>
      </c>
      <c r="L123" s="156">
        <v>21</v>
      </c>
      <c r="M123" s="156">
        <f>G123*(1+L123/100)</f>
        <v>0</v>
      </c>
      <c r="N123" s="156">
        <v>1.8000000000000001E-4</v>
      </c>
      <c r="O123" s="156">
        <f>ROUND(E123*N123,2)</f>
        <v>0</v>
      </c>
      <c r="P123" s="156">
        <v>0</v>
      </c>
      <c r="Q123" s="156">
        <f>ROUND(E123*P123,2)</f>
        <v>0</v>
      </c>
      <c r="R123" s="156"/>
      <c r="S123" s="156" t="s">
        <v>163</v>
      </c>
      <c r="T123" s="156" t="s">
        <v>211</v>
      </c>
      <c r="U123" s="156">
        <v>0.1</v>
      </c>
      <c r="V123" s="156">
        <f>ROUND(E123*U123,2)</f>
        <v>1.58</v>
      </c>
      <c r="W123" s="156"/>
      <c r="X123" s="156" t="s">
        <v>212</v>
      </c>
      <c r="Y123" s="147"/>
      <c r="Z123" s="147"/>
      <c r="AA123" s="147"/>
      <c r="AB123" s="147"/>
      <c r="AC123" s="147"/>
      <c r="AD123" s="147"/>
      <c r="AE123" s="147"/>
      <c r="AF123" s="147"/>
      <c r="AG123" s="147" t="s">
        <v>213</v>
      </c>
      <c r="AH123" s="147"/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</row>
    <row r="124" spans="1:60" outlineLevel="1" x14ac:dyDescent="0.25">
      <c r="A124" s="154"/>
      <c r="B124" s="155"/>
      <c r="C124" s="183" t="s">
        <v>785</v>
      </c>
      <c r="D124" s="158"/>
      <c r="E124" s="159">
        <v>15.776</v>
      </c>
      <c r="F124" s="156"/>
      <c r="G124" s="156"/>
      <c r="H124" s="156"/>
      <c r="I124" s="156"/>
      <c r="J124" s="156"/>
      <c r="K124" s="156"/>
      <c r="L124" s="156"/>
      <c r="M124" s="156"/>
      <c r="N124" s="156"/>
      <c r="O124" s="156"/>
      <c r="P124" s="156"/>
      <c r="Q124" s="156"/>
      <c r="R124" s="156"/>
      <c r="S124" s="156"/>
      <c r="T124" s="156"/>
      <c r="U124" s="156"/>
      <c r="V124" s="156"/>
      <c r="W124" s="156"/>
      <c r="X124" s="156"/>
      <c r="Y124" s="147"/>
      <c r="Z124" s="147"/>
      <c r="AA124" s="147"/>
      <c r="AB124" s="147"/>
      <c r="AC124" s="147"/>
      <c r="AD124" s="147"/>
      <c r="AE124" s="147"/>
      <c r="AF124" s="147"/>
      <c r="AG124" s="147" t="s">
        <v>178</v>
      </c>
      <c r="AH124" s="147">
        <v>0</v>
      </c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</row>
    <row r="125" spans="1:60" outlineLevel="1" x14ac:dyDescent="0.25">
      <c r="A125" s="167">
        <v>47</v>
      </c>
      <c r="B125" s="168" t="s">
        <v>840</v>
      </c>
      <c r="C125" s="182" t="s">
        <v>841</v>
      </c>
      <c r="D125" s="169" t="s">
        <v>491</v>
      </c>
      <c r="E125" s="170">
        <v>0.99973000000000001</v>
      </c>
      <c r="F125" s="171">
        <v>0</v>
      </c>
      <c r="G125" s="172">
        <f>ROUND(E125*F125,2)</f>
        <v>0</v>
      </c>
      <c r="H125" s="157">
        <v>0</v>
      </c>
      <c r="I125" s="156">
        <f>ROUND(E125*H125,2)</f>
        <v>0</v>
      </c>
      <c r="J125" s="157">
        <v>1033</v>
      </c>
      <c r="K125" s="156">
        <f>ROUND(E125*J125,2)</f>
        <v>1032.72</v>
      </c>
      <c r="L125" s="156">
        <v>21</v>
      </c>
      <c r="M125" s="156">
        <f>G125*(1+L125/100)</f>
        <v>0</v>
      </c>
      <c r="N125" s="156">
        <v>0</v>
      </c>
      <c r="O125" s="156">
        <f>ROUND(E125*N125,2)</f>
        <v>0</v>
      </c>
      <c r="P125" s="156">
        <v>0</v>
      </c>
      <c r="Q125" s="156">
        <f>ROUND(E125*P125,2)</f>
        <v>0</v>
      </c>
      <c r="R125" s="156"/>
      <c r="S125" s="156" t="s">
        <v>163</v>
      </c>
      <c r="T125" s="156" t="s">
        <v>211</v>
      </c>
      <c r="U125" s="156">
        <v>2.1779999999999999</v>
      </c>
      <c r="V125" s="156">
        <f>ROUND(E125*U125,2)</f>
        <v>2.1800000000000002</v>
      </c>
      <c r="W125" s="156"/>
      <c r="X125" s="156" t="s">
        <v>492</v>
      </c>
      <c r="Y125" s="147"/>
      <c r="Z125" s="147"/>
      <c r="AA125" s="147"/>
      <c r="AB125" s="147"/>
      <c r="AC125" s="147"/>
      <c r="AD125" s="147"/>
      <c r="AE125" s="147"/>
      <c r="AF125" s="147"/>
      <c r="AG125" s="147" t="s">
        <v>493</v>
      </c>
      <c r="AH125" s="147"/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</row>
    <row r="126" spans="1:60" outlineLevel="1" x14ac:dyDescent="0.25">
      <c r="A126" s="154"/>
      <c r="B126" s="155"/>
      <c r="C126" s="183" t="s">
        <v>494</v>
      </c>
      <c r="D126" s="158"/>
      <c r="E126" s="159"/>
      <c r="F126" s="156"/>
      <c r="G126" s="156"/>
      <c r="H126" s="156"/>
      <c r="I126" s="156"/>
      <c r="J126" s="156"/>
      <c r="K126" s="156"/>
      <c r="L126" s="156"/>
      <c r="M126" s="156"/>
      <c r="N126" s="156"/>
      <c r="O126" s="156"/>
      <c r="P126" s="156"/>
      <c r="Q126" s="156"/>
      <c r="R126" s="156"/>
      <c r="S126" s="156"/>
      <c r="T126" s="156"/>
      <c r="U126" s="156"/>
      <c r="V126" s="156"/>
      <c r="W126" s="156"/>
      <c r="X126" s="156"/>
      <c r="Y126" s="147"/>
      <c r="Z126" s="147"/>
      <c r="AA126" s="147"/>
      <c r="AB126" s="147"/>
      <c r="AC126" s="147"/>
      <c r="AD126" s="147"/>
      <c r="AE126" s="147"/>
      <c r="AF126" s="147"/>
      <c r="AG126" s="147" t="s">
        <v>178</v>
      </c>
      <c r="AH126" s="147">
        <v>0</v>
      </c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</row>
    <row r="127" spans="1:60" outlineLevel="1" x14ac:dyDescent="0.25">
      <c r="A127" s="154"/>
      <c r="B127" s="155"/>
      <c r="C127" s="183" t="s">
        <v>842</v>
      </c>
      <c r="D127" s="158"/>
      <c r="E127" s="159"/>
      <c r="F127" s="156"/>
      <c r="G127" s="156"/>
      <c r="H127" s="156"/>
      <c r="I127" s="156"/>
      <c r="J127" s="156"/>
      <c r="K127" s="156"/>
      <c r="L127" s="156"/>
      <c r="M127" s="156"/>
      <c r="N127" s="156"/>
      <c r="O127" s="156"/>
      <c r="P127" s="156"/>
      <c r="Q127" s="156"/>
      <c r="R127" s="156"/>
      <c r="S127" s="156"/>
      <c r="T127" s="156"/>
      <c r="U127" s="156"/>
      <c r="V127" s="156"/>
      <c r="W127" s="156"/>
      <c r="X127" s="156"/>
      <c r="Y127" s="147"/>
      <c r="Z127" s="147"/>
      <c r="AA127" s="147"/>
      <c r="AB127" s="147"/>
      <c r="AC127" s="147"/>
      <c r="AD127" s="147"/>
      <c r="AE127" s="147"/>
      <c r="AF127" s="147"/>
      <c r="AG127" s="147" t="s">
        <v>178</v>
      </c>
      <c r="AH127" s="147">
        <v>0</v>
      </c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</row>
    <row r="128" spans="1:60" outlineLevel="1" x14ac:dyDescent="0.25">
      <c r="A128" s="154"/>
      <c r="B128" s="155"/>
      <c r="C128" s="183" t="s">
        <v>843</v>
      </c>
      <c r="D128" s="158"/>
      <c r="E128" s="159">
        <v>0.99973000000000001</v>
      </c>
      <c r="F128" s="156"/>
      <c r="G128" s="156"/>
      <c r="H128" s="156"/>
      <c r="I128" s="156"/>
      <c r="J128" s="156"/>
      <c r="K128" s="156"/>
      <c r="L128" s="156"/>
      <c r="M128" s="156"/>
      <c r="N128" s="156"/>
      <c r="O128" s="156"/>
      <c r="P128" s="156"/>
      <c r="Q128" s="156"/>
      <c r="R128" s="156"/>
      <c r="S128" s="156"/>
      <c r="T128" s="156"/>
      <c r="U128" s="156"/>
      <c r="V128" s="156"/>
      <c r="W128" s="156"/>
      <c r="X128" s="156"/>
      <c r="Y128" s="147"/>
      <c r="Z128" s="147"/>
      <c r="AA128" s="147"/>
      <c r="AB128" s="147"/>
      <c r="AC128" s="147"/>
      <c r="AD128" s="147"/>
      <c r="AE128" s="147"/>
      <c r="AF128" s="147"/>
      <c r="AG128" s="147" t="s">
        <v>178</v>
      </c>
      <c r="AH128" s="147">
        <v>0</v>
      </c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</row>
    <row r="129" spans="1:60" x14ac:dyDescent="0.25">
      <c r="A129" s="161" t="s">
        <v>158</v>
      </c>
      <c r="B129" s="162" t="s">
        <v>117</v>
      </c>
      <c r="C129" s="180" t="s">
        <v>118</v>
      </c>
      <c r="D129" s="163"/>
      <c r="E129" s="164"/>
      <c r="F129" s="165"/>
      <c r="G129" s="166">
        <f>SUMIF(AG130:AG132,"&lt;&gt;NOR",G130:G132)</f>
        <v>0</v>
      </c>
      <c r="H129" s="160"/>
      <c r="I129" s="160">
        <f>SUM(I130:I132)</f>
        <v>0</v>
      </c>
      <c r="J129" s="160"/>
      <c r="K129" s="160">
        <f>SUM(K130:K132)</f>
        <v>4101.76</v>
      </c>
      <c r="L129" s="160"/>
      <c r="M129" s="160">
        <f>SUM(M130:M132)</f>
        <v>0</v>
      </c>
      <c r="N129" s="160"/>
      <c r="O129" s="160">
        <f>SUM(O130:O132)</f>
        <v>0.04</v>
      </c>
      <c r="P129" s="160"/>
      <c r="Q129" s="160">
        <f>SUM(Q130:Q132)</f>
        <v>0</v>
      </c>
      <c r="R129" s="160"/>
      <c r="S129" s="160"/>
      <c r="T129" s="160"/>
      <c r="U129" s="160"/>
      <c r="V129" s="160">
        <f>SUM(V130:V132)</f>
        <v>0</v>
      </c>
      <c r="W129" s="160"/>
      <c r="X129" s="160"/>
      <c r="AG129" t="s">
        <v>159</v>
      </c>
    </row>
    <row r="130" spans="1:60" ht="30.6" outlineLevel="1" x14ac:dyDescent="0.25">
      <c r="A130" s="167">
        <v>48</v>
      </c>
      <c r="B130" s="168" t="s">
        <v>844</v>
      </c>
      <c r="C130" s="182" t="s">
        <v>984</v>
      </c>
      <c r="D130" s="169" t="s">
        <v>845</v>
      </c>
      <c r="E130" s="170">
        <v>41.6</v>
      </c>
      <c r="F130" s="171">
        <v>0</v>
      </c>
      <c r="G130" s="172">
        <f>ROUND(E130*F130,2)</f>
        <v>0</v>
      </c>
      <c r="H130" s="157">
        <v>0</v>
      </c>
      <c r="I130" s="156">
        <f>ROUND(E130*H130,2)</f>
        <v>0</v>
      </c>
      <c r="J130" s="157">
        <v>98.6</v>
      </c>
      <c r="K130" s="156">
        <f>ROUND(E130*J130,2)</f>
        <v>4101.76</v>
      </c>
      <c r="L130" s="156">
        <v>21</v>
      </c>
      <c r="M130" s="156">
        <f>G130*(1+L130/100)</f>
        <v>0</v>
      </c>
      <c r="N130" s="156">
        <v>1.0499999999999999E-3</v>
      </c>
      <c r="O130" s="156">
        <f>ROUND(E130*N130,2)</f>
        <v>0.04</v>
      </c>
      <c r="P130" s="156">
        <v>0</v>
      </c>
      <c r="Q130" s="156">
        <f>ROUND(E130*P130,2)</f>
        <v>0</v>
      </c>
      <c r="R130" s="156"/>
      <c r="S130" s="156" t="s">
        <v>169</v>
      </c>
      <c r="T130" s="156" t="s">
        <v>211</v>
      </c>
      <c r="U130" s="156">
        <v>0</v>
      </c>
      <c r="V130" s="156">
        <f>ROUND(E130*U130,2)</f>
        <v>0</v>
      </c>
      <c r="W130" s="156"/>
      <c r="X130" s="156" t="s">
        <v>748</v>
      </c>
      <c r="Y130" s="147"/>
      <c r="Z130" s="147"/>
      <c r="AA130" s="147"/>
      <c r="AB130" s="147"/>
      <c r="AC130" s="147"/>
      <c r="AD130" s="147"/>
      <c r="AE130" s="147"/>
      <c r="AF130" s="147"/>
      <c r="AG130" s="147" t="s">
        <v>749</v>
      </c>
      <c r="AH130" s="147"/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</row>
    <row r="131" spans="1:60" outlineLevel="1" x14ac:dyDescent="0.25">
      <c r="A131" s="154"/>
      <c r="B131" s="155"/>
      <c r="C131" s="183" t="s">
        <v>846</v>
      </c>
      <c r="D131" s="158"/>
      <c r="E131" s="159">
        <v>39.6</v>
      </c>
      <c r="F131" s="156"/>
      <c r="G131" s="156"/>
      <c r="H131" s="156"/>
      <c r="I131" s="156"/>
      <c r="J131" s="156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47"/>
      <c r="Z131" s="147"/>
      <c r="AA131" s="147"/>
      <c r="AB131" s="147"/>
      <c r="AC131" s="147"/>
      <c r="AD131" s="147"/>
      <c r="AE131" s="147"/>
      <c r="AF131" s="147"/>
      <c r="AG131" s="147" t="s">
        <v>178</v>
      </c>
      <c r="AH131" s="147">
        <v>0</v>
      </c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</row>
    <row r="132" spans="1:60" outlineLevel="1" x14ac:dyDescent="0.25">
      <c r="A132" s="154"/>
      <c r="B132" s="155"/>
      <c r="C132" s="183" t="s">
        <v>847</v>
      </c>
      <c r="D132" s="158"/>
      <c r="E132" s="159">
        <v>2</v>
      </c>
      <c r="F132" s="156"/>
      <c r="G132" s="156"/>
      <c r="H132" s="156"/>
      <c r="I132" s="156"/>
      <c r="J132" s="156"/>
      <c r="K132" s="156"/>
      <c r="L132" s="156"/>
      <c r="M132" s="156"/>
      <c r="N132" s="156"/>
      <c r="O132" s="156"/>
      <c r="P132" s="156"/>
      <c r="Q132" s="156"/>
      <c r="R132" s="156"/>
      <c r="S132" s="156"/>
      <c r="T132" s="156"/>
      <c r="U132" s="156"/>
      <c r="V132" s="156"/>
      <c r="W132" s="156"/>
      <c r="X132" s="156"/>
      <c r="Y132" s="147"/>
      <c r="Z132" s="147"/>
      <c r="AA132" s="147"/>
      <c r="AB132" s="147"/>
      <c r="AC132" s="147"/>
      <c r="AD132" s="147"/>
      <c r="AE132" s="147"/>
      <c r="AF132" s="147"/>
      <c r="AG132" s="147" t="s">
        <v>178</v>
      </c>
      <c r="AH132" s="147">
        <v>0</v>
      </c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</row>
    <row r="133" spans="1:60" x14ac:dyDescent="0.25">
      <c r="A133" s="161" t="s">
        <v>158</v>
      </c>
      <c r="B133" s="162" t="s">
        <v>119</v>
      </c>
      <c r="C133" s="180" t="s">
        <v>120</v>
      </c>
      <c r="D133" s="163"/>
      <c r="E133" s="164"/>
      <c r="F133" s="165"/>
      <c r="G133" s="166">
        <f>SUMIF(AG134:AG140,"&lt;&gt;NOR",G134:G140)</f>
        <v>0</v>
      </c>
      <c r="H133" s="160"/>
      <c r="I133" s="160">
        <f>SUM(I134:I140)</f>
        <v>7020.55</v>
      </c>
      <c r="J133" s="160"/>
      <c r="K133" s="160">
        <f>SUM(K134:K140)</f>
        <v>10025.89</v>
      </c>
      <c r="L133" s="160"/>
      <c r="M133" s="160">
        <f>SUM(M134:M140)</f>
        <v>0</v>
      </c>
      <c r="N133" s="160"/>
      <c r="O133" s="160">
        <f>SUM(O134:O140)</f>
        <v>7.0000000000000007E-2</v>
      </c>
      <c r="P133" s="160"/>
      <c r="Q133" s="160">
        <f>SUM(Q134:Q140)</f>
        <v>0</v>
      </c>
      <c r="R133" s="160"/>
      <c r="S133" s="160"/>
      <c r="T133" s="160"/>
      <c r="U133" s="160"/>
      <c r="V133" s="160">
        <f>SUM(V134:V140)</f>
        <v>21.33</v>
      </c>
      <c r="W133" s="160"/>
      <c r="X133" s="160"/>
      <c r="AG133" t="s">
        <v>159</v>
      </c>
    </row>
    <row r="134" spans="1:60" outlineLevel="1" x14ac:dyDescent="0.25">
      <c r="A134" s="167">
        <v>49</v>
      </c>
      <c r="B134" s="168" t="s">
        <v>848</v>
      </c>
      <c r="C134" s="182" t="s">
        <v>849</v>
      </c>
      <c r="D134" s="169" t="s">
        <v>210</v>
      </c>
      <c r="E134" s="170">
        <v>161.57759999999999</v>
      </c>
      <c r="F134" s="171">
        <v>0</v>
      </c>
      <c r="G134" s="172">
        <f>ROUND(E134*F134,2)</f>
        <v>0</v>
      </c>
      <c r="H134" s="157">
        <v>43.45</v>
      </c>
      <c r="I134" s="156">
        <f>ROUND(E134*H134,2)</f>
        <v>7020.55</v>
      </c>
      <c r="J134" s="157">
        <v>62.05</v>
      </c>
      <c r="K134" s="156">
        <f>ROUND(E134*J134,2)</f>
        <v>10025.89</v>
      </c>
      <c r="L134" s="156">
        <v>21</v>
      </c>
      <c r="M134" s="156">
        <f>G134*(1+L134/100)</f>
        <v>0</v>
      </c>
      <c r="N134" s="156">
        <v>4.2000000000000002E-4</v>
      </c>
      <c r="O134" s="156">
        <f>ROUND(E134*N134,2)</f>
        <v>7.0000000000000007E-2</v>
      </c>
      <c r="P134" s="156">
        <v>0</v>
      </c>
      <c r="Q134" s="156">
        <f>ROUND(E134*P134,2)</f>
        <v>0</v>
      </c>
      <c r="R134" s="156"/>
      <c r="S134" s="156" t="s">
        <v>163</v>
      </c>
      <c r="T134" s="156" t="s">
        <v>211</v>
      </c>
      <c r="U134" s="156">
        <v>0.13200000000000001</v>
      </c>
      <c r="V134" s="156">
        <f>ROUND(E134*U134,2)</f>
        <v>21.33</v>
      </c>
      <c r="W134" s="156"/>
      <c r="X134" s="156" t="s">
        <v>212</v>
      </c>
      <c r="Y134" s="147"/>
      <c r="Z134" s="147"/>
      <c r="AA134" s="147"/>
      <c r="AB134" s="147"/>
      <c r="AC134" s="147"/>
      <c r="AD134" s="147"/>
      <c r="AE134" s="147"/>
      <c r="AF134" s="147"/>
      <c r="AG134" s="147" t="s">
        <v>213</v>
      </c>
      <c r="AH134" s="147"/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</row>
    <row r="135" spans="1:60" outlineLevel="1" x14ac:dyDescent="0.25">
      <c r="A135" s="154"/>
      <c r="B135" s="155"/>
      <c r="C135" s="183" t="s">
        <v>850</v>
      </c>
      <c r="D135" s="158"/>
      <c r="E135" s="159">
        <v>15.776</v>
      </c>
      <c r="F135" s="156"/>
      <c r="G135" s="156"/>
      <c r="H135" s="156"/>
      <c r="I135" s="156"/>
      <c r="J135" s="156"/>
      <c r="K135" s="156"/>
      <c r="L135" s="156"/>
      <c r="M135" s="156"/>
      <c r="N135" s="156"/>
      <c r="O135" s="156"/>
      <c r="P135" s="156"/>
      <c r="Q135" s="156"/>
      <c r="R135" s="156"/>
      <c r="S135" s="156"/>
      <c r="T135" s="156"/>
      <c r="U135" s="156"/>
      <c r="V135" s="156"/>
      <c r="W135" s="156"/>
      <c r="X135" s="156"/>
      <c r="Y135" s="147"/>
      <c r="Z135" s="147"/>
      <c r="AA135" s="147"/>
      <c r="AB135" s="147"/>
      <c r="AC135" s="147"/>
      <c r="AD135" s="147"/>
      <c r="AE135" s="147"/>
      <c r="AF135" s="147"/>
      <c r="AG135" s="147" t="s">
        <v>178</v>
      </c>
      <c r="AH135" s="147">
        <v>0</v>
      </c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</row>
    <row r="136" spans="1:60" outlineLevel="1" x14ac:dyDescent="0.25">
      <c r="A136" s="154"/>
      <c r="B136" s="155"/>
      <c r="C136" s="183" t="s">
        <v>851</v>
      </c>
      <c r="D136" s="158"/>
      <c r="E136" s="159">
        <v>14.476800000000001</v>
      </c>
      <c r="F136" s="156"/>
      <c r="G136" s="156"/>
      <c r="H136" s="156"/>
      <c r="I136" s="156"/>
      <c r="J136" s="156"/>
      <c r="K136" s="156"/>
      <c r="L136" s="156"/>
      <c r="M136" s="156"/>
      <c r="N136" s="156"/>
      <c r="O136" s="156"/>
      <c r="P136" s="156"/>
      <c r="Q136" s="156"/>
      <c r="R136" s="156"/>
      <c r="S136" s="156"/>
      <c r="T136" s="156"/>
      <c r="U136" s="156"/>
      <c r="V136" s="156"/>
      <c r="W136" s="156"/>
      <c r="X136" s="156"/>
      <c r="Y136" s="147"/>
      <c r="Z136" s="147"/>
      <c r="AA136" s="147"/>
      <c r="AB136" s="147"/>
      <c r="AC136" s="147"/>
      <c r="AD136" s="147"/>
      <c r="AE136" s="147"/>
      <c r="AF136" s="147"/>
      <c r="AG136" s="147" t="s">
        <v>178</v>
      </c>
      <c r="AH136" s="147">
        <v>0</v>
      </c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</row>
    <row r="137" spans="1:60" outlineLevel="1" x14ac:dyDescent="0.25">
      <c r="A137" s="154"/>
      <c r="B137" s="155"/>
      <c r="C137" s="183" t="s">
        <v>852</v>
      </c>
      <c r="D137" s="158"/>
      <c r="E137" s="159">
        <v>6.1440000000000001</v>
      </c>
      <c r="F137" s="156"/>
      <c r="G137" s="156"/>
      <c r="H137" s="156"/>
      <c r="I137" s="156"/>
      <c r="J137" s="156"/>
      <c r="K137" s="156"/>
      <c r="L137" s="156"/>
      <c r="M137" s="156"/>
      <c r="N137" s="156"/>
      <c r="O137" s="156"/>
      <c r="P137" s="156"/>
      <c r="Q137" s="156"/>
      <c r="R137" s="156"/>
      <c r="S137" s="156"/>
      <c r="T137" s="156"/>
      <c r="U137" s="156"/>
      <c r="V137" s="156"/>
      <c r="W137" s="156"/>
      <c r="X137" s="156"/>
      <c r="Y137" s="147"/>
      <c r="Z137" s="147"/>
      <c r="AA137" s="147"/>
      <c r="AB137" s="147"/>
      <c r="AC137" s="147"/>
      <c r="AD137" s="147"/>
      <c r="AE137" s="147"/>
      <c r="AF137" s="147"/>
      <c r="AG137" s="147" t="s">
        <v>178</v>
      </c>
      <c r="AH137" s="147">
        <v>0</v>
      </c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</row>
    <row r="138" spans="1:60" outlineLevel="1" x14ac:dyDescent="0.25">
      <c r="A138" s="154"/>
      <c r="B138" s="155"/>
      <c r="C138" s="183" t="s">
        <v>853</v>
      </c>
      <c r="D138" s="158"/>
      <c r="E138" s="159">
        <v>27.212800000000001</v>
      </c>
      <c r="F138" s="156"/>
      <c r="G138" s="156"/>
      <c r="H138" s="156"/>
      <c r="I138" s="156"/>
      <c r="J138" s="156"/>
      <c r="K138" s="156"/>
      <c r="L138" s="156"/>
      <c r="M138" s="156"/>
      <c r="N138" s="156"/>
      <c r="O138" s="156"/>
      <c r="P138" s="156"/>
      <c r="Q138" s="156"/>
      <c r="R138" s="156"/>
      <c r="S138" s="156"/>
      <c r="T138" s="156"/>
      <c r="U138" s="156"/>
      <c r="V138" s="156"/>
      <c r="W138" s="156"/>
      <c r="X138" s="156"/>
      <c r="Y138" s="147"/>
      <c r="Z138" s="147"/>
      <c r="AA138" s="147"/>
      <c r="AB138" s="147"/>
      <c r="AC138" s="147"/>
      <c r="AD138" s="147"/>
      <c r="AE138" s="147"/>
      <c r="AF138" s="147"/>
      <c r="AG138" s="147" t="s">
        <v>178</v>
      </c>
      <c r="AH138" s="147">
        <v>0</v>
      </c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</row>
    <row r="139" spans="1:60" outlineLevel="1" x14ac:dyDescent="0.25">
      <c r="A139" s="154"/>
      <c r="B139" s="155"/>
      <c r="C139" s="183" t="s">
        <v>854</v>
      </c>
      <c r="D139" s="158"/>
      <c r="E139" s="159">
        <v>91.567999999999998</v>
      </c>
      <c r="F139" s="156"/>
      <c r="G139" s="156"/>
      <c r="H139" s="156"/>
      <c r="I139" s="156"/>
      <c r="J139" s="156"/>
      <c r="K139" s="156"/>
      <c r="L139" s="156"/>
      <c r="M139" s="156"/>
      <c r="N139" s="156"/>
      <c r="O139" s="156"/>
      <c r="P139" s="156"/>
      <c r="Q139" s="156"/>
      <c r="R139" s="156"/>
      <c r="S139" s="156"/>
      <c r="T139" s="156"/>
      <c r="U139" s="156"/>
      <c r="V139" s="156"/>
      <c r="W139" s="156"/>
      <c r="X139" s="156"/>
      <c r="Y139" s="147"/>
      <c r="Z139" s="147"/>
      <c r="AA139" s="147"/>
      <c r="AB139" s="147"/>
      <c r="AC139" s="147"/>
      <c r="AD139" s="147"/>
      <c r="AE139" s="147"/>
      <c r="AF139" s="147"/>
      <c r="AG139" s="147" t="s">
        <v>178</v>
      </c>
      <c r="AH139" s="147">
        <v>0</v>
      </c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</row>
    <row r="140" spans="1:60" outlineLevel="1" x14ac:dyDescent="0.25">
      <c r="A140" s="154"/>
      <c r="B140" s="155"/>
      <c r="C140" s="183" t="s">
        <v>855</v>
      </c>
      <c r="D140" s="158"/>
      <c r="E140" s="159">
        <v>6.4</v>
      </c>
      <c r="F140" s="156"/>
      <c r="G140" s="156"/>
      <c r="H140" s="156"/>
      <c r="I140" s="156"/>
      <c r="J140" s="156"/>
      <c r="K140" s="156"/>
      <c r="L140" s="156"/>
      <c r="M140" s="156"/>
      <c r="N140" s="156"/>
      <c r="O140" s="156"/>
      <c r="P140" s="156"/>
      <c r="Q140" s="156"/>
      <c r="R140" s="156"/>
      <c r="S140" s="156"/>
      <c r="T140" s="156"/>
      <c r="U140" s="156"/>
      <c r="V140" s="156"/>
      <c r="W140" s="156"/>
      <c r="X140" s="156"/>
      <c r="Y140" s="147"/>
      <c r="Z140" s="147"/>
      <c r="AA140" s="147"/>
      <c r="AB140" s="147"/>
      <c r="AC140" s="147"/>
      <c r="AD140" s="147"/>
      <c r="AE140" s="147"/>
      <c r="AF140" s="147"/>
      <c r="AG140" s="147" t="s">
        <v>178</v>
      </c>
      <c r="AH140" s="147">
        <v>0</v>
      </c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</row>
    <row r="141" spans="1:60" x14ac:dyDescent="0.25">
      <c r="A141" s="3"/>
      <c r="B141" s="4"/>
      <c r="C141" s="184"/>
      <c r="D141" s="6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AE141">
        <v>15</v>
      </c>
      <c r="AF141">
        <v>21</v>
      </c>
      <c r="AG141" t="s">
        <v>145</v>
      </c>
    </row>
    <row r="142" spans="1:60" x14ac:dyDescent="0.25">
      <c r="A142" s="150"/>
      <c r="B142" s="151" t="s">
        <v>31</v>
      </c>
      <c r="C142" s="185"/>
      <c r="D142" s="152"/>
      <c r="E142" s="153"/>
      <c r="F142" s="153"/>
      <c r="G142" s="179">
        <f>G8+G45+G48+G56+G61+G64+G108+G114+G129+G133</f>
        <v>0</v>
      </c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AE142">
        <f>SUMIF(L7:L140,AE141,G7:G140)</f>
        <v>0</v>
      </c>
      <c r="AF142">
        <f>SUMIF(L7:L140,AF141,G7:G140)</f>
        <v>0</v>
      </c>
      <c r="AG142" t="s">
        <v>203</v>
      </c>
    </row>
    <row r="143" spans="1:60" x14ac:dyDescent="0.25">
      <c r="A143" s="3"/>
      <c r="B143" s="4"/>
      <c r="C143" s="184"/>
      <c r="D143" s="6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</row>
    <row r="144" spans="1:60" x14ac:dyDescent="0.25">
      <c r="A144" s="3"/>
      <c r="B144" s="4"/>
      <c r="C144" s="184"/>
      <c r="D144" s="6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</row>
    <row r="145" spans="1:33" x14ac:dyDescent="0.25">
      <c r="A145" s="277" t="s">
        <v>204</v>
      </c>
      <c r="B145" s="277"/>
      <c r="C145" s="278"/>
      <c r="D145" s="6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</row>
    <row r="146" spans="1:33" x14ac:dyDescent="0.25">
      <c r="A146" s="258"/>
      <c r="B146" s="259"/>
      <c r="C146" s="260"/>
      <c r="D146" s="259"/>
      <c r="E146" s="259"/>
      <c r="F146" s="259"/>
      <c r="G146" s="261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AG146" t="s">
        <v>205</v>
      </c>
    </row>
    <row r="147" spans="1:33" x14ac:dyDescent="0.25">
      <c r="A147" s="262"/>
      <c r="B147" s="263"/>
      <c r="C147" s="264"/>
      <c r="D147" s="263"/>
      <c r="E147" s="263"/>
      <c r="F147" s="263"/>
      <c r="G147" s="265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</row>
    <row r="148" spans="1:33" x14ac:dyDescent="0.25">
      <c r="A148" s="262"/>
      <c r="B148" s="263"/>
      <c r="C148" s="264"/>
      <c r="D148" s="263"/>
      <c r="E148" s="263"/>
      <c r="F148" s="263"/>
      <c r="G148" s="265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</row>
    <row r="149" spans="1:33" x14ac:dyDescent="0.25">
      <c r="A149" s="262"/>
      <c r="B149" s="263"/>
      <c r="C149" s="264"/>
      <c r="D149" s="263"/>
      <c r="E149" s="263"/>
      <c r="F149" s="263"/>
      <c r="G149" s="265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</row>
    <row r="150" spans="1:33" x14ac:dyDescent="0.25">
      <c r="A150" s="266"/>
      <c r="B150" s="267"/>
      <c r="C150" s="268"/>
      <c r="D150" s="267"/>
      <c r="E150" s="267"/>
      <c r="F150" s="267"/>
      <c r="G150" s="269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</row>
    <row r="151" spans="1:33" x14ac:dyDescent="0.25">
      <c r="A151" s="3"/>
      <c r="B151" s="4"/>
      <c r="C151" s="184"/>
      <c r="D151" s="6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</row>
    <row r="152" spans="1:33" x14ac:dyDescent="0.25">
      <c r="C152" s="186"/>
      <c r="D152" s="10"/>
      <c r="AG152" t="s">
        <v>206</v>
      </c>
    </row>
    <row r="153" spans="1:33" x14ac:dyDescent="0.25">
      <c r="D153" s="10"/>
    </row>
    <row r="154" spans="1:33" x14ac:dyDescent="0.25">
      <c r="D154" s="10"/>
    </row>
    <row r="155" spans="1:33" x14ac:dyDescent="0.25">
      <c r="D155" s="10"/>
    </row>
    <row r="156" spans="1:33" x14ac:dyDescent="0.25">
      <c r="D156" s="10"/>
    </row>
    <row r="157" spans="1:33" x14ac:dyDescent="0.25">
      <c r="D157" s="10"/>
    </row>
    <row r="158" spans="1:33" x14ac:dyDescent="0.25">
      <c r="D158" s="10"/>
    </row>
    <row r="159" spans="1:33" x14ac:dyDescent="0.25">
      <c r="D159" s="10"/>
    </row>
    <row r="160" spans="1:33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NrIOHCqaePXMux59WPBTaFYZOMAxz9HdlnyzuojbkICSvNwn4k9+ClOrIlaTOBwM6JtpDoDNhCN/6vcvf1AlUA==" saltValue="mlrqTkxwXmIhwKzpwEBxLQ==" spinCount="100000" sheet="1" objects="1" scenarios="1"/>
  <mergeCells count="6">
    <mergeCell ref="A146:G150"/>
    <mergeCell ref="A1:G1"/>
    <mergeCell ref="C2:G2"/>
    <mergeCell ref="C3:G3"/>
    <mergeCell ref="C4:G4"/>
    <mergeCell ref="A145:C145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1"/>
  <sheetViews>
    <sheetView tabSelected="1" workbookViewId="0">
      <pane ySplit="7" topLeftCell="A8" activePane="bottomLeft" state="frozen"/>
      <selection pane="bottomLeft" activeCell="AB21" sqref="AB21"/>
    </sheetView>
  </sheetViews>
  <sheetFormatPr defaultRowHeight="13.2" outlineLevelRow="1" x14ac:dyDescent="0.25"/>
  <cols>
    <col min="1" max="1" width="3.44140625" customWidth="1"/>
    <col min="2" max="2" width="12.5546875" style="121" customWidth="1"/>
    <col min="3" max="3" width="38.33203125" style="121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70" t="s">
        <v>7</v>
      </c>
      <c r="B1" s="270"/>
      <c r="C1" s="270"/>
      <c r="D1" s="270"/>
      <c r="E1" s="270"/>
      <c r="F1" s="270"/>
      <c r="G1" s="270"/>
      <c r="AG1" t="s">
        <v>132</v>
      </c>
    </row>
    <row r="2" spans="1:60" ht="24.9" customHeight="1" x14ac:dyDescent="0.25">
      <c r="A2" s="139" t="s">
        <v>8</v>
      </c>
      <c r="B2" s="48" t="s">
        <v>43</v>
      </c>
      <c r="C2" s="271" t="s">
        <v>44</v>
      </c>
      <c r="D2" s="272"/>
      <c r="E2" s="272"/>
      <c r="F2" s="272"/>
      <c r="G2" s="273"/>
      <c r="AG2" t="s">
        <v>133</v>
      </c>
    </row>
    <row r="3" spans="1:60" ht="24.9" customHeight="1" x14ac:dyDescent="0.25">
      <c r="A3" s="139" t="s">
        <v>9</v>
      </c>
      <c r="B3" s="48" t="s">
        <v>76</v>
      </c>
      <c r="C3" s="271" t="s">
        <v>77</v>
      </c>
      <c r="D3" s="272"/>
      <c r="E3" s="272"/>
      <c r="F3" s="272"/>
      <c r="G3" s="273"/>
      <c r="AC3" s="121" t="s">
        <v>207</v>
      </c>
      <c r="AG3" t="s">
        <v>135</v>
      </c>
    </row>
    <row r="4" spans="1:60" ht="24.9" customHeight="1" x14ac:dyDescent="0.25">
      <c r="A4" s="140" t="s">
        <v>10</v>
      </c>
      <c r="B4" s="141" t="s">
        <v>60</v>
      </c>
      <c r="C4" s="274" t="s">
        <v>1013</v>
      </c>
      <c r="D4" s="275"/>
      <c r="E4" s="275"/>
      <c r="F4" s="275"/>
      <c r="G4" s="276"/>
      <c r="AG4" t="s">
        <v>136</v>
      </c>
    </row>
    <row r="5" spans="1:60" x14ac:dyDescent="0.25">
      <c r="D5" s="10"/>
    </row>
    <row r="6" spans="1:60" ht="39.6" x14ac:dyDescent="0.25">
      <c r="A6" s="143" t="s">
        <v>137</v>
      </c>
      <c r="B6" s="145" t="s">
        <v>138</v>
      </c>
      <c r="C6" s="145" t="s">
        <v>139</v>
      </c>
      <c r="D6" s="144" t="s">
        <v>140</v>
      </c>
      <c r="E6" s="143" t="s">
        <v>141</v>
      </c>
      <c r="F6" s="142" t="s">
        <v>142</v>
      </c>
      <c r="G6" s="143" t="s">
        <v>31</v>
      </c>
      <c r="H6" s="146" t="s">
        <v>32</v>
      </c>
      <c r="I6" s="146" t="s">
        <v>143</v>
      </c>
      <c r="J6" s="146" t="s">
        <v>33</v>
      </c>
      <c r="K6" s="146" t="s">
        <v>144</v>
      </c>
      <c r="L6" s="146" t="s">
        <v>145</v>
      </c>
      <c r="M6" s="146" t="s">
        <v>146</v>
      </c>
      <c r="N6" s="146" t="s">
        <v>147</v>
      </c>
      <c r="O6" s="146" t="s">
        <v>148</v>
      </c>
      <c r="P6" s="146" t="s">
        <v>149</v>
      </c>
      <c r="Q6" s="146" t="s">
        <v>150</v>
      </c>
      <c r="R6" s="146" t="s">
        <v>151</v>
      </c>
      <c r="S6" s="146" t="s">
        <v>152</v>
      </c>
      <c r="T6" s="146" t="s">
        <v>153</v>
      </c>
      <c r="U6" s="146" t="s">
        <v>154</v>
      </c>
      <c r="V6" s="146" t="s">
        <v>155</v>
      </c>
      <c r="W6" s="146" t="s">
        <v>156</v>
      </c>
      <c r="X6" s="146" t="s">
        <v>157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x14ac:dyDescent="0.25">
      <c r="A8" s="161" t="s">
        <v>158</v>
      </c>
      <c r="B8" s="162" t="s">
        <v>121</v>
      </c>
      <c r="C8" s="180" t="s">
        <v>122</v>
      </c>
      <c r="D8" s="163"/>
      <c r="E8" s="164"/>
      <c r="F8" s="165"/>
      <c r="G8" s="166">
        <f>SUMIF(AG9:AG12,"&lt;&gt;NOR",G9:G12)</f>
        <v>0</v>
      </c>
      <c r="H8" s="160"/>
      <c r="I8" s="160">
        <f>SUM(I9:I12)</f>
        <v>45000</v>
      </c>
      <c r="J8" s="160"/>
      <c r="K8" s="160">
        <f>SUM(K9:K12)</f>
        <v>311000</v>
      </c>
      <c r="L8" s="160"/>
      <c r="M8" s="160">
        <f>SUM(M9:M12)</f>
        <v>0</v>
      </c>
      <c r="N8" s="160"/>
      <c r="O8" s="160">
        <f>SUM(O9:O12)</f>
        <v>0</v>
      </c>
      <c r="P8" s="160"/>
      <c r="Q8" s="160">
        <f>SUM(Q9:Q12)</f>
        <v>0</v>
      </c>
      <c r="R8" s="160"/>
      <c r="S8" s="160"/>
      <c r="T8" s="160"/>
      <c r="U8" s="160"/>
      <c r="V8" s="160">
        <f>SUM(V9:V12)</f>
        <v>0</v>
      </c>
      <c r="W8" s="160"/>
      <c r="X8" s="160"/>
      <c r="AG8" t="s">
        <v>159</v>
      </c>
    </row>
    <row r="9" spans="1:60" outlineLevel="1" x14ac:dyDescent="0.25">
      <c r="A9" s="173">
        <v>1</v>
      </c>
      <c r="B9" s="174" t="s">
        <v>856</v>
      </c>
      <c r="C9" s="197" t="s">
        <v>1009</v>
      </c>
      <c r="D9" s="198" t="s">
        <v>1012</v>
      </c>
      <c r="E9" s="199">
        <v>1</v>
      </c>
      <c r="F9" s="200">
        <v>0</v>
      </c>
      <c r="G9" s="201">
        <f>ROUND(E9*F9,2)</f>
        <v>0</v>
      </c>
      <c r="H9" s="157">
        <v>0</v>
      </c>
      <c r="I9" s="156">
        <f>ROUND(E9*H9,2)</f>
        <v>0</v>
      </c>
      <c r="J9" s="157">
        <v>125000</v>
      </c>
      <c r="K9" s="156">
        <f>ROUND(E9*J9,2)</f>
        <v>125000</v>
      </c>
      <c r="L9" s="156">
        <v>21</v>
      </c>
      <c r="M9" s="156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6"/>
      <c r="S9" s="156" t="s">
        <v>169</v>
      </c>
      <c r="T9" s="156" t="s">
        <v>164</v>
      </c>
      <c r="U9" s="156">
        <v>0</v>
      </c>
      <c r="V9" s="156">
        <f>ROUND(E9*U9,2)</f>
        <v>0</v>
      </c>
      <c r="W9" s="156"/>
      <c r="X9" s="156" t="s">
        <v>212</v>
      </c>
      <c r="Y9" s="147"/>
      <c r="Z9" s="147"/>
      <c r="AA9" s="147"/>
      <c r="AB9" s="147"/>
      <c r="AC9" s="147"/>
      <c r="AD9" s="147"/>
      <c r="AE9" s="147"/>
      <c r="AF9" s="147"/>
      <c r="AG9" s="147" t="s">
        <v>213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5">
      <c r="A10" s="173">
        <v>2</v>
      </c>
      <c r="B10" s="174" t="s">
        <v>857</v>
      </c>
      <c r="C10" s="181" t="s">
        <v>1008</v>
      </c>
      <c r="D10" s="175" t="s">
        <v>1012</v>
      </c>
      <c r="E10" s="176">
        <v>1</v>
      </c>
      <c r="F10" s="177">
        <v>0</v>
      </c>
      <c r="G10" s="178">
        <f>ROUND(E10*F10,2)</f>
        <v>0</v>
      </c>
      <c r="H10" s="157">
        <v>0</v>
      </c>
      <c r="I10" s="156">
        <f>ROUND(E10*H10,2)</f>
        <v>0</v>
      </c>
      <c r="J10" s="157">
        <v>186000</v>
      </c>
      <c r="K10" s="156">
        <f>ROUND(E10*J10,2)</f>
        <v>186000</v>
      </c>
      <c r="L10" s="156">
        <v>21</v>
      </c>
      <c r="M10" s="156">
        <f>G10*(1+L10/100)</f>
        <v>0</v>
      </c>
      <c r="N10" s="156">
        <v>0</v>
      </c>
      <c r="O10" s="156">
        <f>ROUND(E10*N10,2)</f>
        <v>0</v>
      </c>
      <c r="P10" s="156">
        <v>0</v>
      </c>
      <c r="Q10" s="156">
        <f>ROUND(E10*P10,2)</f>
        <v>0</v>
      </c>
      <c r="R10" s="156"/>
      <c r="S10" s="156" t="s">
        <v>169</v>
      </c>
      <c r="T10" s="156" t="s">
        <v>164</v>
      </c>
      <c r="U10" s="156">
        <v>0</v>
      </c>
      <c r="V10" s="156">
        <f>ROUND(E10*U10,2)</f>
        <v>0</v>
      </c>
      <c r="W10" s="156"/>
      <c r="X10" s="156" t="s">
        <v>212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213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5">
      <c r="A11" s="173">
        <v>3</v>
      </c>
      <c r="B11" s="174" t="s">
        <v>858</v>
      </c>
      <c r="C11" s="181" t="s">
        <v>1010</v>
      </c>
      <c r="D11" s="175" t="s">
        <v>1012</v>
      </c>
      <c r="E11" s="176">
        <v>1</v>
      </c>
      <c r="F11" s="177">
        <v>0</v>
      </c>
      <c r="G11" s="178">
        <f>ROUND(E11*F11,2)</f>
        <v>0</v>
      </c>
      <c r="H11" s="157"/>
      <c r="I11" s="156"/>
      <c r="J11" s="157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47"/>
      <c r="Z11" s="147"/>
      <c r="AA11" s="147"/>
      <c r="AB11" s="147"/>
      <c r="AC11" s="147"/>
      <c r="AD11" s="147"/>
      <c r="AE11" s="147"/>
      <c r="AF11" s="147"/>
      <c r="AG11" s="147"/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5">
      <c r="A12" s="167">
        <v>4</v>
      </c>
      <c r="B12" s="168" t="s">
        <v>1007</v>
      </c>
      <c r="C12" s="194" t="s">
        <v>1011</v>
      </c>
      <c r="D12" s="169" t="s">
        <v>1012</v>
      </c>
      <c r="E12" s="170">
        <v>1</v>
      </c>
      <c r="F12" s="171">
        <v>0</v>
      </c>
      <c r="G12" s="172">
        <f>ROUND(E12*F12,2)</f>
        <v>0</v>
      </c>
      <c r="H12" s="157">
        <v>45000</v>
      </c>
      <c r="I12" s="156">
        <f>ROUND(E12*H12,2)</f>
        <v>45000</v>
      </c>
      <c r="J12" s="157">
        <v>0</v>
      </c>
      <c r="K12" s="156">
        <f>ROUND(E12*J12,2)</f>
        <v>0</v>
      </c>
      <c r="L12" s="156">
        <v>21</v>
      </c>
      <c r="M12" s="156">
        <f>G12*(1+L12/100)</f>
        <v>0</v>
      </c>
      <c r="N12" s="156">
        <v>0</v>
      </c>
      <c r="O12" s="156">
        <f>ROUND(E12*N12,2)</f>
        <v>0</v>
      </c>
      <c r="P12" s="156">
        <v>0</v>
      </c>
      <c r="Q12" s="156">
        <f>ROUND(E12*P12,2)</f>
        <v>0</v>
      </c>
      <c r="R12" s="156"/>
      <c r="S12" s="156" t="s">
        <v>169</v>
      </c>
      <c r="T12" s="156" t="s">
        <v>164</v>
      </c>
      <c r="U12" s="156">
        <v>0</v>
      </c>
      <c r="V12" s="156">
        <f>ROUND(E12*U12,2)</f>
        <v>0</v>
      </c>
      <c r="W12" s="156"/>
      <c r="X12" s="156" t="s">
        <v>431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432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x14ac:dyDescent="0.25">
      <c r="A13" s="3"/>
      <c r="B13" s="4"/>
      <c r="C13" s="184"/>
      <c r="D13" s="6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AE13">
        <v>15</v>
      </c>
      <c r="AF13">
        <v>21</v>
      </c>
      <c r="AG13" t="s">
        <v>145</v>
      </c>
    </row>
    <row r="14" spans="1:60" x14ac:dyDescent="0.25">
      <c r="A14" s="150"/>
      <c r="B14" s="151" t="s">
        <v>31</v>
      </c>
      <c r="C14" s="185"/>
      <c r="D14" s="152"/>
      <c r="E14" s="153"/>
      <c r="F14" s="153"/>
      <c r="G14" s="179">
        <f>G8</f>
        <v>0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AE14">
        <f>SUMIF(L7:L12,AE13,G7:G12)</f>
        <v>0</v>
      </c>
      <c r="AF14">
        <f>SUMIF(L7:L12,AF13,G7:G12)</f>
        <v>0</v>
      </c>
      <c r="AG14" t="s">
        <v>203</v>
      </c>
    </row>
    <row r="15" spans="1:60" x14ac:dyDescent="0.25">
      <c r="A15" s="3"/>
      <c r="B15" s="4"/>
      <c r="C15" s="184"/>
      <c r="D15" s="6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</row>
    <row r="16" spans="1:60" x14ac:dyDescent="0.25">
      <c r="A16" s="3"/>
      <c r="B16" s="4"/>
      <c r="C16" s="184"/>
      <c r="D16" s="6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</row>
    <row r="17" spans="1:33" x14ac:dyDescent="0.25">
      <c r="A17" s="277" t="s">
        <v>204</v>
      </c>
      <c r="B17" s="277"/>
      <c r="C17" s="278"/>
      <c r="D17" s="6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</row>
    <row r="18" spans="1:33" x14ac:dyDescent="0.25">
      <c r="A18" s="258"/>
      <c r="B18" s="259"/>
      <c r="C18" s="260"/>
      <c r="D18" s="259"/>
      <c r="E18" s="259"/>
      <c r="F18" s="259"/>
      <c r="G18" s="261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AG18" t="s">
        <v>205</v>
      </c>
    </row>
    <row r="19" spans="1:33" x14ac:dyDescent="0.25">
      <c r="A19" s="262"/>
      <c r="B19" s="263"/>
      <c r="C19" s="264"/>
      <c r="D19" s="263"/>
      <c r="E19" s="263"/>
      <c r="F19" s="263"/>
      <c r="G19" s="265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</row>
    <row r="20" spans="1:33" x14ac:dyDescent="0.25">
      <c r="A20" s="262"/>
      <c r="B20" s="263"/>
      <c r="C20" s="264"/>
      <c r="D20" s="263"/>
      <c r="E20" s="263"/>
      <c r="F20" s="263"/>
      <c r="G20" s="265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</row>
    <row r="21" spans="1:33" x14ac:dyDescent="0.25">
      <c r="A21" s="262"/>
      <c r="B21" s="263"/>
      <c r="C21" s="264"/>
      <c r="D21" s="263"/>
      <c r="E21" s="263"/>
      <c r="F21" s="263"/>
      <c r="G21" s="265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</row>
    <row r="22" spans="1:33" x14ac:dyDescent="0.25">
      <c r="A22" s="266"/>
      <c r="B22" s="267"/>
      <c r="C22" s="268"/>
      <c r="D22" s="267"/>
      <c r="E22" s="267"/>
      <c r="F22" s="267"/>
      <c r="G22" s="269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</row>
    <row r="23" spans="1:33" x14ac:dyDescent="0.25">
      <c r="A23" s="3"/>
      <c r="B23" s="4"/>
      <c r="C23" s="184"/>
      <c r="D23" s="6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</row>
    <row r="24" spans="1:33" x14ac:dyDescent="0.25">
      <c r="C24" s="186"/>
      <c r="D24" s="10"/>
      <c r="AG24" t="s">
        <v>206</v>
      </c>
    </row>
    <row r="25" spans="1:33" x14ac:dyDescent="0.25">
      <c r="D25" s="10"/>
    </row>
    <row r="26" spans="1:33" x14ac:dyDescent="0.25">
      <c r="D26" s="10"/>
    </row>
    <row r="27" spans="1:33" x14ac:dyDescent="0.25">
      <c r="D27" s="10"/>
    </row>
    <row r="28" spans="1:33" x14ac:dyDescent="0.25">
      <c r="D28" s="10"/>
    </row>
    <row r="29" spans="1:33" x14ac:dyDescent="0.25">
      <c r="D29" s="10"/>
    </row>
    <row r="30" spans="1:33" x14ac:dyDescent="0.25">
      <c r="D30" s="10"/>
    </row>
    <row r="31" spans="1:33" x14ac:dyDescent="0.25">
      <c r="D31" s="10"/>
    </row>
    <row r="32" spans="1:33" x14ac:dyDescent="0.25">
      <c r="D32" s="10"/>
    </row>
    <row r="33" spans="4:4" x14ac:dyDescent="0.25">
      <c r="D33" s="10"/>
    </row>
    <row r="34" spans="4:4" x14ac:dyDescent="0.25">
      <c r="D34" s="10"/>
    </row>
    <row r="35" spans="4:4" x14ac:dyDescent="0.25">
      <c r="D35" s="10"/>
    </row>
    <row r="36" spans="4:4" x14ac:dyDescent="0.25">
      <c r="D36" s="10"/>
    </row>
    <row r="37" spans="4:4" x14ac:dyDescent="0.25">
      <c r="D37" s="10"/>
    </row>
    <row r="38" spans="4:4" x14ac:dyDescent="0.25">
      <c r="D38" s="10"/>
    </row>
    <row r="39" spans="4:4" x14ac:dyDescent="0.25">
      <c r="D39" s="10"/>
    </row>
    <row r="40" spans="4:4" x14ac:dyDescent="0.25">
      <c r="D40" s="10"/>
    </row>
    <row r="41" spans="4:4" x14ac:dyDescent="0.25">
      <c r="D41" s="10"/>
    </row>
    <row r="42" spans="4:4" x14ac:dyDescent="0.25">
      <c r="D42" s="10"/>
    </row>
    <row r="43" spans="4:4" x14ac:dyDescent="0.25">
      <c r="D43" s="10"/>
    </row>
    <row r="44" spans="4:4" x14ac:dyDescent="0.25">
      <c r="D44" s="10"/>
    </row>
    <row r="45" spans="4:4" x14ac:dyDescent="0.25">
      <c r="D45" s="10"/>
    </row>
    <row r="46" spans="4:4" x14ac:dyDescent="0.25">
      <c r="D46" s="10"/>
    </row>
    <row r="47" spans="4:4" x14ac:dyDescent="0.25">
      <c r="D47" s="10"/>
    </row>
    <row r="48" spans="4:4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  <row r="5001" spans="4:4" x14ac:dyDescent="0.25">
      <c r="D5001" s="10"/>
    </row>
  </sheetData>
  <sheetProtection algorithmName="SHA-512" hashValue="MpPUtKUqZixFqB4O0OWAE+lNeF5XuzerhPcRDjtmfhIDgNWvfBPhghBtipT0TgAdBm5oP2Q7D3C3W5Ge9selIQ==" saltValue="ceeMoPd8Xn+9KMgyU/EdjA==" spinCount="100000" sheet="1" objects="1" scenarios="1"/>
  <mergeCells count="6">
    <mergeCell ref="A18:G22"/>
    <mergeCell ref="A1:G1"/>
    <mergeCell ref="C2:G2"/>
    <mergeCell ref="C3:G3"/>
    <mergeCell ref="C4:G4"/>
    <mergeCell ref="A17:C17"/>
  </mergeCells>
  <pageMargins left="0.59055118110236204" right="0.196850393700787" top="0.78740157499999996" bottom="0.78740157499999996" header="0.3" footer="0.3"/>
  <pageSetup paperSize="9" orientation="portrait" r:id="rId1"/>
  <headerFooter>
    <oddFooter>&amp;RStránka &amp;P z &amp;N&amp;LZpracováno programem BUILDpower S,  © RTS, a.s.</oddFooter>
  </headerFooter>
  <legacy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9" activePane="bottomLeft" state="frozen"/>
      <selection pane="bottomLeft" activeCell="B24" sqref="B24"/>
    </sheetView>
  </sheetViews>
  <sheetFormatPr defaultRowHeight="13.2" outlineLevelRow="1" x14ac:dyDescent="0.25"/>
  <cols>
    <col min="1" max="1" width="3.44140625" customWidth="1"/>
    <col min="2" max="2" width="12.5546875" style="121" customWidth="1"/>
    <col min="3" max="3" width="38.33203125" style="121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70" t="s">
        <v>7</v>
      </c>
      <c r="B1" s="270"/>
      <c r="C1" s="270"/>
      <c r="D1" s="270"/>
      <c r="E1" s="270"/>
      <c r="F1" s="270"/>
      <c r="G1" s="270"/>
      <c r="AG1" t="s">
        <v>132</v>
      </c>
    </row>
    <row r="2" spans="1:60" ht="24.9" customHeight="1" x14ac:dyDescent="0.25">
      <c r="A2" s="139" t="s">
        <v>8</v>
      </c>
      <c r="B2" s="48" t="s">
        <v>43</v>
      </c>
      <c r="C2" s="271" t="s">
        <v>44</v>
      </c>
      <c r="D2" s="272"/>
      <c r="E2" s="272"/>
      <c r="F2" s="272"/>
      <c r="G2" s="273"/>
      <c r="AG2" t="s">
        <v>133</v>
      </c>
    </row>
    <row r="3" spans="1:60" ht="24.9" customHeight="1" x14ac:dyDescent="0.25">
      <c r="A3" s="139" t="s">
        <v>9</v>
      </c>
      <c r="B3" s="48" t="s">
        <v>80</v>
      </c>
      <c r="C3" s="271" t="s">
        <v>81</v>
      </c>
      <c r="D3" s="272"/>
      <c r="E3" s="272"/>
      <c r="F3" s="272"/>
      <c r="G3" s="273"/>
      <c r="AC3" s="121" t="s">
        <v>207</v>
      </c>
      <c r="AG3" t="s">
        <v>135</v>
      </c>
    </row>
    <row r="4" spans="1:60" ht="24.9" customHeight="1" x14ac:dyDescent="0.25">
      <c r="A4" s="140" t="s">
        <v>10</v>
      </c>
      <c r="B4" s="141" t="s">
        <v>56</v>
      </c>
      <c r="C4" s="274" t="s">
        <v>81</v>
      </c>
      <c r="D4" s="275"/>
      <c r="E4" s="275"/>
      <c r="F4" s="275"/>
      <c r="G4" s="276"/>
      <c r="AG4" t="s">
        <v>136</v>
      </c>
    </row>
    <row r="5" spans="1:60" x14ac:dyDescent="0.25">
      <c r="D5" s="10"/>
    </row>
    <row r="6" spans="1:60" ht="39.6" x14ac:dyDescent="0.25">
      <c r="A6" s="143" t="s">
        <v>137</v>
      </c>
      <c r="B6" s="145" t="s">
        <v>138</v>
      </c>
      <c r="C6" s="145" t="s">
        <v>139</v>
      </c>
      <c r="D6" s="144" t="s">
        <v>140</v>
      </c>
      <c r="E6" s="143" t="s">
        <v>141</v>
      </c>
      <c r="F6" s="142" t="s">
        <v>142</v>
      </c>
      <c r="G6" s="143" t="s">
        <v>31</v>
      </c>
      <c r="H6" s="146" t="s">
        <v>32</v>
      </c>
      <c r="I6" s="146" t="s">
        <v>143</v>
      </c>
      <c r="J6" s="146" t="s">
        <v>33</v>
      </c>
      <c r="K6" s="146" t="s">
        <v>144</v>
      </c>
      <c r="L6" s="146" t="s">
        <v>145</v>
      </c>
      <c r="M6" s="146" t="s">
        <v>146</v>
      </c>
      <c r="N6" s="146" t="s">
        <v>147</v>
      </c>
      <c r="O6" s="146" t="s">
        <v>148</v>
      </c>
      <c r="P6" s="146" t="s">
        <v>149</v>
      </c>
      <c r="Q6" s="146" t="s">
        <v>150</v>
      </c>
      <c r="R6" s="146" t="s">
        <v>151</v>
      </c>
      <c r="S6" s="146" t="s">
        <v>152</v>
      </c>
      <c r="T6" s="146" t="s">
        <v>153</v>
      </c>
      <c r="U6" s="146" t="s">
        <v>154</v>
      </c>
      <c r="V6" s="146" t="s">
        <v>155</v>
      </c>
      <c r="W6" s="146" t="s">
        <v>156</v>
      </c>
      <c r="X6" s="146" t="s">
        <v>157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x14ac:dyDescent="0.25">
      <c r="A8" s="161" t="s">
        <v>158</v>
      </c>
      <c r="B8" s="162" t="s">
        <v>54</v>
      </c>
      <c r="C8" s="180" t="s">
        <v>90</v>
      </c>
      <c r="D8" s="163"/>
      <c r="E8" s="164"/>
      <c r="F8" s="165"/>
      <c r="G8" s="166">
        <f>SUMIF(AG9:AG18,"&lt;&gt;NOR",G9:G18)</f>
        <v>0</v>
      </c>
      <c r="H8" s="160"/>
      <c r="I8" s="160">
        <f>SUM(I9:I18)</f>
        <v>0</v>
      </c>
      <c r="J8" s="160"/>
      <c r="K8" s="160">
        <f>SUM(K9:K18)</f>
        <v>8153.3</v>
      </c>
      <c r="L8" s="160"/>
      <c r="M8" s="160">
        <f>SUM(M9:M18)</f>
        <v>0</v>
      </c>
      <c r="N8" s="160"/>
      <c r="O8" s="160">
        <f>SUM(O9:O18)</f>
        <v>0</v>
      </c>
      <c r="P8" s="160"/>
      <c r="Q8" s="160">
        <f>SUM(Q9:Q18)</f>
        <v>0</v>
      </c>
      <c r="R8" s="160"/>
      <c r="S8" s="160"/>
      <c r="T8" s="160"/>
      <c r="U8" s="160"/>
      <c r="V8" s="160">
        <f>SUM(V9:V18)</f>
        <v>15.950000000000001</v>
      </c>
      <c r="W8" s="160"/>
      <c r="X8" s="160"/>
      <c r="AG8" t="s">
        <v>159</v>
      </c>
    </row>
    <row r="9" spans="1:60" outlineLevel="1" x14ac:dyDescent="0.25">
      <c r="A9" s="167">
        <v>1</v>
      </c>
      <c r="B9" s="168" t="s">
        <v>859</v>
      </c>
      <c r="C9" s="182" t="s">
        <v>860</v>
      </c>
      <c r="D9" s="169" t="s">
        <v>232</v>
      </c>
      <c r="E9" s="170">
        <v>13.95</v>
      </c>
      <c r="F9" s="171">
        <v>0</v>
      </c>
      <c r="G9" s="172">
        <f>ROUND(E9*F9,2)</f>
        <v>0</v>
      </c>
      <c r="H9" s="157">
        <v>0</v>
      </c>
      <c r="I9" s="156">
        <f>ROUND(E9*H9,2)</f>
        <v>0</v>
      </c>
      <c r="J9" s="157">
        <v>104.5</v>
      </c>
      <c r="K9" s="156">
        <f>ROUND(E9*J9,2)</f>
        <v>1457.78</v>
      </c>
      <c r="L9" s="156">
        <v>21</v>
      </c>
      <c r="M9" s="156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6"/>
      <c r="S9" s="156" t="s">
        <v>163</v>
      </c>
      <c r="T9" s="156" t="s">
        <v>211</v>
      </c>
      <c r="U9" s="156">
        <v>0.16</v>
      </c>
      <c r="V9" s="156">
        <f>ROUND(E9*U9,2)</f>
        <v>2.23</v>
      </c>
      <c r="W9" s="156"/>
      <c r="X9" s="156" t="s">
        <v>212</v>
      </c>
      <c r="Y9" s="147"/>
      <c r="Z9" s="147"/>
      <c r="AA9" s="147"/>
      <c r="AB9" s="147"/>
      <c r="AC9" s="147"/>
      <c r="AD9" s="147"/>
      <c r="AE9" s="147"/>
      <c r="AF9" s="147"/>
      <c r="AG9" s="147" t="s">
        <v>213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5">
      <c r="A10" s="154"/>
      <c r="B10" s="155"/>
      <c r="C10" s="183" t="s">
        <v>861</v>
      </c>
      <c r="D10" s="158"/>
      <c r="E10" s="159">
        <v>13.95</v>
      </c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47"/>
      <c r="Z10" s="147"/>
      <c r="AA10" s="147"/>
      <c r="AB10" s="147"/>
      <c r="AC10" s="147"/>
      <c r="AD10" s="147"/>
      <c r="AE10" s="147"/>
      <c r="AF10" s="147"/>
      <c r="AG10" s="147" t="s">
        <v>178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5">
      <c r="A11" s="167">
        <v>2</v>
      </c>
      <c r="B11" s="168" t="s">
        <v>862</v>
      </c>
      <c r="C11" s="182" t="s">
        <v>863</v>
      </c>
      <c r="D11" s="169" t="s">
        <v>232</v>
      </c>
      <c r="E11" s="170">
        <v>1.1519999999999999</v>
      </c>
      <c r="F11" s="171">
        <v>0</v>
      </c>
      <c r="G11" s="172">
        <f>ROUND(E11*F11,2)</f>
        <v>0</v>
      </c>
      <c r="H11" s="157">
        <v>0</v>
      </c>
      <c r="I11" s="156">
        <f>ROUND(E11*H11,2)</f>
        <v>0</v>
      </c>
      <c r="J11" s="157">
        <v>480.5</v>
      </c>
      <c r="K11" s="156">
        <f>ROUND(E11*J11,2)</f>
        <v>553.54</v>
      </c>
      <c r="L11" s="156">
        <v>21</v>
      </c>
      <c r="M11" s="156">
        <f>G11*(1+L11/100)</f>
        <v>0</v>
      </c>
      <c r="N11" s="156">
        <v>0</v>
      </c>
      <c r="O11" s="156">
        <f>ROUND(E11*N11,2)</f>
        <v>0</v>
      </c>
      <c r="P11" s="156">
        <v>0</v>
      </c>
      <c r="Q11" s="156">
        <f>ROUND(E11*P11,2)</f>
        <v>0</v>
      </c>
      <c r="R11" s="156"/>
      <c r="S11" s="156" t="s">
        <v>163</v>
      </c>
      <c r="T11" s="156" t="s">
        <v>211</v>
      </c>
      <c r="U11" s="156">
        <v>0.36499999999999999</v>
      </c>
      <c r="V11" s="156">
        <f>ROUND(E11*U11,2)</f>
        <v>0.42</v>
      </c>
      <c r="W11" s="156"/>
      <c r="X11" s="156" t="s">
        <v>212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213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5">
      <c r="A12" s="154"/>
      <c r="B12" s="155"/>
      <c r="C12" s="183" t="s">
        <v>864</v>
      </c>
      <c r="D12" s="158"/>
      <c r="E12" s="159">
        <v>1.1519999999999999</v>
      </c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47"/>
      <c r="Z12" s="147"/>
      <c r="AA12" s="147"/>
      <c r="AB12" s="147"/>
      <c r="AC12" s="147"/>
      <c r="AD12" s="147"/>
      <c r="AE12" s="147"/>
      <c r="AF12" s="147"/>
      <c r="AG12" s="147" t="s">
        <v>178</v>
      </c>
      <c r="AH12" s="147">
        <v>0</v>
      </c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5">
      <c r="A13" s="167">
        <v>3</v>
      </c>
      <c r="B13" s="168" t="s">
        <v>865</v>
      </c>
      <c r="C13" s="182" t="s">
        <v>866</v>
      </c>
      <c r="D13" s="169" t="s">
        <v>232</v>
      </c>
      <c r="E13" s="170">
        <v>30.204000000000001</v>
      </c>
      <c r="F13" s="171">
        <v>0</v>
      </c>
      <c r="G13" s="172">
        <f>ROUND(E13*F13,2)</f>
        <v>0</v>
      </c>
      <c r="H13" s="157">
        <v>0</v>
      </c>
      <c r="I13" s="156">
        <f>ROUND(E13*H13,2)</f>
        <v>0</v>
      </c>
      <c r="J13" s="157">
        <v>41.2</v>
      </c>
      <c r="K13" s="156">
        <f>ROUND(E13*J13,2)</f>
        <v>1244.4000000000001</v>
      </c>
      <c r="L13" s="156">
        <v>21</v>
      </c>
      <c r="M13" s="156">
        <f>G13*(1+L13/100)</f>
        <v>0</v>
      </c>
      <c r="N13" s="156">
        <v>0</v>
      </c>
      <c r="O13" s="156">
        <f>ROUND(E13*N13,2)</f>
        <v>0</v>
      </c>
      <c r="P13" s="156">
        <v>0</v>
      </c>
      <c r="Q13" s="156">
        <f>ROUND(E13*P13,2)</f>
        <v>0</v>
      </c>
      <c r="R13" s="156"/>
      <c r="S13" s="156" t="s">
        <v>163</v>
      </c>
      <c r="T13" s="156" t="s">
        <v>211</v>
      </c>
      <c r="U13" s="156">
        <v>0.09</v>
      </c>
      <c r="V13" s="156">
        <f>ROUND(E13*U13,2)</f>
        <v>2.72</v>
      </c>
      <c r="W13" s="156"/>
      <c r="X13" s="156" t="s">
        <v>212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213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5">
      <c r="A14" s="154"/>
      <c r="B14" s="155"/>
      <c r="C14" s="183" t="s">
        <v>867</v>
      </c>
      <c r="D14" s="158"/>
      <c r="E14" s="159">
        <v>30.204000000000001</v>
      </c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47"/>
      <c r="Z14" s="147"/>
      <c r="AA14" s="147"/>
      <c r="AB14" s="147"/>
      <c r="AC14" s="147"/>
      <c r="AD14" s="147"/>
      <c r="AE14" s="147"/>
      <c r="AF14" s="147"/>
      <c r="AG14" s="147" t="s">
        <v>178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5">
      <c r="A15" s="167">
        <v>4</v>
      </c>
      <c r="B15" s="168" t="s">
        <v>868</v>
      </c>
      <c r="C15" s="182" t="s">
        <v>869</v>
      </c>
      <c r="D15" s="169" t="s">
        <v>232</v>
      </c>
      <c r="E15" s="170">
        <v>15.102</v>
      </c>
      <c r="F15" s="171">
        <v>0</v>
      </c>
      <c r="G15" s="172">
        <f>ROUND(E15*F15,2)</f>
        <v>0</v>
      </c>
      <c r="H15" s="157">
        <v>0</v>
      </c>
      <c r="I15" s="156">
        <f>ROUND(E15*H15,2)</f>
        <v>0</v>
      </c>
      <c r="J15" s="157">
        <v>256</v>
      </c>
      <c r="K15" s="156">
        <f>ROUND(E15*J15,2)</f>
        <v>3866.11</v>
      </c>
      <c r="L15" s="156">
        <v>21</v>
      </c>
      <c r="M15" s="156">
        <f>G15*(1+L15/100)</f>
        <v>0</v>
      </c>
      <c r="N15" s="156">
        <v>0</v>
      </c>
      <c r="O15" s="156">
        <f>ROUND(E15*N15,2)</f>
        <v>0</v>
      </c>
      <c r="P15" s="156">
        <v>0</v>
      </c>
      <c r="Q15" s="156">
        <f>ROUND(E15*P15,2)</f>
        <v>0</v>
      </c>
      <c r="R15" s="156"/>
      <c r="S15" s="156" t="s">
        <v>163</v>
      </c>
      <c r="T15" s="156" t="s">
        <v>211</v>
      </c>
      <c r="U15" s="156">
        <v>0.65</v>
      </c>
      <c r="V15" s="156">
        <f>ROUND(E15*U15,2)</f>
        <v>9.82</v>
      </c>
      <c r="W15" s="156"/>
      <c r="X15" s="156" t="s">
        <v>212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213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5">
      <c r="A16" s="154"/>
      <c r="B16" s="155"/>
      <c r="C16" s="183" t="s">
        <v>870</v>
      </c>
      <c r="D16" s="158"/>
      <c r="E16" s="159">
        <v>15.102</v>
      </c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47"/>
      <c r="Z16" s="147"/>
      <c r="AA16" s="147"/>
      <c r="AB16" s="147"/>
      <c r="AC16" s="147"/>
      <c r="AD16" s="147"/>
      <c r="AE16" s="147"/>
      <c r="AF16" s="147"/>
      <c r="AG16" s="147" t="s">
        <v>178</v>
      </c>
      <c r="AH16" s="147">
        <v>0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5">
      <c r="A17" s="167">
        <v>5</v>
      </c>
      <c r="B17" s="168" t="s">
        <v>871</v>
      </c>
      <c r="C17" s="182" t="s">
        <v>872</v>
      </c>
      <c r="D17" s="169" t="s">
        <v>232</v>
      </c>
      <c r="E17" s="170">
        <v>15.102</v>
      </c>
      <c r="F17" s="171">
        <v>0</v>
      </c>
      <c r="G17" s="172">
        <f>ROUND(E17*F17,2)</f>
        <v>0</v>
      </c>
      <c r="H17" s="157">
        <v>0</v>
      </c>
      <c r="I17" s="156">
        <f>ROUND(E17*H17,2)</f>
        <v>0</v>
      </c>
      <c r="J17" s="157">
        <v>68.3</v>
      </c>
      <c r="K17" s="156">
        <f>ROUND(E17*J17,2)</f>
        <v>1031.47</v>
      </c>
      <c r="L17" s="156">
        <v>21</v>
      </c>
      <c r="M17" s="156">
        <f>G17*(1+L17/100)</f>
        <v>0</v>
      </c>
      <c r="N17" s="156">
        <v>0</v>
      </c>
      <c r="O17" s="156">
        <f>ROUND(E17*N17,2)</f>
        <v>0</v>
      </c>
      <c r="P17" s="156">
        <v>0</v>
      </c>
      <c r="Q17" s="156">
        <f>ROUND(E17*P17,2)</f>
        <v>0</v>
      </c>
      <c r="R17" s="156"/>
      <c r="S17" s="156" t="s">
        <v>163</v>
      </c>
      <c r="T17" s="156" t="s">
        <v>211</v>
      </c>
      <c r="U17" s="156">
        <v>0.05</v>
      </c>
      <c r="V17" s="156">
        <f>ROUND(E17*U17,2)</f>
        <v>0.76</v>
      </c>
      <c r="W17" s="156"/>
      <c r="X17" s="156" t="s">
        <v>212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213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5">
      <c r="A18" s="154"/>
      <c r="B18" s="155"/>
      <c r="C18" s="183" t="s">
        <v>870</v>
      </c>
      <c r="D18" s="158"/>
      <c r="E18" s="159">
        <v>15.102</v>
      </c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47"/>
      <c r="Z18" s="147"/>
      <c r="AA18" s="147"/>
      <c r="AB18" s="147"/>
      <c r="AC18" s="147"/>
      <c r="AD18" s="147"/>
      <c r="AE18" s="147"/>
      <c r="AF18" s="147"/>
      <c r="AG18" s="147" t="s">
        <v>178</v>
      </c>
      <c r="AH18" s="147">
        <v>0</v>
      </c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x14ac:dyDescent="0.25">
      <c r="A19" s="161" t="s">
        <v>158</v>
      </c>
      <c r="B19" s="162" t="s">
        <v>93</v>
      </c>
      <c r="C19" s="180" t="s">
        <v>94</v>
      </c>
      <c r="D19" s="163"/>
      <c r="E19" s="164"/>
      <c r="F19" s="165"/>
      <c r="G19" s="166">
        <f>SUMIF(AG20:AG27,"&lt;&gt;NOR",G20:G27)</f>
        <v>0</v>
      </c>
      <c r="H19" s="160"/>
      <c r="I19" s="160">
        <f>SUM(I20:I27)</f>
        <v>139834.48000000001</v>
      </c>
      <c r="J19" s="160"/>
      <c r="K19" s="160">
        <f>SUM(K20:K27)</f>
        <v>56566.93</v>
      </c>
      <c r="L19" s="160"/>
      <c r="M19" s="160">
        <f>SUM(M20:M27)</f>
        <v>0</v>
      </c>
      <c r="N19" s="160"/>
      <c r="O19" s="160">
        <f>SUM(O20:O27)</f>
        <v>34.909999999999997</v>
      </c>
      <c r="P19" s="160"/>
      <c r="Q19" s="160">
        <f>SUM(Q20:Q27)</f>
        <v>0</v>
      </c>
      <c r="R19" s="160"/>
      <c r="S19" s="160"/>
      <c r="T19" s="160"/>
      <c r="U19" s="160"/>
      <c r="V19" s="160">
        <f>SUM(V20:V27)</f>
        <v>21.28</v>
      </c>
      <c r="W19" s="160"/>
      <c r="X19" s="160"/>
      <c r="AG19" t="s">
        <v>159</v>
      </c>
    </row>
    <row r="20" spans="1:60" outlineLevel="1" x14ac:dyDescent="0.25">
      <c r="A20" s="173">
        <v>6</v>
      </c>
      <c r="B20" s="174" t="s">
        <v>873</v>
      </c>
      <c r="C20" s="181" t="s">
        <v>874</v>
      </c>
      <c r="D20" s="175" t="s">
        <v>225</v>
      </c>
      <c r="E20" s="176">
        <v>2.2999999999999998</v>
      </c>
      <c r="F20" s="177">
        <v>0</v>
      </c>
      <c r="G20" s="178">
        <f>ROUND(E20*F20,2)</f>
        <v>0</v>
      </c>
      <c r="H20" s="157">
        <v>860.25</v>
      </c>
      <c r="I20" s="156">
        <f>ROUND(E20*H20,2)</f>
        <v>1978.58</v>
      </c>
      <c r="J20" s="157">
        <v>317.75</v>
      </c>
      <c r="K20" s="156">
        <f>ROUND(E20*J20,2)</f>
        <v>730.83</v>
      </c>
      <c r="L20" s="156">
        <v>21</v>
      </c>
      <c r="M20" s="156">
        <f>G20*(1+L20/100)</f>
        <v>0</v>
      </c>
      <c r="N20" s="156">
        <v>4.4729999999999999E-2</v>
      </c>
      <c r="O20" s="156">
        <f>ROUND(E20*N20,2)</f>
        <v>0.1</v>
      </c>
      <c r="P20" s="156">
        <v>0</v>
      </c>
      <c r="Q20" s="156">
        <f>ROUND(E20*P20,2)</f>
        <v>0</v>
      </c>
      <c r="R20" s="156"/>
      <c r="S20" s="156" t="s">
        <v>163</v>
      </c>
      <c r="T20" s="156" t="s">
        <v>211</v>
      </c>
      <c r="U20" s="156">
        <v>0.81100000000000005</v>
      </c>
      <c r="V20" s="156">
        <f>ROUND(E20*U20,2)</f>
        <v>1.87</v>
      </c>
      <c r="W20" s="156"/>
      <c r="X20" s="156" t="s">
        <v>212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213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5">
      <c r="A21" s="167">
        <v>7</v>
      </c>
      <c r="B21" s="168" t="s">
        <v>875</v>
      </c>
      <c r="C21" s="182" t="s">
        <v>876</v>
      </c>
      <c r="D21" s="169" t="s">
        <v>452</v>
      </c>
      <c r="E21" s="170">
        <v>5</v>
      </c>
      <c r="F21" s="171">
        <v>0</v>
      </c>
      <c r="G21" s="172">
        <f>ROUND(E21*F21,2)</f>
        <v>0</v>
      </c>
      <c r="H21" s="157">
        <v>531.17999999999995</v>
      </c>
      <c r="I21" s="156">
        <f>ROUND(E21*H21,2)</f>
        <v>2655.9</v>
      </c>
      <c r="J21" s="157">
        <v>3088.82</v>
      </c>
      <c r="K21" s="156">
        <f>ROUND(E21*J21,2)</f>
        <v>15444.1</v>
      </c>
      <c r="L21" s="156">
        <v>21</v>
      </c>
      <c r="M21" s="156">
        <f>G21*(1+L21/100)</f>
        <v>0</v>
      </c>
      <c r="N21" s="156">
        <v>0.20033999999999999</v>
      </c>
      <c r="O21" s="156">
        <f>ROUND(E21*N21,2)</f>
        <v>1</v>
      </c>
      <c r="P21" s="156">
        <v>0</v>
      </c>
      <c r="Q21" s="156">
        <f>ROUND(E21*P21,2)</f>
        <v>0</v>
      </c>
      <c r="R21" s="156"/>
      <c r="S21" s="156" t="s">
        <v>163</v>
      </c>
      <c r="T21" s="156" t="s">
        <v>211</v>
      </c>
      <c r="U21" s="156">
        <v>3.8820000000000001</v>
      </c>
      <c r="V21" s="156">
        <f>ROUND(E21*U21,2)</f>
        <v>19.41</v>
      </c>
      <c r="W21" s="156"/>
      <c r="X21" s="156" t="s">
        <v>212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213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5">
      <c r="A22" s="154"/>
      <c r="B22" s="155"/>
      <c r="C22" s="183" t="s">
        <v>97</v>
      </c>
      <c r="D22" s="158"/>
      <c r="E22" s="159">
        <v>5</v>
      </c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47"/>
      <c r="Z22" s="147"/>
      <c r="AA22" s="147"/>
      <c r="AB22" s="147"/>
      <c r="AC22" s="147"/>
      <c r="AD22" s="147"/>
      <c r="AE22" s="147"/>
      <c r="AF22" s="147"/>
      <c r="AG22" s="147" t="s">
        <v>178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ht="20.399999999999999" outlineLevel="1" x14ac:dyDescent="0.25">
      <c r="A23" s="167">
        <v>8</v>
      </c>
      <c r="B23" s="168" t="s">
        <v>1005</v>
      </c>
      <c r="C23" s="182" t="s">
        <v>877</v>
      </c>
      <c r="D23" s="169" t="s">
        <v>232</v>
      </c>
      <c r="E23" s="170">
        <v>2.64</v>
      </c>
      <c r="F23" s="171">
        <v>0</v>
      </c>
      <c r="G23" s="172">
        <f>ROUND(E23*F23,2)</f>
        <v>0</v>
      </c>
      <c r="H23" s="157">
        <v>0</v>
      </c>
      <c r="I23" s="156">
        <f>ROUND(E23*H23,2)</f>
        <v>0</v>
      </c>
      <c r="J23" s="157">
        <v>15300</v>
      </c>
      <c r="K23" s="156">
        <f>ROUND(E23*J23,2)</f>
        <v>40392</v>
      </c>
      <c r="L23" s="156">
        <v>21</v>
      </c>
      <c r="M23" s="156">
        <f>G23*(1+L23/100)</f>
        <v>0</v>
      </c>
      <c r="N23" s="156">
        <v>3.0539000000000001</v>
      </c>
      <c r="O23" s="156">
        <f>ROUND(E23*N23,2)</f>
        <v>8.06</v>
      </c>
      <c r="P23" s="156">
        <v>0</v>
      </c>
      <c r="Q23" s="156">
        <f>ROUND(E23*P23,2)</f>
        <v>0</v>
      </c>
      <c r="R23" s="156"/>
      <c r="S23" s="156" t="s">
        <v>169</v>
      </c>
      <c r="T23" s="156" t="s">
        <v>211</v>
      </c>
      <c r="U23" s="156">
        <v>0</v>
      </c>
      <c r="V23" s="156">
        <f>ROUND(E23*U23,2)</f>
        <v>0</v>
      </c>
      <c r="W23" s="156"/>
      <c r="X23" s="156" t="s">
        <v>748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749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5">
      <c r="A24" s="154"/>
      <c r="B24" s="155"/>
      <c r="C24" s="183" t="s">
        <v>878</v>
      </c>
      <c r="D24" s="158"/>
      <c r="E24" s="159">
        <v>1.2</v>
      </c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47"/>
      <c r="Z24" s="147"/>
      <c r="AA24" s="147"/>
      <c r="AB24" s="147"/>
      <c r="AC24" s="147"/>
      <c r="AD24" s="147"/>
      <c r="AE24" s="147"/>
      <c r="AF24" s="147"/>
      <c r="AG24" s="147" t="s">
        <v>178</v>
      </c>
      <c r="AH24" s="147">
        <v>0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5">
      <c r="A25" s="154"/>
      <c r="B25" s="155"/>
      <c r="C25" s="183" t="s">
        <v>879</v>
      </c>
      <c r="D25" s="158"/>
      <c r="E25" s="159">
        <v>0.75</v>
      </c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47"/>
      <c r="Z25" s="147"/>
      <c r="AA25" s="147"/>
      <c r="AB25" s="147"/>
      <c r="AC25" s="147"/>
      <c r="AD25" s="147"/>
      <c r="AE25" s="147"/>
      <c r="AF25" s="147"/>
      <c r="AG25" s="147" t="s">
        <v>178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5">
      <c r="A26" s="154"/>
      <c r="B26" s="155"/>
      <c r="C26" s="183" t="s">
        <v>880</v>
      </c>
      <c r="D26" s="158"/>
      <c r="E26" s="159">
        <v>0.69</v>
      </c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47"/>
      <c r="Z26" s="147"/>
      <c r="AA26" s="147"/>
      <c r="AB26" s="147"/>
      <c r="AC26" s="147"/>
      <c r="AD26" s="147"/>
      <c r="AE26" s="147"/>
      <c r="AF26" s="147"/>
      <c r="AG26" s="147" t="s">
        <v>178</v>
      </c>
      <c r="AH26" s="147">
        <v>0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5">
      <c r="A27" s="173">
        <v>9</v>
      </c>
      <c r="B27" s="174" t="s">
        <v>881</v>
      </c>
      <c r="C27" s="181" t="s">
        <v>882</v>
      </c>
      <c r="D27" s="175" t="s">
        <v>452</v>
      </c>
      <c r="E27" s="176">
        <v>5</v>
      </c>
      <c r="F27" s="177">
        <v>0</v>
      </c>
      <c r="G27" s="178">
        <f>ROUND(E27*F27,2)</f>
        <v>0</v>
      </c>
      <c r="H27" s="157">
        <v>27040</v>
      </c>
      <c r="I27" s="156">
        <f>ROUND(E27*H27,2)</f>
        <v>135200</v>
      </c>
      <c r="J27" s="157">
        <v>0</v>
      </c>
      <c r="K27" s="156">
        <f>ROUND(E27*J27,2)</f>
        <v>0</v>
      </c>
      <c r="L27" s="156">
        <v>21</v>
      </c>
      <c r="M27" s="156">
        <f>G27*(1+L27/100)</f>
        <v>0</v>
      </c>
      <c r="N27" s="156">
        <v>5.15</v>
      </c>
      <c r="O27" s="156">
        <f>ROUND(E27*N27,2)</f>
        <v>25.75</v>
      </c>
      <c r="P27" s="156">
        <v>0</v>
      </c>
      <c r="Q27" s="156">
        <f>ROUND(E27*P27,2)</f>
        <v>0</v>
      </c>
      <c r="R27" s="156" t="s">
        <v>430</v>
      </c>
      <c r="S27" s="156" t="s">
        <v>163</v>
      </c>
      <c r="T27" s="156" t="s">
        <v>211</v>
      </c>
      <c r="U27" s="156">
        <v>0</v>
      </c>
      <c r="V27" s="156">
        <f>ROUND(E27*U27,2)</f>
        <v>0</v>
      </c>
      <c r="W27" s="156"/>
      <c r="X27" s="156" t="s">
        <v>431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432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x14ac:dyDescent="0.25">
      <c r="A28" s="161" t="s">
        <v>158</v>
      </c>
      <c r="B28" s="162" t="s">
        <v>95</v>
      </c>
      <c r="C28" s="180" t="s">
        <v>96</v>
      </c>
      <c r="D28" s="163"/>
      <c r="E28" s="164"/>
      <c r="F28" s="165"/>
      <c r="G28" s="166">
        <f>SUMIF(AG29:AG35,"&lt;&gt;NOR",G29:G35)</f>
        <v>0</v>
      </c>
      <c r="H28" s="160"/>
      <c r="I28" s="160">
        <f>SUM(I29:I35)</f>
        <v>6516.68</v>
      </c>
      <c r="J28" s="160"/>
      <c r="K28" s="160">
        <f>SUM(K29:K35)</f>
        <v>1868.9199999999998</v>
      </c>
      <c r="L28" s="160"/>
      <c r="M28" s="160">
        <f>SUM(M29:M35)</f>
        <v>0</v>
      </c>
      <c r="N28" s="160"/>
      <c r="O28" s="160">
        <f>SUM(O29:O35)</f>
        <v>10.280000000000001</v>
      </c>
      <c r="P28" s="160"/>
      <c r="Q28" s="160">
        <f>SUM(Q29:Q35)</f>
        <v>0</v>
      </c>
      <c r="R28" s="160"/>
      <c r="S28" s="160"/>
      <c r="T28" s="160"/>
      <c r="U28" s="160"/>
      <c r="V28" s="160">
        <f>SUM(V29:V35)</f>
        <v>5.17</v>
      </c>
      <c r="W28" s="160"/>
      <c r="X28" s="160"/>
      <c r="AG28" t="s">
        <v>159</v>
      </c>
    </row>
    <row r="29" spans="1:60" outlineLevel="1" x14ac:dyDescent="0.25">
      <c r="A29" s="167">
        <v>10</v>
      </c>
      <c r="B29" s="168" t="s">
        <v>883</v>
      </c>
      <c r="C29" s="182" t="s">
        <v>884</v>
      </c>
      <c r="D29" s="169" t="s">
        <v>210</v>
      </c>
      <c r="E29" s="170">
        <v>8.1</v>
      </c>
      <c r="F29" s="171">
        <v>0</v>
      </c>
      <c r="G29" s="172">
        <f>ROUND(E29*F29,2)</f>
        <v>0</v>
      </c>
      <c r="H29" s="157">
        <v>540.34</v>
      </c>
      <c r="I29" s="156">
        <f>ROUND(E29*H29,2)</f>
        <v>4376.75</v>
      </c>
      <c r="J29" s="157">
        <v>170.66</v>
      </c>
      <c r="K29" s="156">
        <f>ROUND(E29*J29,2)</f>
        <v>1382.35</v>
      </c>
      <c r="L29" s="156">
        <v>21</v>
      </c>
      <c r="M29" s="156">
        <f>G29*(1+L29/100)</f>
        <v>0</v>
      </c>
      <c r="N29" s="156">
        <v>0.505</v>
      </c>
      <c r="O29" s="156">
        <f>ROUND(E29*N29,2)</f>
        <v>4.09</v>
      </c>
      <c r="P29" s="156">
        <v>0</v>
      </c>
      <c r="Q29" s="156">
        <f>ROUND(E29*P29,2)</f>
        <v>0</v>
      </c>
      <c r="R29" s="156"/>
      <c r="S29" s="156" t="s">
        <v>163</v>
      </c>
      <c r="T29" s="156" t="s">
        <v>211</v>
      </c>
      <c r="U29" s="156">
        <v>0.46</v>
      </c>
      <c r="V29" s="156">
        <f>ROUND(E29*U29,2)</f>
        <v>3.73</v>
      </c>
      <c r="W29" s="156"/>
      <c r="X29" s="156" t="s">
        <v>212</v>
      </c>
      <c r="Y29" s="147"/>
      <c r="Z29" s="147"/>
      <c r="AA29" s="147"/>
      <c r="AB29" s="147"/>
      <c r="AC29" s="147"/>
      <c r="AD29" s="147"/>
      <c r="AE29" s="147"/>
      <c r="AF29" s="147"/>
      <c r="AG29" s="147" t="s">
        <v>213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5">
      <c r="A30" s="154"/>
      <c r="B30" s="155"/>
      <c r="C30" s="183" t="s">
        <v>885</v>
      </c>
      <c r="D30" s="158"/>
      <c r="E30" s="159">
        <v>4.5</v>
      </c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47"/>
      <c r="Z30" s="147"/>
      <c r="AA30" s="147"/>
      <c r="AB30" s="147"/>
      <c r="AC30" s="147"/>
      <c r="AD30" s="147"/>
      <c r="AE30" s="147"/>
      <c r="AF30" s="147"/>
      <c r="AG30" s="147" t="s">
        <v>178</v>
      </c>
      <c r="AH30" s="147">
        <v>0</v>
      </c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5">
      <c r="A31" s="154"/>
      <c r="B31" s="155"/>
      <c r="C31" s="183" t="s">
        <v>886</v>
      </c>
      <c r="D31" s="158"/>
      <c r="E31" s="159">
        <v>3.6</v>
      </c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47"/>
      <c r="Z31" s="147"/>
      <c r="AA31" s="147"/>
      <c r="AB31" s="147"/>
      <c r="AC31" s="147"/>
      <c r="AD31" s="147"/>
      <c r="AE31" s="147"/>
      <c r="AF31" s="147"/>
      <c r="AG31" s="147" t="s">
        <v>178</v>
      </c>
      <c r="AH31" s="147">
        <v>0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 x14ac:dyDescent="0.25">
      <c r="A32" s="167">
        <v>11</v>
      </c>
      <c r="B32" s="168" t="s">
        <v>887</v>
      </c>
      <c r="C32" s="182" t="s">
        <v>888</v>
      </c>
      <c r="D32" s="169" t="s">
        <v>210</v>
      </c>
      <c r="E32" s="170">
        <v>20.6</v>
      </c>
      <c r="F32" s="171">
        <v>0</v>
      </c>
      <c r="G32" s="172">
        <f>ROUND(E32*F32,2)</f>
        <v>0</v>
      </c>
      <c r="H32" s="157">
        <v>103.88</v>
      </c>
      <c r="I32" s="156">
        <f>ROUND(E32*H32,2)</f>
        <v>2139.9299999999998</v>
      </c>
      <c r="J32" s="157">
        <v>23.62</v>
      </c>
      <c r="K32" s="156">
        <f>ROUND(E32*J32,2)</f>
        <v>486.57</v>
      </c>
      <c r="L32" s="156">
        <v>21</v>
      </c>
      <c r="M32" s="156">
        <f>G32*(1+L32/100)</f>
        <v>0</v>
      </c>
      <c r="N32" s="156">
        <v>0.30059999999999998</v>
      </c>
      <c r="O32" s="156">
        <f>ROUND(E32*N32,2)</f>
        <v>6.19</v>
      </c>
      <c r="P32" s="156">
        <v>0</v>
      </c>
      <c r="Q32" s="156">
        <f>ROUND(E32*P32,2)</f>
        <v>0</v>
      </c>
      <c r="R32" s="156"/>
      <c r="S32" s="156" t="s">
        <v>163</v>
      </c>
      <c r="T32" s="156" t="s">
        <v>211</v>
      </c>
      <c r="U32" s="156">
        <v>7.0000000000000007E-2</v>
      </c>
      <c r="V32" s="156">
        <f>ROUND(E32*U32,2)</f>
        <v>1.44</v>
      </c>
      <c r="W32" s="156"/>
      <c r="X32" s="156" t="s">
        <v>212</v>
      </c>
      <c r="Y32" s="147"/>
      <c r="Z32" s="147"/>
      <c r="AA32" s="147"/>
      <c r="AB32" s="147"/>
      <c r="AC32" s="147"/>
      <c r="AD32" s="147"/>
      <c r="AE32" s="147"/>
      <c r="AF32" s="147"/>
      <c r="AG32" s="147" t="s">
        <v>213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5">
      <c r="A33" s="154"/>
      <c r="B33" s="155"/>
      <c r="C33" s="183" t="s">
        <v>885</v>
      </c>
      <c r="D33" s="158"/>
      <c r="E33" s="159">
        <v>4.5</v>
      </c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47"/>
      <c r="Z33" s="147"/>
      <c r="AA33" s="147"/>
      <c r="AB33" s="147"/>
      <c r="AC33" s="147"/>
      <c r="AD33" s="147"/>
      <c r="AE33" s="147"/>
      <c r="AF33" s="147"/>
      <c r="AG33" s="147" t="s">
        <v>178</v>
      </c>
      <c r="AH33" s="147">
        <v>0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5">
      <c r="A34" s="154"/>
      <c r="B34" s="155"/>
      <c r="C34" s="183" t="s">
        <v>886</v>
      </c>
      <c r="D34" s="158"/>
      <c r="E34" s="159">
        <v>3.6</v>
      </c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47"/>
      <c r="Z34" s="147"/>
      <c r="AA34" s="147"/>
      <c r="AB34" s="147"/>
      <c r="AC34" s="147"/>
      <c r="AD34" s="147"/>
      <c r="AE34" s="147"/>
      <c r="AF34" s="147"/>
      <c r="AG34" s="147" t="s">
        <v>178</v>
      </c>
      <c r="AH34" s="147">
        <v>0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5">
      <c r="A35" s="154"/>
      <c r="B35" s="155"/>
      <c r="C35" s="183" t="s">
        <v>889</v>
      </c>
      <c r="D35" s="158"/>
      <c r="E35" s="159">
        <v>12.5</v>
      </c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47"/>
      <c r="Z35" s="147"/>
      <c r="AA35" s="147"/>
      <c r="AB35" s="147"/>
      <c r="AC35" s="147"/>
      <c r="AD35" s="147"/>
      <c r="AE35" s="147"/>
      <c r="AF35" s="147"/>
      <c r="AG35" s="147" t="s">
        <v>178</v>
      </c>
      <c r="AH35" s="147">
        <v>0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x14ac:dyDescent="0.25">
      <c r="A36" s="161" t="s">
        <v>158</v>
      </c>
      <c r="B36" s="162" t="s">
        <v>97</v>
      </c>
      <c r="C36" s="180" t="s">
        <v>98</v>
      </c>
      <c r="D36" s="163"/>
      <c r="E36" s="164"/>
      <c r="F36" s="165"/>
      <c r="G36" s="166">
        <f>SUMIF(AG37:AG39,"&lt;&gt;NOR",G37:G39)</f>
        <v>0</v>
      </c>
      <c r="H36" s="160"/>
      <c r="I36" s="160">
        <f>SUM(I37:I39)</f>
        <v>6005.18</v>
      </c>
      <c r="J36" s="160"/>
      <c r="K36" s="160">
        <f>SUM(K37:K39)</f>
        <v>7667.62</v>
      </c>
      <c r="L36" s="160"/>
      <c r="M36" s="160">
        <f>SUM(M37:M39)</f>
        <v>0</v>
      </c>
      <c r="N36" s="160"/>
      <c r="O36" s="160">
        <f>SUM(O37:O39)</f>
        <v>7.09</v>
      </c>
      <c r="P36" s="160"/>
      <c r="Q36" s="160">
        <f>SUM(Q37:Q39)</f>
        <v>0</v>
      </c>
      <c r="R36" s="160"/>
      <c r="S36" s="160"/>
      <c r="T36" s="160"/>
      <c r="U36" s="160"/>
      <c r="V36" s="160">
        <f>SUM(V37:V39)</f>
        <v>17.420000000000002</v>
      </c>
      <c r="W36" s="160"/>
      <c r="X36" s="160"/>
      <c r="AG36" t="s">
        <v>159</v>
      </c>
    </row>
    <row r="37" spans="1:60" outlineLevel="1" x14ac:dyDescent="0.25">
      <c r="A37" s="167">
        <v>12</v>
      </c>
      <c r="B37" s="168" t="s">
        <v>890</v>
      </c>
      <c r="C37" s="182" t="s">
        <v>891</v>
      </c>
      <c r="D37" s="169" t="s">
        <v>210</v>
      </c>
      <c r="E37" s="170">
        <v>8.1</v>
      </c>
      <c r="F37" s="171">
        <v>0</v>
      </c>
      <c r="G37" s="172">
        <f>ROUND(E37*F37,2)</f>
        <v>0</v>
      </c>
      <c r="H37" s="157">
        <v>741.38</v>
      </c>
      <c r="I37" s="156">
        <f>ROUND(E37*H37,2)</f>
        <v>6005.18</v>
      </c>
      <c r="J37" s="157">
        <v>946.62</v>
      </c>
      <c r="K37" s="156">
        <f>ROUND(E37*J37,2)</f>
        <v>7667.62</v>
      </c>
      <c r="L37" s="156">
        <v>21</v>
      </c>
      <c r="M37" s="156">
        <f>G37*(1+L37/100)</f>
        <v>0</v>
      </c>
      <c r="N37" s="156">
        <v>0.87522</v>
      </c>
      <c r="O37" s="156">
        <f>ROUND(E37*N37,2)</f>
        <v>7.09</v>
      </c>
      <c r="P37" s="156">
        <v>0</v>
      </c>
      <c r="Q37" s="156">
        <f>ROUND(E37*P37,2)</f>
        <v>0</v>
      </c>
      <c r="R37" s="156"/>
      <c r="S37" s="156" t="s">
        <v>163</v>
      </c>
      <c r="T37" s="156" t="s">
        <v>211</v>
      </c>
      <c r="U37" s="156">
        <v>2.15</v>
      </c>
      <c r="V37" s="156">
        <f>ROUND(E37*U37,2)</f>
        <v>17.420000000000002</v>
      </c>
      <c r="W37" s="156"/>
      <c r="X37" s="156" t="s">
        <v>212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213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5">
      <c r="A38" s="154"/>
      <c r="B38" s="155"/>
      <c r="C38" s="183" t="s">
        <v>885</v>
      </c>
      <c r="D38" s="158"/>
      <c r="E38" s="159">
        <v>4.5</v>
      </c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47"/>
      <c r="Z38" s="147"/>
      <c r="AA38" s="147"/>
      <c r="AB38" s="147"/>
      <c r="AC38" s="147"/>
      <c r="AD38" s="147"/>
      <c r="AE38" s="147"/>
      <c r="AF38" s="147"/>
      <c r="AG38" s="147" t="s">
        <v>178</v>
      </c>
      <c r="AH38" s="147">
        <v>0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 x14ac:dyDescent="0.25">
      <c r="A39" s="154"/>
      <c r="B39" s="155"/>
      <c r="C39" s="183" t="s">
        <v>886</v>
      </c>
      <c r="D39" s="158"/>
      <c r="E39" s="159">
        <v>3.6</v>
      </c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47"/>
      <c r="Z39" s="147"/>
      <c r="AA39" s="147"/>
      <c r="AB39" s="147"/>
      <c r="AC39" s="147"/>
      <c r="AD39" s="147"/>
      <c r="AE39" s="147"/>
      <c r="AF39" s="147"/>
      <c r="AG39" s="147" t="s">
        <v>178</v>
      </c>
      <c r="AH39" s="147">
        <v>0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x14ac:dyDescent="0.25">
      <c r="A40" s="161" t="s">
        <v>158</v>
      </c>
      <c r="B40" s="162" t="s">
        <v>99</v>
      </c>
      <c r="C40" s="180" t="s">
        <v>100</v>
      </c>
      <c r="D40" s="163"/>
      <c r="E40" s="164"/>
      <c r="F40" s="165"/>
      <c r="G40" s="166">
        <f>SUMIF(AG41:AG44,"&lt;&gt;NOR",G41:G44)</f>
        <v>0</v>
      </c>
      <c r="H40" s="160"/>
      <c r="I40" s="160">
        <f>SUM(I41:I44)</f>
        <v>4761.92</v>
      </c>
      <c r="J40" s="160"/>
      <c r="K40" s="160">
        <f>SUM(K41:K44)</f>
        <v>3079.41</v>
      </c>
      <c r="L40" s="160"/>
      <c r="M40" s="160">
        <f>SUM(M41:M44)</f>
        <v>0</v>
      </c>
      <c r="N40" s="160"/>
      <c r="O40" s="160">
        <f>SUM(O41:O44)</f>
        <v>5.3900000000000006</v>
      </c>
      <c r="P40" s="160"/>
      <c r="Q40" s="160">
        <f>SUM(Q41:Q44)</f>
        <v>0</v>
      </c>
      <c r="R40" s="160"/>
      <c r="S40" s="160"/>
      <c r="T40" s="160"/>
      <c r="U40" s="160"/>
      <c r="V40" s="160">
        <f>SUM(V41:V44)</f>
        <v>5.6899999999999995</v>
      </c>
      <c r="W40" s="160"/>
      <c r="X40" s="160"/>
      <c r="AG40" t="s">
        <v>159</v>
      </c>
    </row>
    <row r="41" spans="1:60" ht="20.399999999999999" outlineLevel="1" x14ac:dyDescent="0.25">
      <c r="A41" s="167">
        <v>13</v>
      </c>
      <c r="B41" s="168" t="s">
        <v>892</v>
      </c>
      <c r="C41" s="182" t="s">
        <v>893</v>
      </c>
      <c r="D41" s="169" t="s">
        <v>232</v>
      </c>
      <c r="E41" s="170">
        <v>1.875</v>
      </c>
      <c r="F41" s="171">
        <v>0</v>
      </c>
      <c r="G41" s="172">
        <f>ROUND(E41*F41,2)</f>
        <v>0</v>
      </c>
      <c r="H41" s="157">
        <v>2539.69</v>
      </c>
      <c r="I41" s="156">
        <f>ROUND(E41*H41,2)</f>
        <v>4761.92</v>
      </c>
      <c r="J41" s="157">
        <v>895.31</v>
      </c>
      <c r="K41" s="156">
        <f>ROUND(E41*J41,2)</f>
        <v>1678.71</v>
      </c>
      <c r="L41" s="156">
        <v>21</v>
      </c>
      <c r="M41" s="156">
        <f>G41*(1+L41/100)</f>
        <v>0</v>
      </c>
      <c r="N41" s="156">
        <v>2.5249999999999999</v>
      </c>
      <c r="O41" s="156">
        <f>ROUND(E41*N41,2)</f>
        <v>4.7300000000000004</v>
      </c>
      <c r="P41" s="156">
        <v>0</v>
      </c>
      <c r="Q41" s="156">
        <f>ROUND(E41*P41,2)</f>
        <v>0</v>
      </c>
      <c r="R41" s="156"/>
      <c r="S41" s="156" t="s">
        <v>163</v>
      </c>
      <c r="T41" s="156" t="s">
        <v>211</v>
      </c>
      <c r="U41" s="156">
        <v>2.3170000000000002</v>
      </c>
      <c r="V41" s="156">
        <f>ROUND(E41*U41,2)</f>
        <v>4.34</v>
      </c>
      <c r="W41" s="156"/>
      <c r="X41" s="156" t="s">
        <v>212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213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5">
      <c r="A42" s="154"/>
      <c r="B42" s="155"/>
      <c r="C42" s="183" t="s">
        <v>894</v>
      </c>
      <c r="D42" s="158"/>
      <c r="E42" s="159">
        <v>1.875</v>
      </c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47"/>
      <c r="Z42" s="147"/>
      <c r="AA42" s="147"/>
      <c r="AB42" s="147"/>
      <c r="AC42" s="147"/>
      <c r="AD42" s="147"/>
      <c r="AE42" s="147"/>
      <c r="AF42" s="147"/>
      <c r="AG42" s="147" t="s">
        <v>178</v>
      </c>
      <c r="AH42" s="147">
        <v>0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ht="20.399999999999999" outlineLevel="1" x14ac:dyDescent="0.25">
      <c r="A43" s="167">
        <v>14</v>
      </c>
      <c r="B43" s="168" t="s">
        <v>895</v>
      </c>
      <c r="C43" s="182" t="s">
        <v>896</v>
      </c>
      <c r="D43" s="169" t="s">
        <v>210</v>
      </c>
      <c r="E43" s="170">
        <v>1.7250000000000001</v>
      </c>
      <c r="F43" s="171">
        <v>0</v>
      </c>
      <c r="G43" s="172">
        <f>ROUND(E43*F43,2)</f>
        <v>0</v>
      </c>
      <c r="H43" s="157">
        <v>0</v>
      </c>
      <c r="I43" s="156">
        <f>ROUND(E43*H43,2)</f>
        <v>0</v>
      </c>
      <c r="J43" s="157">
        <v>812</v>
      </c>
      <c r="K43" s="156">
        <f>ROUND(E43*J43,2)</f>
        <v>1400.7</v>
      </c>
      <c r="L43" s="156">
        <v>21</v>
      </c>
      <c r="M43" s="156">
        <f>G43*(1+L43/100)</f>
        <v>0</v>
      </c>
      <c r="N43" s="156">
        <v>0.38396999999999998</v>
      </c>
      <c r="O43" s="156">
        <f>ROUND(E43*N43,2)</f>
        <v>0.66</v>
      </c>
      <c r="P43" s="156">
        <v>0</v>
      </c>
      <c r="Q43" s="156">
        <f>ROUND(E43*P43,2)</f>
        <v>0</v>
      </c>
      <c r="R43" s="156"/>
      <c r="S43" s="156" t="s">
        <v>169</v>
      </c>
      <c r="T43" s="156" t="s">
        <v>211</v>
      </c>
      <c r="U43" s="156">
        <v>0.78008</v>
      </c>
      <c r="V43" s="156">
        <f>ROUND(E43*U43,2)</f>
        <v>1.35</v>
      </c>
      <c r="W43" s="156"/>
      <c r="X43" s="156" t="s">
        <v>212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213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5">
      <c r="A44" s="154"/>
      <c r="B44" s="155"/>
      <c r="C44" s="183" t="s">
        <v>897</v>
      </c>
      <c r="D44" s="158"/>
      <c r="E44" s="159">
        <v>1.7250000000000001</v>
      </c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47"/>
      <c r="Z44" s="147"/>
      <c r="AA44" s="147"/>
      <c r="AB44" s="147"/>
      <c r="AC44" s="147"/>
      <c r="AD44" s="147"/>
      <c r="AE44" s="147"/>
      <c r="AF44" s="147"/>
      <c r="AG44" s="147" t="s">
        <v>178</v>
      </c>
      <c r="AH44" s="147">
        <v>0</v>
      </c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x14ac:dyDescent="0.25">
      <c r="A45" s="161" t="s">
        <v>158</v>
      </c>
      <c r="B45" s="162" t="s">
        <v>107</v>
      </c>
      <c r="C45" s="180" t="s">
        <v>108</v>
      </c>
      <c r="D45" s="163"/>
      <c r="E45" s="164"/>
      <c r="F45" s="165"/>
      <c r="G45" s="166">
        <f>SUMIF(AG46:AG51,"&lt;&gt;NOR",G46:G51)</f>
        <v>0</v>
      </c>
      <c r="H45" s="160"/>
      <c r="I45" s="160">
        <f>SUM(I46:I51)</f>
        <v>2396.92</v>
      </c>
      <c r="J45" s="160"/>
      <c r="K45" s="160">
        <f>SUM(K46:K51)</f>
        <v>682.22</v>
      </c>
      <c r="L45" s="160"/>
      <c r="M45" s="160">
        <f>SUM(M46:M51)</f>
        <v>0</v>
      </c>
      <c r="N45" s="160"/>
      <c r="O45" s="160">
        <f>SUM(O46:O51)</f>
        <v>0</v>
      </c>
      <c r="P45" s="160"/>
      <c r="Q45" s="160">
        <f>SUM(Q46:Q51)</f>
        <v>0</v>
      </c>
      <c r="R45" s="160"/>
      <c r="S45" s="160"/>
      <c r="T45" s="160"/>
      <c r="U45" s="160"/>
      <c r="V45" s="160">
        <f>SUM(V46:V51)</f>
        <v>1.43</v>
      </c>
      <c r="W45" s="160"/>
      <c r="X45" s="160"/>
      <c r="AG45" t="s">
        <v>159</v>
      </c>
    </row>
    <row r="46" spans="1:60" outlineLevel="1" x14ac:dyDescent="0.25">
      <c r="A46" s="173">
        <v>15</v>
      </c>
      <c r="B46" s="174" t="s">
        <v>898</v>
      </c>
      <c r="C46" s="181" t="s">
        <v>899</v>
      </c>
      <c r="D46" s="175" t="s">
        <v>225</v>
      </c>
      <c r="E46" s="176">
        <v>1</v>
      </c>
      <c r="F46" s="177">
        <v>0</v>
      </c>
      <c r="G46" s="178">
        <f>ROUND(E46*F46,2)</f>
        <v>0</v>
      </c>
      <c r="H46" s="157">
        <v>398.09</v>
      </c>
      <c r="I46" s="156">
        <f>ROUND(E46*H46,2)</f>
        <v>398.09</v>
      </c>
      <c r="J46" s="157">
        <v>357.91</v>
      </c>
      <c r="K46" s="156">
        <f>ROUND(E46*J46,2)</f>
        <v>357.91</v>
      </c>
      <c r="L46" s="156">
        <v>21</v>
      </c>
      <c r="M46" s="156">
        <f>G46*(1+L46/100)</f>
        <v>0</v>
      </c>
      <c r="N46" s="156">
        <v>2.8500000000000001E-3</v>
      </c>
      <c r="O46" s="156">
        <f>ROUND(E46*N46,2)</f>
        <v>0</v>
      </c>
      <c r="P46" s="156">
        <v>0</v>
      </c>
      <c r="Q46" s="156">
        <f>ROUND(E46*P46,2)</f>
        <v>0</v>
      </c>
      <c r="R46" s="156"/>
      <c r="S46" s="156" t="s">
        <v>163</v>
      </c>
      <c r="T46" s="156" t="s">
        <v>211</v>
      </c>
      <c r="U46" s="156">
        <v>0.749</v>
      </c>
      <c r="V46" s="156">
        <f>ROUND(E46*U46,2)</f>
        <v>0.75</v>
      </c>
      <c r="W46" s="156"/>
      <c r="X46" s="156" t="s">
        <v>212</v>
      </c>
      <c r="Y46" s="147"/>
      <c r="Z46" s="147"/>
      <c r="AA46" s="147"/>
      <c r="AB46" s="147"/>
      <c r="AC46" s="147"/>
      <c r="AD46" s="147"/>
      <c r="AE46" s="147"/>
      <c r="AF46" s="147"/>
      <c r="AG46" s="147" t="s">
        <v>213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ht="20.399999999999999" outlineLevel="1" x14ac:dyDescent="0.25">
      <c r="A47" s="173">
        <v>16</v>
      </c>
      <c r="B47" s="174" t="s">
        <v>900</v>
      </c>
      <c r="C47" s="181" t="s">
        <v>901</v>
      </c>
      <c r="D47" s="175" t="s">
        <v>452</v>
      </c>
      <c r="E47" s="176">
        <v>1</v>
      </c>
      <c r="F47" s="177">
        <v>0</v>
      </c>
      <c r="G47" s="178">
        <f>ROUND(E47*F47,2)</f>
        <v>0</v>
      </c>
      <c r="H47" s="157">
        <v>1998.83</v>
      </c>
      <c r="I47" s="156">
        <f>ROUND(E47*H47,2)</f>
        <v>1998.83</v>
      </c>
      <c r="J47" s="157">
        <v>321.17</v>
      </c>
      <c r="K47" s="156">
        <f>ROUND(E47*J47,2)</f>
        <v>321.17</v>
      </c>
      <c r="L47" s="156">
        <v>21</v>
      </c>
      <c r="M47" s="156">
        <f>G47*(1+L47/100)</f>
        <v>0</v>
      </c>
      <c r="N47" s="156">
        <v>1.8600000000000001E-3</v>
      </c>
      <c r="O47" s="156">
        <f>ROUND(E47*N47,2)</f>
        <v>0</v>
      </c>
      <c r="P47" s="156">
        <v>0</v>
      </c>
      <c r="Q47" s="156">
        <f>ROUND(E47*P47,2)</f>
        <v>0</v>
      </c>
      <c r="R47" s="156"/>
      <c r="S47" s="156" t="s">
        <v>163</v>
      </c>
      <c r="T47" s="156" t="s">
        <v>211</v>
      </c>
      <c r="U47" s="156">
        <v>0.67100000000000004</v>
      </c>
      <c r="V47" s="156">
        <f>ROUND(E47*U47,2)</f>
        <v>0.67</v>
      </c>
      <c r="W47" s="156"/>
      <c r="X47" s="156" t="s">
        <v>212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213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 x14ac:dyDescent="0.25">
      <c r="A48" s="167">
        <v>17</v>
      </c>
      <c r="B48" s="168" t="s">
        <v>902</v>
      </c>
      <c r="C48" s="182" t="s">
        <v>903</v>
      </c>
      <c r="D48" s="169" t="s">
        <v>491</v>
      </c>
      <c r="E48" s="170">
        <v>4.7099999999999998E-3</v>
      </c>
      <c r="F48" s="171">
        <v>0</v>
      </c>
      <c r="G48" s="172">
        <f>ROUND(E48*F48,2)</f>
        <v>0</v>
      </c>
      <c r="H48" s="157">
        <v>0</v>
      </c>
      <c r="I48" s="156">
        <f>ROUND(E48*H48,2)</f>
        <v>0</v>
      </c>
      <c r="J48" s="157">
        <v>667</v>
      </c>
      <c r="K48" s="156">
        <f>ROUND(E48*J48,2)</f>
        <v>3.14</v>
      </c>
      <c r="L48" s="156">
        <v>21</v>
      </c>
      <c r="M48" s="156">
        <f>G48*(1+L48/100)</f>
        <v>0</v>
      </c>
      <c r="N48" s="156">
        <v>0</v>
      </c>
      <c r="O48" s="156">
        <f>ROUND(E48*N48,2)</f>
        <v>0</v>
      </c>
      <c r="P48" s="156">
        <v>0</v>
      </c>
      <c r="Q48" s="156">
        <f>ROUND(E48*P48,2)</f>
        <v>0</v>
      </c>
      <c r="R48" s="156"/>
      <c r="S48" s="156" t="s">
        <v>163</v>
      </c>
      <c r="T48" s="156" t="s">
        <v>211</v>
      </c>
      <c r="U48" s="156">
        <v>1.47</v>
      </c>
      <c r="V48" s="156">
        <f>ROUND(E48*U48,2)</f>
        <v>0.01</v>
      </c>
      <c r="W48" s="156"/>
      <c r="X48" s="156" t="s">
        <v>492</v>
      </c>
      <c r="Y48" s="147"/>
      <c r="Z48" s="147"/>
      <c r="AA48" s="147"/>
      <c r="AB48" s="147"/>
      <c r="AC48" s="147"/>
      <c r="AD48" s="147"/>
      <c r="AE48" s="147"/>
      <c r="AF48" s="147"/>
      <c r="AG48" s="147" t="s">
        <v>493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 x14ac:dyDescent="0.25">
      <c r="A49" s="154"/>
      <c r="B49" s="155"/>
      <c r="C49" s="183" t="s">
        <v>494</v>
      </c>
      <c r="D49" s="158"/>
      <c r="E49" s="159"/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47"/>
      <c r="Z49" s="147"/>
      <c r="AA49" s="147"/>
      <c r="AB49" s="147"/>
      <c r="AC49" s="147"/>
      <c r="AD49" s="147"/>
      <c r="AE49" s="147"/>
      <c r="AF49" s="147"/>
      <c r="AG49" s="147" t="s">
        <v>178</v>
      </c>
      <c r="AH49" s="147">
        <v>0</v>
      </c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 x14ac:dyDescent="0.25">
      <c r="A50" s="154"/>
      <c r="B50" s="155"/>
      <c r="C50" s="183" t="s">
        <v>904</v>
      </c>
      <c r="D50" s="158"/>
      <c r="E50" s="159"/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47"/>
      <c r="Z50" s="147"/>
      <c r="AA50" s="147"/>
      <c r="AB50" s="147"/>
      <c r="AC50" s="147"/>
      <c r="AD50" s="147"/>
      <c r="AE50" s="147"/>
      <c r="AF50" s="147"/>
      <c r="AG50" s="147" t="s">
        <v>178</v>
      </c>
      <c r="AH50" s="147">
        <v>0</v>
      </c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 x14ac:dyDescent="0.25">
      <c r="A51" s="154"/>
      <c r="B51" s="155"/>
      <c r="C51" s="183" t="s">
        <v>905</v>
      </c>
      <c r="D51" s="158"/>
      <c r="E51" s="159">
        <v>4.7099999999999998E-3</v>
      </c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47"/>
      <c r="Z51" s="147"/>
      <c r="AA51" s="147"/>
      <c r="AB51" s="147"/>
      <c r="AC51" s="147"/>
      <c r="AD51" s="147"/>
      <c r="AE51" s="147"/>
      <c r="AF51" s="147"/>
      <c r="AG51" s="147" t="s">
        <v>178</v>
      </c>
      <c r="AH51" s="147">
        <v>0</v>
      </c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x14ac:dyDescent="0.25">
      <c r="A52" s="3"/>
      <c r="B52" s="4"/>
      <c r="C52" s="184"/>
      <c r="D52" s="6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AE52">
        <v>15</v>
      </c>
      <c r="AF52">
        <v>21</v>
      </c>
      <c r="AG52" t="s">
        <v>145</v>
      </c>
    </row>
    <row r="53" spans="1:60" x14ac:dyDescent="0.25">
      <c r="A53" s="150"/>
      <c r="B53" s="151" t="s">
        <v>31</v>
      </c>
      <c r="C53" s="185"/>
      <c r="D53" s="152"/>
      <c r="E53" s="153"/>
      <c r="F53" s="153"/>
      <c r="G53" s="179">
        <f>G8+G19+G28+G36+G40+G45</f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AE53">
        <f>SUMIF(L7:L51,AE52,G7:G51)</f>
        <v>0</v>
      </c>
      <c r="AF53">
        <f>SUMIF(L7:L51,AF52,G7:G51)</f>
        <v>0</v>
      </c>
      <c r="AG53" t="s">
        <v>203</v>
      </c>
    </row>
    <row r="54" spans="1:60" x14ac:dyDescent="0.25">
      <c r="A54" s="3"/>
      <c r="B54" s="4"/>
      <c r="C54" s="184"/>
      <c r="D54" s="6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60" x14ac:dyDescent="0.25">
      <c r="A55" s="3"/>
      <c r="B55" s="4"/>
      <c r="C55" s="184"/>
      <c r="D55" s="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60" x14ac:dyDescent="0.25">
      <c r="A56" s="277" t="s">
        <v>204</v>
      </c>
      <c r="B56" s="277"/>
      <c r="C56" s="278"/>
      <c r="D56" s="6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</row>
    <row r="57" spans="1:60" x14ac:dyDescent="0.25">
      <c r="A57" s="258"/>
      <c r="B57" s="259"/>
      <c r="C57" s="260"/>
      <c r="D57" s="259"/>
      <c r="E57" s="259"/>
      <c r="F57" s="259"/>
      <c r="G57" s="261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AG57" t="s">
        <v>205</v>
      </c>
    </row>
    <row r="58" spans="1:60" x14ac:dyDescent="0.25">
      <c r="A58" s="262"/>
      <c r="B58" s="263"/>
      <c r="C58" s="264"/>
      <c r="D58" s="263"/>
      <c r="E58" s="263"/>
      <c r="F58" s="263"/>
      <c r="G58" s="265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</row>
    <row r="59" spans="1:60" x14ac:dyDescent="0.25">
      <c r="A59" s="262"/>
      <c r="B59" s="263"/>
      <c r="C59" s="264"/>
      <c r="D59" s="263"/>
      <c r="E59" s="263"/>
      <c r="F59" s="263"/>
      <c r="G59" s="265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</row>
    <row r="60" spans="1:60" x14ac:dyDescent="0.25">
      <c r="A60" s="262"/>
      <c r="B60" s="263"/>
      <c r="C60" s="264"/>
      <c r="D60" s="263"/>
      <c r="E60" s="263"/>
      <c r="F60" s="263"/>
      <c r="G60" s="265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</row>
    <row r="61" spans="1:60" x14ac:dyDescent="0.25">
      <c r="A61" s="266"/>
      <c r="B61" s="267"/>
      <c r="C61" s="268"/>
      <c r="D61" s="267"/>
      <c r="E61" s="267"/>
      <c r="F61" s="267"/>
      <c r="G61" s="269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</row>
    <row r="62" spans="1:60" x14ac:dyDescent="0.25">
      <c r="A62" s="3"/>
      <c r="B62" s="4"/>
      <c r="C62" s="184"/>
      <c r="D62" s="6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</row>
    <row r="63" spans="1:60" x14ac:dyDescent="0.25">
      <c r="C63" s="186"/>
      <c r="D63" s="10"/>
      <c r="AG63" t="s">
        <v>206</v>
      </c>
    </row>
    <row r="64" spans="1:60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vugQj8g/YRIHb/hSnEdoA5TeVKy6fMrn+GbZYGTeZk1+GBDNcYmirRd0VfbdPb+ZOTLVWd6i453uxeepI6DWaA==" saltValue="d10zKmDWa46YR8uFSZB0pg==" spinCount="100000" sheet="1" objects="1" scenarios="1"/>
  <mergeCells count="6">
    <mergeCell ref="A57:G61"/>
    <mergeCell ref="A1:G1"/>
    <mergeCell ref="C2:G2"/>
    <mergeCell ref="C3:G3"/>
    <mergeCell ref="C4:G4"/>
    <mergeCell ref="A56:C56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" activePane="bottomLeft" state="frozen"/>
      <selection pane="bottomLeft" activeCell="F10" sqref="F10"/>
    </sheetView>
  </sheetViews>
  <sheetFormatPr defaultRowHeight="13.2" outlineLevelRow="1" x14ac:dyDescent="0.25"/>
  <cols>
    <col min="1" max="1" width="3.44140625" customWidth="1"/>
    <col min="2" max="2" width="12.5546875" style="121" customWidth="1"/>
    <col min="3" max="3" width="38.33203125" style="121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70" t="s">
        <v>7</v>
      </c>
      <c r="B1" s="270"/>
      <c r="C1" s="270"/>
      <c r="D1" s="270"/>
      <c r="E1" s="270"/>
      <c r="F1" s="270"/>
      <c r="G1" s="270"/>
      <c r="AG1" t="s">
        <v>132</v>
      </c>
    </row>
    <row r="2" spans="1:60" ht="24.9" customHeight="1" x14ac:dyDescent="0.25">
      <c r="A2" s="139" t="s">
        <v>8</v>
      </c>
      <c r="B2" s="48" t="s">
        <v>43</v>
      </c>
      <c r="C2" s="271" t="s">
        <v>44</v>
      </c>
      <c r="D2" s="272"/>
      <c r="E2" s="272"/>
      <c r="F2" s="272"/>
      <c r="G2" s="273"/>
      <c r="AG2" t="s">
        <v>133</v>
      </c>
    </row>
    <row r="3" spans="1:60" ht="24.9" customHeight="1" x14ac:dyDescent="0.25">
      <c r="A3" s="139" t="s">
        <v>9</v>
      </c>
      <c r="B3" s="48" t="s">
        <v>82</v>
      </c>
      <c r="C3" s="271" t="s">
        <v>83</v>
      </c>
      <c r="D3" s="272"/>
      <c r="E3" s="272"/>
      <c r="F3" s="272"/>
      <c r="G3" s="273"/>
      <c r="AC3" s="121" t="s">
        <v>207</v>
      </c>
      <c r="AG3" t="s">
        <v>135</v>
      </c>
    </row>
    <row r="4" spans="1:60" ht="24.9" customHeight="1" x14ac:dyDescent="0.25">
      <c r="A4" s="140" t="s">
        <v>10</v>
      </c>
      <c r="B4" s="141" t="s">
        <v>56</v>
      </c>
      <c r="C4" s="274" t="s">
        <v>83</v>
      </c>
      <c r="D4" s="275"/>
      <c r="E4" s="275"/>
      <c r="F4" s="275"/>
      <c r="G4" s="276"/>
      <c r="AG4" t="s">
        <v>136</v>
      </c>
    </row>
    <row r="5" spans="1:60" x14ac:dyDescent="0.25">
      <c r="D5" s="10"/>
    </row>
    <row r="6" spans="1:60" ht="39.6" x14ac:dyDescent="0.25">
      <c r="A6" s="143" t="s">
        <v>137</v>
      </c>
      <c r="B6" s="145" t="s">
        <v>138</v>
      </c>
      <c r="C6" s="145" t="s">
        <v>139</v>
      </c>
      <c r="D6" s="144" t="s">
        <v>140</v>
      </c>
      <c r="E6" s="143" t="s">
        <v>141</v>
      </c>
      <c r="F6" s="142" t="s">
        <v>142</v>
      </c>
      <c r="G6" s="143" t="s">
        <v>31</v>
      </c>
      <c r="H6" s="146" t="s">
        <v>32</v>
      </c>
      <c r="I6" s="146" t="s">
        <v>143</v>
      </c>
      <c r="J6" s="146" t="s">
        <v>33</v>
      </c>
      <c r="K6" s="146" t="s">
        <v>144</v>
      </c>
      <c r="L6" s="146" t="s">
        <v>145</v>
      </c>
      <c r="M6" s="146" t="s">
        <v>146</v>
      </c>
      <c r="N6" s="146" t="s">
        <v>147</v>
      </c>
      <c r="O6" s="146" t="s">
        <v>148</v>
      </c>
      <c r="P6" s="146" t="s">
        <v>149</v>
      </c>
      <c r="Q6" s="146" t="s">
        <v>150</v>
      </c>
      <c r="R6" s="146" t="s">
        <v>151</v>
      </c>
      <c r="S6" s="146" t="s">
        <v>152</v>
      </c>
      <c r="T6" s="146" t="s">
        <v>153</v>
      </c>
      <c r="U6" s="146" t="s">
        <v>154</v>
      </c>
      <c r="V6" s="146" t="s">
        <v>155</v>
      </c>
      <c r="W6" s="146" t="s">
        <v>156</v>
      </c>
      <c r="X6" s="146" t="s">
        <v>157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x14ac:dyDescent="0.25">
      <c r="A8" s="161" t="s">
        <v>158</v>
      </c>
      <c r="B8" s="162" t="s">
        <v>54</v>
      </c>
      <c r="C8" s="180" t="s">
        <v>90</v>
      </c>
      <c r="D8" s="163"/>
      <c r="E8" s="164"/>
      <c r="F8" s="165"/>
      <c r="G8" s="166">
        <f>SUMIF(AG9:AG15,"&lt;&gt;NOR",G9:G15)</f>
        <v>0</v>
      </c>
      <c r="H8" s="160"/>
      <c r="I8" s="160">
        <f>SUM(I9:I15)</f>
        <v>0</v>
      </c>
      <c r="J8" s="160"/>
      <c r="K8" s="160">
        <f>SUM(K9:K15)</f>
        <v>6134.4000000000005</v>
      </c>
      <c r="L8" s="160"/>
      <c r="M8" s="160">
        <f>SUM(M9:M15)</f>
        <v>0</v>
      </c>
      <c r="N8" s="160"/>
      <c r="O8" s="160">
        <f>SUM(O9:O15)</f>
        <v>0</v>
      </c>
      <c r="P8" s="160"/>
      <c r="Q8" s="160">
        <f>SUM(Q9:Q15)</f>
        <v>0</v>
      </c>
      <c r="R8" s="160"/>
      <c r="S8" s="160"/>
      <c r="T8" s="160"/>
      <c r="U8" s="160"/>
      <c r="V8" s="160">
        <f>SUM(V9:V15)</f>
        <v>12.53</v>
      </c>
      <c r="W8" s="160"/>
      <c r="X8" s="160"/>
      <c r="AG8" t="s">
        <v>159</v>
      </c>
    </row>
    <row r="9" spans="1:60" outlineLevel="1" x14ac:dyDescent="0.25">
      <c r="A9" s="167">
        <v>1</v>
      </c>
      <c r="B9" s="168" t="s">
        <v>859</v>
      </c>
      <c r="C9" s="182" t="s">
        <v>860</v>
      </c>
      <c r="D9" s="169" t="s">
        <v>232</v>
      </c>
      <c r="E9" s="170">
        <v>12</v>
      </c>
      <c r="F9" s="171">
        <v>0</v>
      </c>
      <c r="G9" s="172">
        <f>ROUND(E9*F9,2)</f>
        <v>0</v>
      </c>
      <c r="H9" s="157">
        <v>0</v>
      </c>
      <c r="I9" s="156">
        <f>ROUND(E9*H9,2)</f>
        <v>0</v>
      </c>
      <c r="J9" s="157">
        <v>104.5</v>
      </c>
      <c r="K9" s="156">
        <f>ROUND(E9*J9,2)</f>
        <v>1254</v>
      </c>
      <c r="L9" s="156">
        <v>21</v>
      </c>
      <c r="M9" s="156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6"/>
      <c r="S9" s="156" t="s">
        <v>163</v>
      </c>
      <c r="T9" s="156" t="s">
        <v>211</v>
      </c>
      <c r="U9" s="156">
        <v>0.16</v>
      </c>
      <c r="V9" s="156">
        <f>ROUND(E9*U9,2)</f>
        <v>1.92</v>
      </c>
      <c r="W9" s="156"/>
      <c r="X9" s="156" t="s">
        <v>212</v>
      </c>
      <c r="Y9" s="147"/>
      <c r="Z9" s="147"/>
      <c r="AA9" s="147"/>
      <c r="AB9" s="147"/>
      <c r="AC9" s="147"/>
      <c r="AD9" s="147"/>
      <c r="AE9" s="147"/>
      <c r="AF9" s="147"/>
      <c r="AG9" s="147" t="s">
        <v>213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5">
      <c r="A10" s="154"/>
      <c r="B10" s="155"/>
      <c r="C10" s="183" t="s">
        <v>906</v>
      </c>
      <c r="D10" s="158"/>
      <c r="E10" s="159">
        <v>12</v>
      </c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47"/>
      <c r="Z10" s="147"/>
      <c r="AA10" s="147"/>
      <c r="AB10" s="147"/>
      <c r="AC10" s="147"/>
      <c r="AD10" s="147"/>
      <c r="AE10" s="147"/>
      <c r="AF10" s="147"/>
      <c r="AG10" s="147" t="s">
        <v>178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5">
      <c r="A11" s="167">
        <v>2</v>
      </c>
      <c r="B11" s="168" t="s">
        <v>865</v>
      </c>
      <c r="C11" s="182" t="s">
        <v>866</v>
      </c>
      <c r="D11" s="169" t="s">
        <v>232</v>
      </c>
      <c r="E11" s="170">
        <v>24</v>
      </c>
      <c r="F11" s="171">
        <v>0</v>
      </c>
      <c r="G11" s="172">
        <f>ROUND(E11*F11,2)</f>
        <v>0</v>
      </c>
      <c r="H11" s="157">
        <v>0</v>
      </c>
      <c r="I11" s="156">
        <f>ROUND(E11*H11,2)</f>
        <v>0</v>
      </c>
      <c r="J11" s="157">
        <v>41.2</v>
      </c>
      <c r="K11" s="156">
        <f>ROUND(E11*J11,2)</f>
        <v>988.8</v>
      </c>
      <c r="L11" s="156">
        <v>21</v>
      </c>
      <c r="M11" s="156">
        <f>G11*(1+L11/100)</f>
        <v>0</v>
      </c>
      <c r="N11" s="156">
        <v>0</v>
      </c>
      <c r="O11" s="156">
        <f>ROUND(E11*N11,2)</f>
        <v>0</v>
      </c>
      <c r="P11" s="156">
        <v>0</v>
      </c>
      <c r="Q11" s="156">
        <f>ROUND(E11*P11,2)</f>
        <v>0</v>
      </c>
      <c r="R11" s="156"/>
      <c r="S11" s="156" t="s">
        <v>163</v>
      </c>
      <c r="T11" s="156" t="s">
        <v>211</v>
      </c>
      <c r="U11" s="156">
        <v>0.09</v>
      </c>
      <c r="V11" s="156">
        <f>ROUND(E11*U11,2)</f>
        <v>2.16</v>
      </c>
      <c r="W11" s="156"/>
      <c r="X11" s="156" t="s">
        <v>212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213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5">
      <c r="A12" s="154"/>
      <c r="B12" s="155"/>
      <c r="C12" s="183" t="s">
        <v>907</v>
      </c>
      <c r="D12" s="158"/>
      <c r="E12" s="159">
        <v>24</v>
      </c>
      <c r="F12" s="156"/>
      <c r="G12" s="156"/>
      <c r="H12" s="156"/>
      <c r="I12" s="156"/>
      <c r="J12" s="156"/>
      <c r="K12" s="156"/>
      <c r="L12" s="156"/>
      <c r="M12" s="156"/>
      <c r="N12" s="156"/>
      <c r="O12" s="156"/>
      <c r="P12" s="156"/>
      <c r="Q12" s="156"/>
      <c r="R12" s="156"/>
      <c r="S12" s="156"/>
      <c r="T12" s="156"/>
      <c r="U12" s="156"/>
      <c r="V12" s="156"/>
      <c r="W12" s="156"/>
      <c r="X12" s="156"/>
      <c r="Y12" s="147"/>
      <c r="Z12" s="147"/>
      <c r="AA12" s="147"/>
      <c r="AB12" s="147"/>
      <c r="AC12" s="147"/>
      <c r="AD12" s="147"/>
      <c r="AE12" s="147"/>
      <c r="AF12" s="147"/>
      <c r="AG12" s="147" t="s">
        <v>178</v>
      </c>
      <c r="AH12" s="147">
        <v>0</v>
      </c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5">
      <c r="A13" s="167">
        <v>3</v>
      </c>
      <c r="B13" s="168" t="s">
        <v>868</v>
      </c>
      <c r="C13" s="182" t="s">
        <v>869</v>
      </c>
      <c r="D13" s="169" t="s">
        <v>232</v>
      </c>
      <c r="E13" s="170">
        <v>12</v>
      </c>
      <c r="F13" s="171">
        <v>0</v>
      </c>
      <c r="G13" s="172">
        <f>ROUND(E13*F13,2)</f>
        <v>0</v>
      </c>
      <c r="H13" s="157">
        <v>0</v>
      </c>
      <c r="I13" s="156">
        <f>ROUND(E13*H13,2)</f>
        <v>0</v>
      </c>
      <c r="J13" s="157">
        <v>256</v>
      </c>
      <c r="K13" s="156">
        <f>ROUND(E13*J13,2)</f>
        <v>3072</v>
      </c>
      <c r="L13" s="156">
        <v>21</v>
      </c>
      <c r="M13" s="156">
        <f>G13*(1+L13/100)</f>
        <v>0</v>
      </c>
      <c r="N13" s="156">
        <v>0</v>
      </c>
      <c r="O13" s="156">
        <f>ROUND(E13*N13,2)</f>
        <v>0</v>
      </c>
      <c r="P13" s="156">
        <v>0</v>
      </c>
      <c r="Q13" s="156">
        <f>ROUND(E13*P13,2)</f>
        <v>0</v>
      </c>
      <c r="R13" s="156"/>
      <c r="S13" s="156" t="s">
        <v>163</v>
      </c>
      <c r="T13" s="156" t="s">
        <v>211</v>
      </c>
      <c r="U13" s="156">
        <v>0.65</v>
      </c>
      <c r="V13" s="156">
        <f>ROUND(E13*U13,2)</f>
        <v>7.8</v>
      </c>
      <c r="W13" s="156"/>
      <c r="X13" s="156" t="s">
        <v>212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213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5">
      <c r="A14" s="154"/>
      <c r="B14" s="155"/>
      <c r="C14" s="183" t="s">
        <v>906</v>
      </c>
      <c r="D14" s="158"/>
      <c r="E14" s="159">
        <v>12</v>
      </c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6"/>
      <c r="Y14" s="147"/>
      <c r="Z14" s="147"/>
      <c r="AA14" s="147"/>
      <c r="AB14" s="147"/>
      <c r="AC14" s="147"/>
      <c r="AD14" s="147"/>
      <c r="AE14" s="147"/>
      <c r="AF14" s="147"/>
      <c r="AG14" s="147" t="s">
        <v>178</v>
      </c>
      <c r="AH14" s="147">
        <v>0</v>
      </c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5">
      <c r="A15" s="173">
        <v>4</v>
      </c>
      <c r="B15" s="174" t="s">
        <v>871</v>
      </c>
      <c r="C15" s="181" t="s">
        <v>872</v>
      </c>
      <c r="D15" s="175" t="s">
        <v>232</v>
      </c>
      <c r="E15" s="176">
        <v>12</v>
      </c>
      <c r="F15" s="177">
        <v>0</v>
      </c>
      <c r="G15" s="178">
        <f>ROUND(E15*F15,2)</f>
        <v>0</v>
      </c>
      <c r="H15" s="157">
        <v>0</v>
      </c>
      <c r="I15" s="156">
        <f>ROUND(E15*H15,2)</f>
        <v>0</v>
      </c>
      <c r="J15" s="157">
        <v>68.3</v>
      </c>
      <c r="K15" s="156">
        <f>ROUND(E15*J15,2)</f>
        <v>819.6</v>
      </c>
      <c r="L15" s="156">
        <v>21</v>
      </c>
      <c r="M15" s="156">
        <f>G15*(1+L15/100)</f>
        <v>0</v>
      </c>
      <c r="N15" s="156">
        <v>0</v>
      </c>
      <c r="O15" s="156">
        <f>ROUND(E15*N15,2)</f>
        <v>0</v>
      </c>
      <c r="P15" s="156">
        <v>0</v>
      </c>
      <c r="Q15" s="156">
        <f>ROUND(E15*P15,2)</f>
        <v>0</v>
      </c>
      <c r="R15" s="156"/>
      <c r="S15" s="156" t="s">
        <v>163</v>
      </c>
      <c r="T15" s="156" t="s">
        <v>211</v>
      </c>
      <c r="U15" s="156">
        <v>5.3999999999999999E-2</v>
      </c>
      <c r="V15" s="156">
        <f>ROUND(E15*U15,2)</f>
        <v>0.65</v>
      </c>
      <c r="W15" s="156"/>
      <c r="X15" s="156" t="s">
        <v>212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213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x14ac:dyDescent="0.25">
      <c r="A16" s="161" t="s">
        <v>158</v>
      </c>
      <c r="B16" s="162" t="s">
        <v>95</v>
      </c>
      <c r="C16" s="180" t="s">
        <v>96</v>
      </c>
      <c r="D16" s="163"/>
      <c r="E16" s="164"/>
      <c r="F16" s="165"/>
      <c r="G16" s="166">
        <f>SUMIF(AG17:AG25,"&lt;&gt;NOR",G17:G25)</f>
        <v>0</v>
      </c>
      <c r="H16" s="160"/>
      <c r="I16" s="160">
        <f>SUM(I17:I25)</f>
        <v>5057.2299999999996</v>
      </c>
      <c r="J16" s="160"/>
      <c r="K16" s="160">
        <f>SUM(K17:K25)</f>
        <v>1448.3300000000002</v>
      </c>
      <c r="L16" s="160"/>
      <c r="M16" s="160">
        <f>SUM(M17:M25)</f>
        <v>0</v>
      </c>
      <c r="N16" s="160"/>
      <c r="O16" s="160">
        <f>SUM(O17:O25)</f>
        <v>7.1099999999999994</v>
      </c>
      <c r="P16" s="160"/>
      <c r="Q16" s="160">
        <f>SUM(Q17:Q25)</f>
        <v>0</v>
      </c>
      <c r="R16" s="160"/>
      <c r="S16" s="160"/>
      <c r="T16" s="160"/>
      <c r="U16" s="160"/>
      <c r="V16" s="160">
        <f>SUM(V17:V25)</f>
        <v>3.89</v>
      </c>
      <c r="W16" s="160"/>
      <c r="X16" s="160"/>
      <c r="AG16" t="s">
        <v>159</v>
      </c>
    </row>
    <row r="17" spans="1:60" outlineLevel="1" x14ac:dyDescent="0.25">
      <c r="A17" s="167">
        <v>5</v>
      </c>
      <c r="B17" s="168" t="s">
        <v>883</v>
      </c>
      <c r="C17" s="182" t="s">
        <v>884</v>
      </c>
      <c r="D17" s="169" t="s">
        <v>210</v>
      </c>
      <c r="E17" s="170">
        <v>4.16</v>
      </c>
      <c r="F17" s="171">
        <v>0</v>
      </c>
      <c r="G17" s="172">
        <f>ROUND(E17*F17,2)</f>
        <v>0</v>
      </c>
      <c r="H17" s="157">
        <v>540.34</v>
      </c>
      <c r="I17" s="156">
        <f>ROUND(E17*H17,2)</f>
        <v>2247.81</v>
      </c>
      <c r="J17" s="157">
        <v>170.66</v>
      </c>
      <c r="K17" s="156">
        <f>ROUND(E17*J17,2)</f>
        <v>709.95</v>
      </c>
      <c r="L17" s="156">
        <v>21</v>
      </c>
      <c r="M17" s="156">
        <f>G17*(1+L17/100)</f>
        <v>0</v>
      </c>
      <c r="N17" s="156">
        <v>0.505</v>
      </c>
      <c r="O17" s="156">
        <f>ROUND(E17*N17,2)</f>
        <v>2.1</v>
      </c>
      <c r="P17" s="156">
        <v>0</v>
      </c>
      <c r="Q17" s="156">
        <f>ROUND(E17*P17,2)</f>
        <v>0</v>
      </c>
      <c r="R17" s="156"/>
      <c r="S17" s="156" t="s">
        <v>163</v>
      </c>
      <c r="T17" s="156" t="s">
        <v>211</v>
      </c>
      <c r="U17" s="156">
        <v>0.46</v>
      </c>
      <c r="V17" s="156">
        <f>ROUND(E17*U17,2)</f>
        <v>1.91</v>
      </c>
      <c r="W17" s="156"/>
      <c r="X17" s="156" t="s">
        <v>212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213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5">
      <c r="A18" s="154"/>
      <c r="B18" s="155"/>
      <c r="C18" s="183" t="s">
        <v>847</v>
      </c>
      <c r="D18" s="158"/>
      <c r="E18" s="159">
        <v>2</v>
      </c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47"/>
      <c r="Z18" s="147"/>
      <c r="AA18" s="147"/>
      <c r="AB18" s="147"/>
      <c r="AC18" s="147"/>
      <c r="AD18" s="147"/>
      <c r="AE18" s="147"/>
      <c r="AF18" s="147"/>
      <c r="AG18" s="147" t="s">
        <v>178</v>
      </c>
      <c r="AH18" s="147">
        <v>0</v>
      </c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5">
      <c r="A19" s="154"/>
      <c r="B19" s="155"/>
      <c r="C19" s="183" t="s">
        <v>908</v>
      </c>
      <c r="D19" s="158"/>
      <c r="E19" s="159">
        <v>2.16</v>
      </c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47"/>
      <c r="Z19" s="147"/>
      <c r="AA19" s="147"/>
      <c r="AB19" s="147"/>
      <c r="AC19" s="147"/>
      <c r="AD19" s="147"/>
      <c r="AE19" s="147"/>
      <c r="AF19" s="147"/>
      <c r="AG19" s="147" t="s">
        <v>178</v>
      </c>
      <c r="AH19" s="147">
        <v>0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5">
      <c r="A20" s="167">
        <v>6</v>
      </c>
      <c r="B20" s="168" t="s">
        <v>887</v>
      </c>
      <c r="C20" s="182" t="s">
        <v>888</v>
      </c>
      <c r="D20" s="169" t="s">
        <v>210</v>
      </c>
      <c r="E20" s="170">
        <v>12.56</v>
      </c>
      <c r="F20" s="171">
        <v>0</v>
      </c>
      <c r="G20" s="172">
        <f>ROUND(E20*F20,2)</f>
        <v>0</v>
      </c>
      <c r="H20" s="157">
        <v>103.88</v>
      </c>
      <c r="I20" s="156">
        <f>ROUND(E20*H20,2)</f>
        <v>1304.73</v>
      </c>
      <c r="J20" s="157">
        <v>23.62</v>
      </c>
      <c r="K20" s="156">
        <f>ROUND(E20*J20,2)</f>
        <v>296.67</v>
      </c>
      <c r="L20" s="156">
        <v>21</v>
      </c>
      <c r="M20" s="156">
        <f>G20*(1+L20/100)</f>
        <v>0</v>
      </c>
      <c r="N20" s="156">
        <v>0.30059999999999998</v>
      </c>
      <c r="O20" s="156">
        <f>ROUND(E20*N20,2)</f>
        <v>3.78</v>
      </c>
      <c r="P20" s="156">
        <v>0</v>
      </c>
      <c r="Q20" s="156">
        <f>ROUND(E20*P20,2)</f>
        <v>0</v>
      </c>
      <c r="R20" s="156"/>
      <c r="S20" s="156" t="s">
        <v>163</v>
      </c>
      <c r="T20" s="156" t="s">
        <v>211</v>
      </c>
      <c r="U20" s="156">
        <v>7.0000000000000007E-2</v>
      </c>
      <c r="V20" s="156">
        <f>ROUND(E20*U20,2)</f>
        <v>0.88</v>
      </c>
      <c r="W20" s="156"/>
      <c r="X20" s="156" t="s">
        <v>212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213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5">
      <c r="A21" s="154"/>
      <c r="B21" s="155"/>
      <c r="C21" s="183" t="s">
        <v>909</v>
      </c>
      <c r="D21" s="158"/>
      <c r="E21" s="159">
        <v>8.4</v>
      </c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47"/>
      <c r="Z21" s="147"/>
      <c r="AA21" s="147"/>
      <c r="AB21" s="147"/>
      <c r="AC21" s="147"/>
      <c r="AD21" s="147"/>
      <c r="AE21" s="147"/>
      <c r="AF21" s="147"/>
      <c r="AG21" s="147" t="s">
        <v>178</v>
      </c>
      <c r="AH21" s="147">
        <v>0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5">
      <c r="A22" s="154"/>
      <c r="B22" s="155"/>
      <c r="C22" s="183" t="s">
        <v>847</v>
      </c>
      <c r="D22" s="158"/>
      <c r="E22" s="159">
        <v>2</v>
      </c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47"/>
      <c r="Z22" s="147"/>
      <c r="AA22" s="147"/>
      <c r="AB22" s="147"/>
      <c r="AC22" s="147"/>
      <c r="AD22" s="147"/>
      <c r="AE22" s="147"/>
      <c r="AF22" s="147"/>
      <c r="AG22" s="147" t="s">
        <v>178</v>
      </c>
      <c r="AH22" s="147">
        <v>0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5">
      <c r="A23" s="154"/>
      <c r="B23" s="155"/>
      <c r="C23" s="183" t="s">
        <v>908</v>
      </c>
      <c r="D23" s="158"/>
      <c r="E23" s="159">
        <v>2.16</v>
      </c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47"/>
      <c r="Z23" s="147"/>
      <c r="AA23" s="147"/>
      <c r="AB23" s="147"/>
      <c r="AC23" s="147"/>
      <c r="AD23" s="147"/>
      <c r="AE23" s="147"/>
      <c r="AF23" s="147"/>
      <c r="AG23" s="147" t="s">
        <v>178</v>
      </c>
      <c r="AH23" s="147">
        <v>0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5">
      <c r="A24" s="167">
        <v>7</v>
      </c>
      <c r="B24" s="168" t="s">
        <v>910</v>
      </c>
      <c r="C24" s="182" t="s">
        <v>911</v>
      </c>
      <c r="D24" s="169" t="s">
        <v>232</v>
      </c>
      <c r="E24" s="170">
        <v>0.48</v>
      </c>
      <c r="F24" s="171">
        <v>0</v>
      </c>
      <c r="G24" s="172">
        <f>ROUND(E24*F24,2)</f>
        <v>0</v>
      </c>
      <c r="H24" s="157">
        <v>3134.77</v>
      </c>
      <c r="I24" s="156">
        <f>ROUND(E24*H24,2)</f>
        <v>1504.69</v>
      </c>
      <c r="J24" s="157">
        <v>920.23</v>
      </c>
      <c r="K24" s="156">
        <f>ROUND(E24*J24,2)</f>
        <v>441.71</v>
      </c>
      <c r="L24" s="156">
        <v>21</v>
      </c>
      <c r="M24" s="156">
        <f>G24*(1+L24/100)</f>
        <v>0</v>
      </c>
      <c r="N24" s="156">
        <v>2.5649700000000002</v>
      </c>
      <c r="O24" s="156">
        <f>ROUND(E24*N24,2)</f>
        <v>1.23</v>
      </c>
      <c r="P24" s="156">
        <v>0</v>
      </c>
      <c r="Q24" s="156">
        <f>ROUND(E24*P24,2)</f>
        <v>0</v>
      </c>
      <c r="R24" s="156"/>
      <c r="S24" s="156" t="s">
        <v>163</v>
      </c>
      <c r="T24" s="156" t="s">
        <v>211</v>
      </c>
      <c r="U24" s="156">
        <v>2.2999999999999998</v>
      </c>
      <c r="V24" s="156">
        <f>ROUND(E24*U24,2)</f>
        <v>1.1000000000000001</v>
      </c>
      <c r="W24" s="156"/>
      <c r="X24" s="156" t="s">
        <v>212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213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5">
      <c r="A25" s="154"/>
      <c r="B25" s="155"/>
      <c r="C25" s="183" t="s">
        <v>912</v>
      </c>
      <c r="D25" s="158"/>
      <c r="E25" s="159">
        <v>0.48</v>
      </c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47"/>
      <c r="Z25" s="147"/>
      <c r="AA25" s="147"/>
      <c r="AB25" s="147"/>
      <c r="AC25" s="147"/>
      <c r="AD25" s="147"/>
      <c r="AE25" s="147"/>
      <c r="AF25" s="147"/>
      <c r="AG25" s="147" t="s">
        <v>178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x14ac:dyDescent="0.25">
      <c r="A26" s="161" t="s">
        <v>158</v>
      </c>
      <c r="B26" s="162" t="s">
        <v>97</v>
      </c>
      <c r="C26" s="180" t="s">
        <v>98</v>
      </c>
      <c r="D26" s="163"/>
      <c r="E26" s="164"/>
      <c r="F26" s="165"/>
      <c r="G26" s="166">
        <f>SUMIF(AG27:AG29,"&lt;&gt;NOR",G27:G29)</f>
        <v>0</v>
      </c>
      <c r="H26" s="160"/>
      <c r="I26" s="160">
        <f>SUM(I27:I29)</f>
        <v>3084.14</v>
      </c>
      <c r="J26" s="160"/>
      <c r="K26" s="160">
        <f>SUM(K27:K29)</f>
        <v>3937.94</v>
      </c>
      <c r="L26" s="160"/>
      <c r="M26" s="160">
        <f>SUM(M27:M29)</f>
        <v>0</v>
      </c>
      <c r="N26" s="160"/>
      <c r="O26" s="160">
        <f>SUM(O27:O29)</f>
        <v>3.64</v>
      </c>
      <c r="P26" s="160"/>
      <c r="Q26" s="160">
        <f>SUM(Q27:Q29)</f>
        <v>0</v>
      </c>
      <c r="R26" s="160"/>
      <c r="S26" s="160"/>
      <c r="T26" s="160"/>
      <c r="U26" s="160"/>
      <c r="V26" s="160">
        <f>SUM(V27:V29)</f>
        <v>8.94</v>
      </c>
      <c r="W26" s="160"/>
      <c r="X26" s="160"/>
      <c r="AG26" t="s">
        <v>159</v>
      </c>
    </row>
    <row r="27" spans="1:60" outlineLevel="1" x14ac:dyDescent="0.25">
      <c r="A27" s="167">
        <v>8</v>
      </c>
      <c r="B27" s="168" t="s">
        <v>890</v>
      </c>
      <c r="C27" s="182" t="s">
        <v>891</v>
      </c>
      <c r="D27" s="169" t="s">
        <v>210</v>
      </c>
      <c r="E27" s="170">
        <v>4.16</v>
      </c>
      <c r="F27" s="171">
        <v>0</v>
      </c>
      <c r="G27" s="172">
        <f>ROUND(E27*F27,2)</f>
        <v>0</v>
      </c>
      <c r="H27" s="157">
        <v>741.38</v>
      </c>
      <c r="I27" s="156">
        <f>ROUND(E27*H27,2)</f>
        <v>3084.14</v>
      </c>
      <c r="J27" s="157">
        <v>946.62</v>
      </c>
      <c r="K27" s="156">
        <f>ROUND(E27*J27,2)</f>
        <v>3937.94</v>
      </c>
      <c r="L27" s="156">
        <v>21</v>
      </c>
      <c r="M27" s="156">
        <f>G27*(1+L27/100)</f>
        <v>0</v>
      </c>
      <c r="N27" s="156">
        <v>0.87522</v>
      </c>
      <c r="O27" s="156">
        <f>ROUND(E27*N27,2)</f>
        <v>3.64</v>
      </c>
      <c r="P27" s="156">
        <v>0</v>
      </c>
      <c r="Q27" s="156">
        <f>ROUND(E27*P27,2)</f>
        <v>0</v>
      </c>
      <c r="R27" s="156"/>
      <c r="S27" s="156" t="s">
        <v>163</v>
      </c>
      <c r="T27" s="156" t="s">
        <v>211</v>
      </c>
      <c r="U27" s="156">
        <v>2.15</v>
      </c>
      <c r="V27" s="156">
        <f>ROUND(E27*U27,2)</f>
        <v>8.94</v>
      </c>
      <c r="W27" s="156"/>
      <c r="X27" s="156" t="s">
        <v>212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213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5">
      <c r="A28" s="154"/>
      <c r="B28" s="155"/>
      <c r="C28" s="183" t="s">
        <v>847</v>
      </c>
      <c r="D28" s="158"/>
      <c r="E28" s="159">
        <v>2</v>
      </c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47"/>
      <c r="Z28" s="147"/>
      <c r="AA28" s="147"/>
      <c r="AB28" s="147"/>
      <c r="AC28" s="147"/>
      <c r="AD28" s="147"/>
      <c r="AE28" s="147"/>
      <c r="AF28" s="147"/>
      <c r="AG28" s="147" t="s">
        <v>178</v>
      </c>
      <c r="AH28" s="147">
        <v>0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5">
      <c r="A29" s="154"/>
      <c r="B29" s="155"/>
      <c r="C29" s="183" t="s">
        <v>908</v>
      </c>
      <c r="D29" s="158"/>
      <c r="E29" s="159">
        <v>2.16</v>
      </c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47"/>
      <c r="Z29" s="147"/>
      <c r="AA29" s="147"/>
      <c r="AB29" s="147"/>
      <c r="AC29" s="147"/>
      <c r="AD29" s="147"/>
      <c r="AE29" s="147"/>
      <c r="AF29" s="147"/>
      <c r="AG29" s="147" t="s">
        <v>178</v>
      </c>
      <c r="AH29" s="147">
        <v>0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x14ac:dyDescent="0.25">
      <c r="A30" s="161" t="s">
        <v>158</v>
      </c>
      <c r="B30" s="162" t="s">
        <v>101</v>
      </c>
      <c r="C30" s="180" t="s">
        <v>102</v>
      </c>
      <c r="D30" s="163"/>
      <c r="E30" s="164"/>
      <c r="F30" s="165"/>
      <c r="G30" s="166">
        <f>SUMIF(AG31:AG32,"&lt;&gt;NOR",G31:G32)</f>
        <v>0</v>
      </c>
      <c r="H30" s="160"/>
      <c r="I30" s="160">
        <f>SUM(I31:I32)</f>
        <v>2285.37</v>
      </c>
      <c r="J30" s="160"/>
      <c r="K30" s="160">
        <f>SUM(K31:K32)</f>
        <v>577.77</v>
      </c>
      <c r="L30" s="160"/>
      <c r="M30" s="160">
        <f>SUM(M31:M32)</f>
        <v>0</v>
      </c>
      <c r="N30" s="160"/>
      <c r="O30" s="160">
        <f>SUM(O31:O32)</f>
        <v>0.09</v>
      </c>
      <c r="P30" s="160"/>
      <c r="Q30" s="160">
        <f>SUM(Q31:Q32)</f>
        <v>0</v>
      </c>
      <c r="R30" s="160"/>
      <c r="S30" s="160"/>
      <c r="T30" s="160"/>
      <c r="U30" s="160"/>
      <c r="V30" s="160">
        <f>SUM(V31:V32)</f>
        <v>1.32</v>
      </c>
      <c r="W30" s="160"/>
      <c r="X30" s="160"/>
      <c r="AG30" t="s">
        <v>159</v>
      </c>
    </row>
    <row r="31" spans="1:60" outlineLevel="1" x14ac:dyDescent="0.25">
      <c r="A31" s="167">
        <v>9</v>
      </c>
      <c r="B31" s="168" t="s">
        <v>913</v>
      </c>
      <c r="C31" s="182" t="s">
        <v>914</v>
      </c>
      <c r="D31" s="169" t="s">
        <v>491</v>
      </c>
      <c r="E31" s="170">
        <v>8.1040000000000001E-2</v>
      </c>
      <c r="F31" s="171">
        <v>0</v>
      </c>
      <c r="G31" s="172">
        <f>ROUND(E31*F31,2)</f>
        <v>0</v>
      </c>
      <c r="H31" s="157">
        <v>28200.57</v>
      </c>
      <c r="I31" s="156">
        <f>ROUND(E31*H31,2)</f>
        <v>2285.37</v>
      </c>
      <c r="J31" s="157">
        <v>7129.43</v>
      </c>
      <c r="K31" s="156">
        <f>ROUND(E31*J31,2)</f>
        <v>577.77</v>
      </c>
      <c r="L31" s="156">
        <v>21</v>
      </c>
      <c r="M31" s="156">
        <f>G31*(1+L31/100)</f>
        <v>0</v>
      </c>
      <c r="N31" s="156">
        <v>1.05688</v>
      </c>
      <c r="O31" s="156">
        <f>ROUND(E31*N31,2)</f>
        <v>0.09</v>
      </c>
      <c r="P31" s="156">
        <v>0</v>
      </c>
      <c r="Q31" s="156">
        <f>ROUND(E31*P31,2)</f>
        <v>0</v>
      </c>
      <c r="R31" s="156"/>
      <c r="S31" s="156" t="s">
        <v>163</v>
      </c>
      <c r="T31" s="156" t="s">
        <v>211</v>
      </c>
      <c r="U31" s="156">
        <v>16.268999999999998</v>
      </c>
      <c r="V31" s="156">
        <f>ROUND(E31*U31,2)</f>
        <v>1.32</v>
      </c>
      <c r="W31" s="156"/>
      <c r="X31" s="156" t="s">
        <v>212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213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 x14ac:dyDescent="0.25">
      <c r="A32" s="154"/>
      <c r="B32" s="155"/>
      <c r="C32" s="183" t="s">
        <v>915</v>
      </c>
      <c r="D32" s="158"/>
      <c r="E32" s="159">
        <v>8.1040000000000001E-2</v>
      </c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47"/>
      <c r="Z32" s="147"/>
      <c r="AA32" s="147"/>
      <c r="AB32" s="147"/>
      <c r="AC32" s="147"/>
      <c r="AD32" s="147"/>
      <c r="AE32" s="147"/>
      <c r="AF32" s="147"/>
      <c r="AG32" s="147" t="s">
        <v>178</v>
      </c>
      <c r="AH32" s="147">
        <v>0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x14ac:dyDescent="0.25">
      <c r="A33" s="161" t="s">
        <v>158</v>
      </c>
      <c r="B33" s="162" t="s">
        <v>103</v>
      </c>
      <c r="C33" s="180" t="s">
        <v>104</v>
      </c>
      <c r="D33" s="163"/>
      <c r="E33" s="164"/>
      <c r="F33" s="165"/>
      <c r="G33" s="166">
        <f>SUMIF(AG34:AG39,"&lt;&gt;NOR",G34:G39)</f>
        <v>0</v>
      </c>
      <c r="H33" s="160"/>
      <c r="I33" s="160">
        <f>SUM(I34:I39)</f>
        <v>26821.99</v>
      </c>
      <c r="J33" s="160"/>
      <c r="K33" s="160">
        <f>SUM(K34:K39)</f>
        <v>13955.93</v>
      </c>
      <c r="L33" s="160"/>
      <c r="M33" s="160">
        <f>SUM(M34:M39)</f>
        <v>0</v>
      </c>
      <c r="N33" s="160"/>
      <c r="O33" s="160">
        <f>SUM(O34:O39)</f>
        <v>17.529999999999998</v>
      </c>
      <c r="P33" s="160"/>
      <c r="Q33" s="160">
        <f>SUM(Q34:Q39)</f>
        <v>0</v>
      </c>
      <c r="R33" s="160"/>
      <c r="S33" s="160"/>
      <c r="T33" s="160"/>
      <c r="U33" s="160"/>
      <c r="V33" s="160">
        <f>SUM(V34:V39)</f>
        <v>29.330000000000002</v>
      </c>
      <c r="W33" s="160"/>
      <c r="X33" s="160"/>
      <c r="AG33" t="s">
        <v>159</v>
      </c>
    </row>
    <row r="34" spans="1:60" outlineLevel="1" x14ac:dyDescent="0.25">
      <c r="A34" s="173">
        <v>10</v>
      </c>
      <c r="B34" s="174" t="s">
        <v>916</v>
      </c>
      <c r="C34" s="181" t="s">
        <v>917</v>
      </c>
      <c r="D34" s="175" t="s">
        <v>225</v>
      </c>
      <c r="E34" s="176">
        <v>7</v>
      </c>
      <c r="F34" s="177">
        <v>0</v>
      </c>
      <c r="G34" s="178">
        <f>ROUND(E34*F34,2)</f>
        <v>0</v>
      </c>
      <c r="H34" s="157">
        <v>652.83000000000004</v>
      </c>
      <c r="I34" s="156">
        <f>ROUND(E34*H34,2)</f>
        <v>4569.8100000000004</v>
      </c>
      <c r="J34" s="157">
        <v>927.17</v>
      </c>
      <c r="K34" s="156">
        <f>ROUND(E34*J34,2)</f>
        <v>6490.19</v>
      </c>
      <c r="L34" s="156">
        <v>21</v>
      </c>
      <c r="M34" s="156">
        <f>G34*(1+L34/100)</f>
        <v>0</v>
      </c>
      <c r="N34" s="156">
        <v>0.80252000000000001</v>
      </c>
      <c r="O34" s="156">
        <f>ROUND(E34*N34,2)</f>
        <v>5.62</v>
      </c>
      <c r="P34" s="156">
        <v>0</v>
      </c>
      <c r="Q34" s="156">
        <f>ROUND(E34*P34,2)</f>
        <v>0</v>
      </c>
      <c r="R34" s="156"/>
      <c r="S34" s="156" t="s">
        <v>163</v>
      </c>
      <c r="T34" s="156" t="s">
        <v>211</v>
      </c>
      <c r="U34" s="156">
        <v>1.7</v>
      </c>
      <c r="V34" s="156">
        <f>ROUND(E34*U34,2)</f>
        <v>11.9</v>
      </c>
      <c r="W34" s="156"/>
      <c r="X34" s="156" t="s">
        <v>212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213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5">
      <c r="A35" s="167">
        <v>11</v>
      </c>
      <c r="B35" s="168" t="s">
        <v>918</v>
      </c>
      <c r="C35" s="182" t="s">
        <v>919</v>
      </c>
      <c r="D35" s="169" t="s">
        <v>232</v>
      </c>
      <c r="E35" s="170">
        <v>4.1159999999999997</v>
      </c>
      <c r="F35" s="171">
        <v>0</v>
      </c>
      <c r="G35" s="172">
        <f>ROUND(E35*F35,2)</f>
        <v>0</v>
      </c>
      <c r="H35" s="157">
        <v>3252.88</v>
      </c>
      <c r="I35" s="156">
        <f>ROUND(E35*H35,2)</f>
        <v>13388.85</v>
      </c>
      <c r="J35" s="157">
        <v>1507.12</v>
      </c>
      <c r="K35" s="156">
        <f>ROUND(E35*J35,2)</f>
        <v>6203.31</v>
      </c>
      <c r="L35" s="156">
        <v>21</v>
      </c>
      <c r="M35" s="156">
        <f>G35*(1+L35/100)</f>
        <v>0</v>
      </c>
      <c r="N35" s="156">
        <v>2.53538</v>
      </c>
      <c r="O35" s="156">
        <f>ROUND(E35*N35,2)</f>
        <v>10.44</v>
      </c>
      <c r="P35" s="156">
        <v>0</v>
      </c>
      <c r="Q35" s="156">
        <f>ROUND(E35*P35,2)</f>
        <v>0</v>
      </c>
      <c r="R35" s="156"/>
      <c r="S35" s="156" t="s">
        <v>163</v>
      </c>
      <c r="T35" s="156" t="s">
        <v>211</v>
      </c>
      <c r="U35" s="156">
        <v>3.64</v>
      </c>
      <c r="V35" s="156">
        <f>ROUND(E35*U35,2)</f>
        <v>14.98</v>
      </c>
      <c r="W35" s="156"/>
      <c r="X35" s="156" t="s">
        <v>212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213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5">
      <c r="A36" s="154"/>
      <c r="B36" s="155"/>
      <c r="C36" s="183" t="s">
        <v>920</v>
      </c>
      <c r="D36" s="158"/>
      <c r="E36" s="159">
        <v>4.1159999999999997</v>
      </c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47"/>
      <c r="Z36" s="147"/>
      <c r="AA36" s="147"/>
      <c r="AB36" s="147"/>
      <c r="AC36" s="147"/>
      <c r="AD36" s="147"/>
      <c r="AE36" s="147"/>
      <c r="AF36" s="147"/>
      <c r="AG36" s="147" t="s">
        <v>178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 x14ac:dyDescent="0.25">
      <c r="A37" s="167">
        <v>12</v>
      </c>
      <c r="B37" s="168" t="s">
        <v>921</v>
      </c>
      <c r="C37" s="182" t="s">
        <v>922</v>
      </c>
      <c r="D37" s="169" t="s">
        <v>225</v>
      </c>
      <c r="E37" s="170">
        <v>2.7255199999999999</v>
      </c>
      <c r="F37" s="171">
        <v>0</v>
      </c>
      <c r="G37" s="172">
        <f>ROUND(E37*F37,2)</f>
        <v>0</v>
      </c>
      <c r="H37" s="157">
        <v>87.81</v>
      </c>
      <c r="I37" s="156">
        <f>ROUND(E37*H37,2)</f>
        <v>239.33</v>
      </c>
      <c r="J37" s="157">
        <v>463.19</v>
      </c>
      <c r="K37" s="156">
        <f>ROUND(E37*J37,2)</f>
        <v>1262.43</v>
      </c>
      <c r="L37" s="156">
        <v>21</v>
      </c>
      <c r="M37" s="156">
        <f>G37*(1+L37/100)</f>
        <v>0</v>
      </c>
      <c r="N37" s="156">
        <v>0</v>
      </c>
      <c r="O37" s="156">
        <f>ROUND(E37*N37,2)</f>
        <v>0</v>
      </c>
      <c r="P37" s="156">
        <v>4.6000000000000001E-4</v>
      </c>
      <c r="Q37" s="156">
        <f>ROUND(E37*P37,2)</f>
        <v>0</v>
      </c>
      <c r="R37" s="156"/>
      <c r="S37" s="156" t="s">
        <v>163</v>
      </c>
      <c r="T37" s="156" t="s">
        <v>211</v>
      </c>
      <c r="U37" s="156">
        <v>0.9</v>
      </c>
      <c r="V37" s="156">
        <f>ROUND(E37*U37,2)</f>
        <v>2.4500000000000002</v>
      </c>
      <c r="W37" s="156"/>
      <c r="X37" s="156" t="s">
        <v>212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213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5">
      <c r="A38" s="154"/>
      <c r="B38" s="155"/>
      <c r="C38" s="183" t="s">
        <v>923</v>
      </c>
      <c r="D38" s="158"/>
      <c r="E38" s="159">
        <v>2.7255199999999999</v>
      </c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47"/>
      <c r="Z38" s="147"/>
      <c r="AA38" s="147"/>
      <c r="AB38" s="147"/>
      <c r="AC38" s="147"/>
      <c r="AD38" s="147"/>
      <c r="AE38" s="147"/>
      <c r="AF38" s="147"/>
      <c r="AG38" s="147" t="s">
        <v>178</v>
      </c>
      <c r="AH38" s="147">
        <v>0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 x14ac:dyDescent="0.25">
      <c r="A39" s="173">
        <v>13</v>
      </c>
      <c r="B39" s="174" t="s">
        <v>924</v>
      </c>
      <c r="C39" s="181" t="s">
        <v>925</v>
      </c>
      <c r="D39" s="175" t="s">
        <v>452</v>
      </c>
      <c r="E39" s="176">
        <v>7</v>
      </c>
      <c r="F39" s="177">
        <v>0</v>
      </c>
      <c r="G39" s="178">
        <f>ROUND(E39*F39,2)</f>
        <v>0</v>
      </c>
      <c r="H39" s="157">
        <v>1232</v>
      </c>
      <c r="I39" s="156">
        <f>ROUND(E39*H39,2)</f>
        <v>8624</v>
      </c>
      <c r="J39" s="157">
        <v>0</v>
      </c>
      <c r="K39" s="156">
        <f>ROUND(E39*J39,2)</f>
        <v>0</v>
      </c>
      <c r="L39" s="156">
        <v>21</v>
      </c>
      <c r="M39" s="156">
        <f>G39*(1+L39/100)</f>
        <v>0</v>
      </c>
      <c r="N39" s="156">
        <v>0.21</v>
      </c>
      <c r="O39" s="156">
        <f>ROUND(E39*N39,2)</f>
        <v>1.47</v>
      </c>
      <c r="P39" s="156">
        <v>0</v>
      </c>
      <c r="Q39" s="156">
        <f>ROUND(E39*P39,2)</f>
        <v>0</v>
      </c>
      <c r="R39" s="156" t="s">
        <v>430</v>
      </c>
      <c r="S39" s="156" t="s">
        <v>163</v>
      </c>
      <c r="T39" s="156" t="s">
        <v>211</v>
      </c>
      <c r="U39" s="156">
        <v>0</v>
      </c>
      <c r="V39" s="156">
        <f>ROUND(E39*U39,2)</f>
        <v>0</v>
      </c>
      <c r="W39" s="156"/>
      <c r="X39" s="156" t="s">
        <v>431</v>
      </c>
      <c r="Y39" s="147"/>
      <c r="Z39" s="147"/>
      <c r="AA39" s="147"/>
      <c r="AB39" s="147"/>
      <c r="AC39" s="147"/>
      <c r="AD39" s="147"/>
      <c r="AE39" s="147"/>
      <c r="AF39" s="147"/>
      <c r="AG39" s="147" t="s">
        <v>432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x14ac:dyDescent="0.25">
      <c r="A40" s="161" t="s">
        <v>158</v>
      </c>
      <c r="B40" s="162" t="s">
        <v>105</v>
      </c>
      <c r="C40" s="180" t="s">
        <v>106</v>
      </c>
      <c r="D40" s="163"/>
      <c r="E40" s="164"/>
      <c r="F40" s="165"/>
      <c r="G40" s="166">
        <f>SUMIF(AG41:AG44,"&lt;&gt;NOR",G41:G44)</f>
        <v>0</v>
      </c>
      <c r="H40" s="160"/>
      <c r="I40" s="160">
        <f>SUM(I41:I44)</f>
        <v>0</v>
      </c>
      <c r="J40" s="160"/>
      <c r="K40" s="160">
        <f>SUM(K41:K44)</f>
        <v>8904.2099999999991</v>
      </c>
      <c r="L40" s="160"/>
      <c r="M40" s="160">
        <f>SUM(M41:M44)</f>
        <v>0</v>
      </c>
      <c r="N40" s="160"/>
      <c r="O40" s="160">
        <f>SUM(O41:O44)</f>
        <v>0</v>
      </c>
      <c r="P40" s="160"/>
      <c r="Q40" s="160">
        <f>SUM(Q41:Q44)</f>
        <v>0</v>
      </c>
      <c r="R40" s="160"/>
      <c r="S40" s="160"/>
      <c r="T40" s="160"/>
      <c r="U40" s="160"/>
      <c r="V40" s="160">
        <f>SUM(V41:V44)</f>
        <v>18.399999999999999</v>
      </c>
      <c r="W40" s="160"/>
      <c r="X40" s="160"/>
      <c r="AG40" t="s">
        <v>159</v>
      </c>
    </row>
    <row r="41" spans="1:60" outlineLevel="1" x14ac:dyDescent="0.25">
      <c r="A41" s="167">
        <v>14</v>
      </c>
      <c r="B41" s="168" t="s">
        <v>926</v>
      </c>
      <c r="C41" s="182" t="s">
        <v>927</v>
      </c>
      <c r="D41" s="169" t="s">
        <v>491</v>
      </c>
      <c r="E41" s="170">
        <v>28.35735</v>
      </c>
      <c r="F41" s="171">
        <v>0</v>
      </c>
      <c r="G41" s="172">
        <f>ROUND(E41*F41,2)</f>
        <v>0</v>
      </c>
      <c r="H41" s="157">
        <v>0</v>
      </c>
      <c r="I41" s="156">
        <f>ROUND(E41*H41,2)</f>
        <v>0</v>
      </c>
      <c r="J41" s="157">
        <v>314</v>
      </c>
      <c r="K41" s="156">
        <f>ROUND(E41*J41,2)</f>
        <v>8904.2099999999991</v>
      </c>
      <c r="L41" s="156">
        <v>21</v>
      </c>
      <c r="M41" s="156">
        <f>G41*(1+L41/100)</f>
        <v>0</v>
      </c>
      <c r="N41" s="156">
        <v>0</v>
      </c>
      <c r="O41" s="156">
        <f>ROUND(E41*N41,2)</f>
        <v>0</v>
      </c>
      <c r="P41" s="156">
        <v>0</v>
      </c>
      <c r="Q41" s="156">
        <f>ROUND(E41*P41,2)</f>
        <v>0</v>
      </c>
      <c r="R41" s="156"/>
      <c r="S41" s="156" t="s">
        <v>163</v>
      </c>
      <c r="T41" s="156" t="s">
        <v>211</v>
      </c>
      <c r="U41" s="156">
        <v>0.64900000000000002</v>
      </c>
      <c r="V41" s="156">
        <f>ROUND(E41*U41,2)</f>
        <v>18.399999999999999</v>
      </c>
      <c r="W41" s="156"/>
      <c r="X41" s="156" t="s">
        <v>492</v>
      </c>
      <c r="Y41" s="147"/>
      <c r="Z41" s="147"/>
      <c r="AA41" s="147"/>
      <c r="AB41" s="147"/>
      <c r="AC41" s="147"/>
      <c r="AD41" s="147"/>
      <c r="AE41" s="147"/>
      <c r="AF41" s="147"/>
      <c r="AG41" s="147" t="s">
        <v>493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5">
      <c r="A42" s="154"/>
      <c r="B42" s="155"/>
      <c r="C42" s="183" t="s">
        <v>494</v>
      </c>
      <c r="D42" s="158"/>
      <c r="E42" s="159"/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47"/>
      <c r="Z42" s="147"/>
      <c r="AA42" s="147"/>
      <c r="AB42" s="147"/>
      <c r="AC42" s="147"/>
      <c r="AD42" s="147"/>
      <c r="AE42" s="147"/>
      <c r="AF42" s="147"/>
      <c r="AG42" s="147" t="s">
        <v>178</v>
      </c>
      <c r="AH42" s="147">
        <v>0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 x14ac:dyDescent="0.25">
      <c r="A43" s="154"/>
      <c r="B43" s="155"/>
      <c r="C43" s="183" t="s">
        <v>928</v>
      </c>
      <c r="D43" s="158"/>
      <c r="E43" s="159"/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47"/>
      <c r="Z43" s="147"/>
      <c r="AA43" s="147"/>
      <c r="AB43" s="147"/>
      <c r="AC43" s="147"/>
      <c r="AD43" s="147"/>
      <c r="AE43" s="147"/>
      <c r="AF43" s="147"/>
      <c r="AG43" s="147" t="s">
        <v>178</v>
      </c>
      <c r="AH43" s="147">
        <v>0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5">
      <c r="A44" s="154"/>
      <c r="B44" s="155"/>
      <c r="C44" s="183" t="s">
        <v>929</v>
      </c>
      <c r="D44" s="158"/>
      <c r="E44" s="159">
        <v>28.35735</v>
      </c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47"/>
      <c r="Z44" s="147"/>
      <c r="AA44" s="147"/>
      <c r="AB44" s="147"/>
      <c r="AC44" s="147"/>
      <c r="AD44" s="147"/>
      <c r="AE44" s="147"/>
      <c r="AF44" s="147"/>
      <c r="AG44" s="147" t="s">
        <v>178</v>
      </c>
      <c r="AH44" s="147">
        <v>0</v>
      </c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x14ac:dyDescent="0.25">
      <c r="A45" s="3"/>
      <c r="B45" s="4"/>
      <c r="C45" s="184"/>
      <c r="D45" s="6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AE45">
        <v>15</v>
      </c>
      <c r="AF45">
        <v>21</v>
      </c>
      <c r="AG45" t="s">
        <v>145</v>
      </c>
    </row>
    <row r="46" spans="1:60" x14ac:dyDescent="0.25">
      <c r="A46" s="150"/>
      <c r="B46" s="151" t="s">
        <v>31</v>
      </c>
      <c r="C46" s="185"/>
      <c r="D46" s="152"/>
      <c r="E46" s="153"/>
      <c r="F46" s="153"/>
      <c r="G46" s="179">
        <f>G8+G16+G26+G30+G33+G40</f>
        <v>0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AE46">
        <f>SUMIF(L7:L44,AE45,G7:G44)</f>
        <v>0</v>
      </c>
      <c r="AF46">
        <f>SUMIF(L7:L44,AF45,G7:G44)</f>
        <v>0</v>
      </c>
      <c r="AG46" t="s">
        <v>203</v>
      </c>
    </row>
    <row r="47" spans="1:60" x14ac:dyDescent="0.25">
      <c r="A47" s="3"/>
      <c r="B47" s="4"/>
      <c r="C47" s="184"/>
      <c r="D47" s="6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</row>
    <row r="48" spans="1:60" x14ac:dyDescent="0.25">
      <c r="A48" s="3"/>
      <c r="B48" s="4"/>
      <c r="C48" s="184"/>
      <c r="D48" s="6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</row>
    <row r="49" spans="1:33" x14ac:dyDescent="0.25">
      <c r="A49" s="277" t="s">
        <v>204</v>
      </c>
      <c r="B49" s="277"/>
      <c r="C49" s="278"/>
      <c r="D49" s="6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</row>
    <row r="50" spans="1:33" x14ac:dyDescent="0.25">
      <c r="A50" s="258"/>
      <c r="B50" s="259"/>
      <c r="C50" s="260"/>
      <c r="D50" s="259"/>
      <c r="E50" s="259"/>
      <c r="F50" s="259"/>
      <c r="G50" s="261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AG50" t="s">
        <v>205</v>
      </c>
    </row>
    <row r="51" spans="1:33" x14ac:dyDescent="0.25">
      <c r="A51" s="262"/>
      <c r="B51" s="263"/>
      <c r="C51" s="264"/>
      <c r="D51" s="263"/>
      <c r="E51" s="263"/>
      <c r="F51" s="263"/>
      <c r="G51" s="265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</row>
    <row r="52" spans="1:33" x14ac:dyDescent="0.25">
      <c r="A52" s="262"/>
      <c r="B52" s="263"/>
      <c r="C52" s="264"/>
      <c r="D52" s="263"/>
      <c r="E52" s="263"/>
      <c r="F52" s="263"/>
      <c r="G52" s="265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</row>
    <row r="53" spans="1:33" x14ac:dyDescent="0.25">
      <c r="A53" s="262"/>
      <c r="B53" s="263"/>
      <c r="C53" s="264"/>
      <c r="D53" s="263"/>
      <c r="E53" s="263"/>
      <c r="F53" s="263"/>
      <c r="G53" s="265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</row>
    <row r="54" spans="1:33" x14ac:dyDescent="0.25">
      <c r="A54" s="266"/>
      <c r="B54" s="267"/>
      <c r="C54" s="268"/>
      <c r="D54" s="267"/>
      <c r="E54" s="267"/>
      <c r="F54" s="267"/>
      <c r="G54" s="269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</row>
    <row r="55" spans="1:33" x14ac:dyDescent="0.25">
      <c r="A55" s="3"/>
      <c r="B55" s="4"/>
      <c r="C55" s="184"/>
      <c r="D55" s="6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</row>
    <row r="56" spans="1:33" x14ac:dyDescent="0.25">
      <c r="C56" s="186"/>
      <c r="D56" s="10"/>
      <c r="AG56" t="s">
        <v>206</v>
      </c>
    </row>
    <row r="57" spans="1:33" x14ac:dyDescent="0.25">
      <c r="D57" s="10"/>
    </row>
    <row r="58" spans="1:33" x14ac:dyDescent="0.25">
      <c r="D58" s="10"/>
    </row>
    <row r="59" spans="1:33" x14ac:dyDescent="0.25">
      <c r="D59" s="10"/>
    </row>
    <row r="60" spans="1:33" x14ac:dyDescent="0.25">
      <c r="D60" s="10"/>
    </row>
    <row r="61" spans="1:33" x14ac:dyDescent="0.25">
      <c r="D61" s="10"/>
    </row>
    <row r="62" spans="1:33" x14ac:dyDescent="0.25">
      <c r="D62" s="10"/>
    </row>
    <row r="63" spans="1:33" x14ac:dyDescent="0.25">
      <c r="D63" s="10"/>
    </row>
    <row r="64" spans="1:33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n3w8alH6HbQuiTOi4ikib0XakP/YbFlpo/ps046M9USyfrl7pMhgkXA8MgqXYuoUOq1qjUz/tuTjPEmkqKupXA==" saltValue="MUKYSzmyrlaj715Z3fXDkg==" spinCount="100000" sheet="1" objects="1" scenarios="1"/>
  <mergeCells count="6">
    <mergeCell ref="A50:G54"/>
    <mergeCell ref="A1:G1"/>
    <mergeCell ref="C2:G2"/>
    <mergeCell ref="C3:G3"/>
    <mergeCell ref="C4:G4"/>
    <mergeCell ref="A49:C49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14" activePane="bottomLeft" state="frozen"/>
      <selection pane="bottomLeft" activeCell="F36" sqref="F36"/>
    </sheetView>
  </sheetViews>
  <sheetFormatPr defaultRowHeight="13.2" outlineLevelRow="1" x14ac:dyDescent="0.25"/>
  <cols>
    <col min="1" max="1" width="3.44140625" customWidth="1"/>
    <col min="2" max="2" width="12.5546875" style="121" customWidth="1"/>
    <col min="3" max="3" width="38.33203125" style="121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70" t="s">
        <v>7</v>
      </c>
      <c r="B1" s="270"/>
      <c r="C1" s="270"/>
      <c r="D1" s="270"/>
      <c r="E1" s="270"/>
      <c r="F1" s="270"/>
      <c r="G1" s="270"/>
      <c r="AG1" t="s">
        <v>132</v>
      </c>
    </row>
    <row r="2" spans="1:60" ht="24.9" customHeight="1" x14ac:dyDescent="0.25">
      <c r="A2" s="139" t="s">
        <v>8</v>
      </c>
      <c r="B2" s="48" t="s">
        <v>43</v>
      </c>
      <c r="C2" s="271" t="s">
        <v>44</v>
      </c>
      <c r="D2" s="272"/>
      <c r="E2" s="272"/>
      <c r="F2" s="272"/>
      <c r="G2" s="273"/>
      <c r="AG2" t="s">
        <v>133</v>
      </c>
    </row>
    <row r="3" spans="1:60" ht="24.9" customHeight="1" x14ac:dyDescent="0.25">
      <c r="A3" s="139" t="s">
        <v>9</v>
      </c>
      <c r="B3" s="48" t="s">
        <v>84</v>
      </c>
      <c r="C3" s="271" t="s">
        <v>85</v>
      </c>
      <c r="D3" s="272"/>
      <c r="E3" s="272"/>
      <c r="F3" s="272"/>
      <c r="G3" s="273"/>
      <c r="AC3" s="121" t="s">
        <v>207</v>
      </c>
      <c r="AG3" t="s">
        <v>135</v>
      </c>
    </row>
    <row r="4" spans="1:60" ht="24.9" customHeight="1" x14ac:dyDescent="0.25">
      <c r="A4" s="140" t="s">
        <v>10</v>
      </c>
      <c r="B4" s="141" t="s">
        <v>56</v>
      </c>
      <c r="C4" s="274" t="s">
        <v>85</v>
      </c>
      <c r="D4" s="275"/>
      <c r="E4" s="275"/>
      <c r="F4" s="275"/>
      <c r="G4" s="276"/>
      <c r="AG4" t="s">
        <v>136</v>
      </c>
    </row>
    <row r="5" spans="1:60" x14ac:dyDescent="0.25">
      <c r="D5" s="10"/>
    </row>
    <row r="6" spans="1:60" ht="39.6" x14ac:dyDescent="0.25">
      <c r="A6" s="143" t="s">
        <v>137</v>
      </c>
      <c r="B6" s="145" t="s">
        <v>138</v>
      </c>
      <c r="C6" s="145" t="s">
        <v>139</v>
      </c>
      <c r="D6" s="144" t="s">
        <v>140</v>
      </c>
      <c r="E6" s="143" t="s">
        <v>141</v>
      </c>
      <c r="F6" s="142" t="s">
        <v>142</v>
      </c>
      <c r="G6" s="143" t="s">
        <v>31</v>
      </c>
      <c r="H6" s="146" t="s">
        <v>32</v>
      </c>
      <c r="I6" s="146" t="s">
        <v>143</v>
      </c>
      <c r="J6" s="146" t="s">
        <v>33</v>
      </c>
      <c r="K6" s="146" t="s">
        <v>144</v>
      </c>
      <c r="L6" s="146" t="s">
        <v>145</v>
      </c>
      <c r="M6" s="146" t="s">
        <v>146</v>
      </c>
      <c r="N6" s="146" t="s">
        <v>147</v>
      </c>
      <c r="O6" s="146" t="s">
        <v>148</v>
      </c>
      <c r="P6" s="146" t="s">
        <v>149</v>
      </c>
      <c r="Q6" s="146" t="s">
        <v>150</v>
      </c>
      <c r="R6" s="146" t="s">
        <v>151</v>
      </c>
      <c r="S6" s="146" t="s">
        <v>152</v>
      </c>
      <c r="T6" s="146" t="s">
        <v>153</v>
      </c>
      <c r="U6" s="146" t="s">
        <v>154</v>
      </c>
      <c r="V6" s="146" t="s">
        <v>155</v>
      </c>
      <c r="W6" s="146" t="s">
        <v>156</v>
      </c>
      <c r="X6" s="146" t="s">
        <v>157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x14ac:dyDescent="0.25">
      <c r="A8" s="161" t="s">
        <v>158</v>
      </c>
      <c r="B8" s="162" t="s">
        <v>123</v>
      </c>
      <c r="C8" s="180" t="s">
        <v>33</v>
      </c>
      <c r="D8" s="163"/>
      <c r="E8" s="164"/>
      <c r="F8" s="165"/>
      <c r="G8" s="166">
        <f>SUMIF(AG9:AG25,"&lt;&gt;NOR",G9:G25)</f>
        <v>0</v>
      </c>
      <c r="H8" s="160"/>
      <c r="I8" s="160">
        <f>SUM(I9:I25)</f>
        <v>0</v>
      </c>
      <c r="J8" s="160"/>
      <c r="K8" s="160">
        <f>SUM(K9:K25)</f>
        <v>19590</v>
      </c>
      <c r="L8" s="160"/>
      <c r="M8" s="160">
        <f>SUM(M9:M25)</f>
        <v>0</v>
      </c>
      <c r="N8" s="160"/>
      <c r="O8" s="160">
        <f>SUM(O9:O25)</f>
        <v>0</v>
      </c>
      <c r="P8" s="160"/>
      <c r="Q8" s="160">
        <f>SUM(Q9:Q25)</f>
        <v>0</v>
      </c>
      <c r="R8" s="160"/>
      <c r="S8" s="160"/>
      <c r="T8" s="160"/>
      <c r="U8" s="160"/>
      <c r="V8" s="160">
        <f>SUM(V9:V25)</f>
        <v>0</v>
      </c>
      <c r="W8" s="160"/>
      <c r="X8" s="160"/>
      <c r="AG8" t="s">
        <v>159</v>
      </c>
    </row>
    <row r="9" spans="1:60" outlineLevel="1" x14ac:dyDescent="0.25">
      <c r="A9" s="173">
        <v>1</v>
      </c>
      <c r="B9" s="174" t="s">
        <v>930</v>
      </c>
      <c r="C9" s="181" t="s">
        <v>931</v>
      </c>
      <c r="D9" s="175" t="s">
        <v>225</v>
      </c>
      <c r="E9" s="176">
        <v>120</v>
      </c>
      <c r="F9" s="177">
        <v>0</v>
      </c>
      <c r="G9" s="178">
        <f t="shared" ref="G9:G25" si="0">ROUND(E9*F9,2)</f>
        <v>0</v>
      </c>
      <c r="H9" s="157">
        <v>0</v>
      </c>
      <c r="I9" s="156">
        <f t="shared" ref="I9:I25" si="1">ROUND(E9*H9,2)</f>
        <v>0</v>
      </c>
      <c r="J9" s="157">
        <v>32</v>
      </c>
      <c r="K9" s="156">
        <f t="shared" ref="K9:K25" si="2">ROUND(E9*J9,2)</f>
        <v>3840</v>
      </c>
      <c r="L9" s="156">
        <v>21</v>
      </c>
      <c r="M9" s="156">
        <f t="shared" ref="M9:M25" si="3">G9*(1+L9/100)</f>
        <v>0</v>
      </c>
      <c r="N9" s="156">
        <v>0</v>
      </c>
      <c r="O9" s="156">
        <f t="shared" ref="O9:O25" si="4">ROUND(E9*N9,2)</f>
        <v>0</v>
      </c>
      <c r="P9" s="156">
        <v>0</v>
      </c>
      <c r="Q9" s="156">
        <f t="shared" ref="Q9:Q25" si="5">ROUND(E9*P9,2)</f>
        <v>0</v>
      </c>
      <c r="R9" s="156"/>
      <c r="S9" s="156" t="s">
        <v>169</v>
      </c>
      <c r="T9" s="156" t="s">
        <v>164</v>
      </c>
      <c r="U9" s="156">
        <v>0</v>
      </c>
      <c r="V9" s="156">
        <f t="shared" ref="V9:V25" si="6">ROUND(E9*U9,2)</f>
        <v>0</v>
      </c>
      <c r="W9" s="156"/>
      <c r="X9" s="156" t="s">
        <v>212</v>
      </c>
      <c r="Y9" s="147"/>
      <c r="Z9" s="147"/>
      <c r="AA9" s="147"/>
      <c r="AB9" s="147"/>
      <c r="AC9" s="147"/>
      <c r="AD9" s="147"/>
      <c r="AE9" s="147"/>
      <c r="AF9" s="147"/>
      <c r="AG9" s="147" t="s">
        <v>213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5">
      <c r="A10" s="173">
        <v>2</v>
      </c>
      <c r="B10" s="174" t="s">
        <v>932</v>
      </c>
      <c r="C10" s="181" t="s">
        <v>933</v>
      </c>
      <c r="D10" s="175" t="s">
        <v>162</v>
      </c>
      <c r="E10" s="176">
        <v>2</v>
      </c>
      <c r="F10" s="177">
        <v>0</v>
      </c>
      <c r="G10" s="178">
        <f t="shared" si="0"/>
        <v>0</v>
      </c>
      <c r="H10" s="157">
        <v>0</v>
      </c>
      <c r="I10" s="156">
        <f t="shared" si="1"/>
        <v>0</v>
      </c>
      <c r="J10" s="157">
        <v>3600</v>
      </c>
      <c r="K10" s="156">
        <f t="shared" si="2"/>
        <v>7200</v>
      </c>
      <c r="L10" s="156">
        <v>21</v>
      </c>
      <c r="M10" s="156">
        <f t="shared" si="3"/>
        <v>0</v>
      </c>
      <c r="N10" s="156">
        <v>0</v>
      </c>
      <c r="O10" s="156">
        <f t="shared" si="4"/>
        <v>0</v>
      </c>
      <c r="P10" s="156">
        <v>0</v>
      </c>
      <c r="Q10" s="156">
        <f t="shared" si="5"/>
        <v>0</v>
      </c>
      <c r="R10" s="156"/>
      <c r="S10" s="156" t="s">
        <v>169</v>
      </c>
      <c r="T10" s="156" t="s">
        <v>164</v>
      </c>
      <c r="U10" s="156">
        <v>0</v>
      </c>
      <c r="V10" s="156">
        <f t="shared" si="6"/>
        <v>0</v>
      </c>
      <c r="W10" s="156"/>
      <c r="X10" s="156" t="s">
        <v>212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213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5">
      <c r="A11" s="173">
        <v>3</v>
      </c>
      <c r="B11" s="174" t="s">
        <v>934</v>
      </c>
      <c r="C11" s="181" t="s">
        <v>935</v>
      </c>
      <c r="D11" s="175" t="s">
        <v>162</v>
      </c>
      <c r="E11" s="176">
        <v>1</v>
      </c>
      <c r="F11" s="177">
        <v>0</v>
      </c>
      <c r="G11" s="178">
        <f t="shared" si="0"/>
        <v>0</v>
      </c>
      <c r="H11" s="157">
        <v>0</v>
      </c>
      <c r="I11" s="156">
        <f t="shared" si="1"/>
        <v>0</v>
      </c>
      <c r="J11" s="157">
        <v>210</v>
      </c>
      <c r="K11" s="156">
        <f t="shared" si="2"/>
        <v>210</v>
      </c>
      <c r="L11" s="156">
        <v>21</v>
      </c>
      <c r="M11" s="156">
        <f t="shared" si="3"/>
        <v>0</v>
      </c>
      <c r="N11" s="156">
        <v>0</v>
      </c>
      <c r="O11" s="156">
        <f t="shared" si="4"/>
        <v>0</v>
      </c>
      <c r="P11" s="156">
        <v>0</v>
      </c>
      <c r="Q11" s="156">
        <f t="shared" si="5"/>
        <v>0</v>
      </c>
      <c r="R11" s="156"/>
      <c r="S11" s="156" t="s">
        <v>169</v>
      </c>
      <c r="T11" s="156" t="s">
        <v>164</v>
      </c>
      <c r="U11" s="156">
        <v>0</v>
      </c>
      <c r="V11" s="156">
        <f t="shared" si="6"/>
        <v>0</v>
      </c>
      <c r="W11" s="156"/>
      <c r="X11" s="156" t="s">
        <v>212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213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5">
      <c r="A12" s="173">
        <v>4</v>
      </c>
      <c r="B12" s="174" t="s">
        <v>936</v>
      </c>
      <c r="C12" s="181" t="s">
        <v>937</v>
      </c>
      <c r="D12" s="175" t="s">
        <v>162</v>
      </c>
      <c r="E12" s="176">
        <v>18</v>
      </c>
      <c r="F12" s="177">
        <v>0</v>
      </c>
      <c r="G12" s="178">
        <f t="shared" si="0"/>
        <v>0</v>
      </c>
      <c r="H12" s="157">
        <v>0</v>
      </c>
      <c r="I12" s="156">
        <f t="shared" si="1"/>
        <v>0</v>
      </c>
      <c r="J12" s="157">
        <v>25</v>
      </c>
      <c r="K12" s="156">
        <f t="shared" si="2"/>
        <v>450</v>
      </c>
      <c r="L12" s="156">
        <v>21</v>
      </c>
      <c r="M12" s="156">
        <f t="shared" si="3"/>
        <v>0</v>
      </c>
      <c r="N12" s="156">
        <v>0</v>
      </c>
      <c r="O12" s="156">
        <f t="shared" si="4"/>
        <v>0</v>
      </c>
      <c r="P12" s="156">
        <v>0</v>
      </c>
      <c r="Q12" s="156">
        <f t="shared" si="5"/>
        <v>0</v>
      </c>
      <c r="R12" s="156"/>
      <c r="S12" s="156" t="s">
        <v>169</v>
      </c>
      <c r="T12" s="156" t="s">
        <v>164</v>
      </c>
      <c r="U12" s="156">
        <v>0</v>
      </c>
      <c r="V12" s="156">
        <f t="shared" si="6"/>
        <v>0</v>
      </c>
      <c r="W12" s="156"/>
      <c r="X12" s="156" t="s">
        <v>212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213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5">
      <c r="A13" s="173">
        <v>5</v>
      </c>
      <c r="B13" s="174" t="s">
        <v>938</v>
      </c>
      <c r="C13" s="181" t="s">
        <v>939</v>
      </c>
      <c r="D13" s="175" t="s">
        <v>162</v>
      </c>
      <c r="E13" s="176">
        <v>5</v>
      </c>
      <c r="F13" s="177">
        <v>0</v>
      </c>
      <c r="G13" s="178">
        <f t="shared" si="0"/>
        <v>0</v>
      </c>
      <c r="H13" s="157">
        <v>0</v>
      </c>
      <c r="I13" s="156">
        <f t="shared" si="1"/>
        <v>0</v>
      </c>
      <c r="J13" s="157">
        <v>140</v>
      </c>
      <c r="K13" s="156">
        <f t="shared" si="2"/>
        <v>700</v>
      </c>
      <c r="L13" s="156">
        <v>21</v>
      </c>
      <c r="M13" s="156">
        <f t="shared" si="3"/>
        <v>0</v>
      </c>
      <c r="N13" s="156">
        <v>0</v>
      </c>
      <c r="O13" s="156">
        <f t="shared" si="4"/>
        <v>0</v>
      </c>
      <c r="P13" s="156">
        <v>0</v>
      </c>
      <c r="Q13" s="156">
        <f t="shared" si="5"/>
        <v>0</v>
      </c>
      <c r="R13" s="156"/>
      <c r="S13" s="156" t="s">
        <v>169</v>
      </c>
      <c r="T13" s="156" t="s">
        <v>164</v>
      </c>
      <c r="U13" s="156">
        <v>0</v>
      </c>
      <c r="V13" s="156">
        <f t="shared" si="6"/>
        <v>0</v>
      </c>
      <c r="W13" s="156"/>
      <c r="X13" s="156" t="s">
        <v>212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213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5">
      <c r="A14" s="173">
        <v>6</v>
      </c>
      <c r="B14" s="174" t="s">
        <v>940</v>
      </c>
      <c r="C14" s="181" t="s">
        <v>941</v>
      </c>
      <c r="D14" s="175" t="s">
        <v>162</v>
      </c>
      <c r="E14" s="176">
        <v>2</v>
      </c>
      <c r="F14" s="177">
        <v>0</v>
      </c>
      <c r="G14" s="178">
        <f t="shared" si="0"/>
        <v>0</v>
      </c>
      <c r="H14" s="157">
        <v>0</v>
      </c>
      <c r="I14" s="156">
        <f t="shared" si="1"/>
        <v>0</v>
      </c>
      <c r="J14" s="157">
        <v>240</v>
      </c>
      <c r="K14" s="156">
        <f t="shared" si="2"/>
        <v>480</v>
      </c>
      <c r="L14" s="156">
        <v>21</v>
      </c>
      <c r="M14" s="156">
        <f t="shared" si="3"/>
        <v>0</v>
      </c>
      <c r="N14" s="156">
        <v>0</v>
      </c>
      <c r="O14" s="156">
        <f t="shared" si="4"/>
        <v>0</v>
      </c>
      <c r="P14" s="156">
        <v>0</v>
      </c>
      <c r="Q14" s="156">
        <f t="shared" si="5"/>
        <v>0</v>
      </c>
      <c r="R14" s="156"/>
      <c r="S14" s="156" t="s">
        <v>169</v>
      </c>
      <c r="T14" s="156" t="s">
        <v>164</v>
      </c>
      <c r="U14" s="156">
        <v>0</v>
      </c>
      <c r="V14" s="156">
        <f t="shared" si="6"/>
        <v>0</v>
      </c>
      <c r="W14" s="156"/>
      <c r="X14" s="156" t="s">
        <v>212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213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5">
      <c r="A15" s="173">
        <v>7</v>
      </c>
      <c r="B15" s="174" t="s">
        <v>942</v>
      </c>
      <c r="C15" s="181" t="s">
        <v>943</v>
      </c>
      <c r="D15" s="175" t="s">
        <v>162</v>
      </c>
      <c r="E15" s="176">
        <v>2</v>
      </c>
      <c r="F15" s="177">
        <v>0</v>
      </c>
      <c r="G15" s="178">
        <f t="shared" si="0"/>
        <v>0</v>
      </c>
      <c r="H15" s="157">
        <v>0</v>
      </c>
      <c r="I15" s="156">
        <f t="shared" si="1"/>
        <v>0</v>
      </c>
      <c r="J15" s="157">
        <v>700</v>
      </c>
      <c r="K15" s="156">
        <f t="shared" si="2"/>
        <v>1400</v>
      </c>
      <c r="L15" s="156">
        <v>21</v>
      </c>
      <c r="M15" s="156">
        <f t="shared" si="3"/>
        <v>0</v>
      </c>
      <c r="N15" s="156">
        <v>0</v>
      </c>
      <c r="O15" s="156">
        <f t="shared" si="4"/>
        <v>0</v>
      </c>
      <c r="P15" s="156">
        <v>0</v>
      </c>
      <c r="Q15" s="156">
        <f t="shared" si="5"/>
        <v>0</v>
      </c>
      <c r="R15" s="156"/>
      <c r="S15" s="156" t="s">
        <v>169</v>
      </c>
      <c r="T15" s="156" t="s">
        <v>164</v>
      </c>
      <c r="U15" s="156">
        <v>0</v>
      </c>
      <c r="V15" s="156">
        <f t="shared" si="6"/>
        <v>0</v>
      </c>
      <c r="W15" s="156"/>
      <c r="X15" s="156" t="s">
        <v>212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213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ht="20.399999999999999" outlineLevel="1" x14ac:dyDescent="0.25">
      <c r="A16" s="173">
        <v>8</v>
      </c>
      <c r="B16" s="174" t="s">
        <v>944</v>
      </c>
      <c r="C16" s="181" t="s">
        <v>945</v>
      </c>
      <c r="D16" s="175" t="s">
        <v>162</v>
      </c>
      <c r="E16" s="176">
        <v>2</v>
      </c>
      <c r="F16" s="177">
        <v>0</v>
      </c>
      <c r="G16" s="178">
        <f t="shared" si="0"/>
        <v>0</v>
      </c>
      <c r="H16" s="157">
        <v>0</v>
      </c>
      <c r="I16" s="156">
        <f t="shared" si="1"/>
        <v>0</v>
      </c>
      <c r="J16" s="157">
        <v>1800</v>
      </c>
      <c r="K16" s="156">
        <f t="shared" si="2"/>
        <v>3600</v>
      </c>
      <c r="L16" s="156">
        <v>21</v>
      </c>
      <c r="M16" s="156">
        <f t="shared" si="3"/>
        <v>0</v>
      </c>
      <c r="N16" s="156">
        <v>0</v>
      </c>
      <c r="O16" s="156">
        <f t="shared" si="4"/>
        <v>0</v>
      </c>
      <c r="P16" s="156">
        <v>0</v>
      </c>
      <c r="Q16" s="156">
        <f t="shared" si="5"/>
        <v>0</v>
      </c>
      <c r="R16" s="156"/>
      <c r="S16" s="156" t="s">
        <v>169</v>
      </c>
      <c r="T16" s="156" t="s">
        <v>164</v>
      </c>
      <c r="U16" s="156">
        <v>0</v>
      </c>
      <c r="V16" s="156">
        <f t="shared" si="6"/>
        <v>0</v>
      </c>
      <c r="W16" s="156"/>
      <c r="X16" s="156" t="s">
        <v>212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213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5">
      <c r="A17" s="173">
        <v>9</v>
      </c>
      <c r="B17" s="174" t="s">
        <v>946</v>
      </c>
      <c r="C17" s="181" t="s">
        <v>947</v>
      </c>
      <c r="D17" s="175" t="s">
        <v>948</v>
      </c>
      <c r="E17" s="176">
        <v>5</v>
      </c>
      <c r="F17" s="177">
        <v>0</v>
      </c>
      <c r="G17" s="178">
        <f t="shared" si="0"/>
        <v>0</v>
      </c>
      <c r="H17" s="157">
        <v>0</v>
      </c>
      <c r="I17" s="156">
        <f t="shared" si="1"/>
        <v>0</v>
      </c>
      <c r="J17" s="157">
        <v>80</v>
      </c>
      <c r="K17" s="156">
        <f t="shared" si="2"/>
        <v>400</v>
      </c>
      <c r="L17" s="156">
        <v>21</v>
      </c>
      <c r="M17" s="156">
        <f t="shared" si="3"/>
        <v>0</v>
      </c>
      <c r="N17" s="156">
        <v>0</v>
      </c>
      <c r="O17" s="156">
        <f t="shared" si="4"/>
        <v>0</v>
      </c>
      <c r="P17" s="156">
        <v>0</v>
      </c>
      <c r="Q17" s="156">
        <f t="shared" si="5"/>
        <v>0</v>
      </c>
      <c r="R17" s="156"/>
      <c r="S17" s="156" t="s">
        <v>169</v>
      </c>
      <c r="T17" s="156" t="s">
        <v>164</v>
      </c>
      <c r="U17" s="156">
        <v>0</v>
      </c>
      <c r="V17" s="156">
        <f t="shared" si="6"/>
        <v>0</v>
      </c>
      <c r="W17" s="156"/>
      <c r="X17" s="156" t="s">
        <v>212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213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5">
      <c r="A18" s="173">
        <v>10</v>
      </c>
      <c r="B18" s="174" t="s">
        <v>949</v>
      </c>
      <c r="C18" s="181" t="s">
        <v>950</v>
      </c>
      <c r="D18" s="175" t="s">
        <v>948</v>
      </c>
      <c r="E18" s="176">
        <v>1</v>
      </c>
      <c r="F18" s="177">
        <v>0</v>
      </c>
      <c r="G18" s="178">
        <f t="shared" si="0"/>
        <v>0</v>
      </c>
      <c r="H18" s="157">
        <v>0</v>
      </c>
      <c r="I18" s="156">
        <f t="shared" si="1"/>
        <v>0</v>
      </c>
      <c r="J18" s="157">
        <v>30</v>
      </c>
      <c r="K18" s="156">
        <f t="shared" si="2"/>
        <v>30</v>
      </c>
      <c r="L18" s="156">
        <v>21</v>
      </c>
      <c r="M18" s="156">
        <f t="shared" si="3"/>
        <v>0</v>
      </c>
      <c r="N18" s="156">
        <v>0</v>
      </c>
      <c r="O18" s="156">
        <f t="shared" si="4"/>
        <v>0</v>
      </c>
      <c r="P18" s="156">
        <v>0</v>
      </c>
      <c r="Q18" s="156">
        <f t="shared" si="5"/>
        <v>0</v>
      </c>
      <c r="R18" s="156"/>
      <c r="S18" s="156" t="s">
        <v>169</v>
      </c>
      <c r="T18" s="156" t="s">
        <v>164</v>
      </c>
      <c r="U18" s="156">
        <v>0</v>
      </c>
      <c r="V18" s="156">
        <f t="shared" si="6"/>
        <v>0</v>
      </c>
      <c r="W18" s="156"/>
      <c r="X18" s="156" t="s">
        <v>212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213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5">
      <c r="A19" s="173">
        <v>11</v>
      </c>
      <c r="B19" s="174" t="s">
        <v>951</v>
      </c>
      <c r="C19" s="181" t="s">
        <v>952</v>
      </c>
      <c r="D19" s="175" t="s">
        <v>948</v>
      </c>
      <c r="E19" s="176">
        <v>1</v>
      </c>
      <c r="F19" s="177">
        <v>0</v>
      </c>
      <c r="G19" s="178">
        <f t="shared" si="0"/>
        <v>0</v>
      </c>
      <c r="H19" s="157">
        <v>0</v>
      </c>
      <c r="I19" s="156">
        <f t="shared" si="1"/>
        <v>0</v>
      </c>
      <c r="J19" s="157">
        <v>90</v>
      </c>
      <c r="K19" s="156">
        <f t="shared" si="2"/>
        <v>90</v>
      </c>
      <c r="L19" s="156">
        <v>21</v>
      </c>
      <c r="M19" s="156">
        <f t="shared" si="3"/>
        <v>0</v>
      </c>
      <c r="N19" s="156">
        <v>0</v>
      </c>
      <c r="O19" s="156">
        <f t="shared" si="4"/>
        <v>0</v>
      </c>
      <c r="P19" s="156">
        <v>0</v>
      </c>
      <c r="Q19" s="156">
        <f t="shared" si="5"/>
        <v>0</v>
      </c>
      <c r="R19" s="156"/>
      <c r="S19" s="156" t="s">
        <v>169</v>
      </c>
      <c r="T19" s="156" t="s">
        <v>164</v>
      </c>
      <c r="U19" s="156">
        <v>0</v>
      </c>
      <c r="V19" s="156">
        <f t="shared" si="6"/>
        <v>0</v>
      </c>
      <c r="W19" s="156"/>
      <c r="X19" s="156" t="s">
        <v>212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213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5">
      <c r="A20" s="173">
        <v>12</v>
      </c>
      <c r="B20" s="174" t="s">
        <v>953</v>
      </c>
      <c r="C20" s="181" t="s">
        <v>954</v>
      </c>
      <c r="D20" s="175" t="s">
        <v>162</v>
      </c>
      <c r="E20" s="176">
        <v>1</v>
      </c>
      <c r="F20" s="177">
        <v>0</v>
      </c>
      <c r="G20" s="178">
        <f t="shared" si="0"/>
        <v>0</v>
      </c>
      <c r="H20" s="157">
        <v>0</v>
      </c>
      <c r="I20" s="156">
        <f t="shared" si="1"/>
        <v>0</v>
      </c>
      <c r="J20" s="157">
        <v>30</v>
      </c>
      <c r="K20" s="156">
        <f t="shared" si="2"/>
        <v>30</v>
      </c>
      <c r="L20" s="156">
        <v>21</v>
      </c>
      <c r="M20" s="156">
        <f t="shared" si="3"/>
        <v>0</v>
      </c>
      <c r="N20" s="156">
        <v>0</v>
      </c>
      <c r="O20" s="156">
        <f t="shared" si="4"/>
        <v>0</v>
      </c>
      <c r="P20" s="156">
        <v>0</v>
      </c>
      <c r="Q20" s="156">
        <f t="shared" si="5"/>
        <v>0</v>
      </c>
      <c r="R20" s="156"/>
      <c r="S20" s="156" t="s">
        <v>169</v>
      </c>
      <c r="T20" s="156" t="s">
        <v>164</v>
      </c>
      <c r="U20" s="156">
        <v>0</v>
      </c>
      <c r="V20" s="156">
        <f t="shared" si="6"/>
        <v>0</v>
      </c>
      <c r="W20" s="156"/>
      <c r="X20" s="156" t="s">
        <v>212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213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5">
      <c r="A21" s="173">
        <v>13</v>
      </c>
      <c r="B21" s="174" t="s">
        <v>955</v>
      </c>
      <c r="C21" s="181" t="s">
        <v>956</v>
      </c>
      <c r="D21" s="175" t="s">
        <v>948</v>
      </c>
      <c r="E21" s="176">
        <v>4</v>
      </c>
      <c r="F21" s="177">
        <v>0</v>
      </c>
      <c r="G21" s="178">
        <f t="shared" si="0"/>
        <v>0</v>
      </c>
      <c r="H21" s="157">
        <v>0</v>
      </c>
      <c r="I21" s="156">
        <f t="shared" si="1"/>
        <v>0</v>
      </c>
      <c r="J21" s="157">
        <v>90</v>
      </c>
      <c r="K21" s="156">
        <f t="shared" si="2"/>
        <v>360</v>
      </c>
      <c r="L21" s="156">
        <v>21</v>
      </c>
      <c r="M21" s="156">
        <f t="shared" si="3"/>
        <v>0</v>
      </c>
      <c r="N21" s="156">
        <v>0</v>
      </c>
      <c r="O21" s="156">
        <f t="shared" si="4"/>
        <v>0</v>
      </c>
      <c r="P21" s="156">
        <v>0</v>
      </c>
      <c r="Q21" s="156">
        <f t="shared" si="5"/>
        <v>0</v>
      </c>
      <c r="R21" s="156"/>
      <c r="S21" s="156" t="s">
        <v>169</v>
      </c>
      <c r="T21" s="156" t="s">
        <v>164</v>
      </c>
      <c r="U21" s="156">
        <v>0</v>
      </c>
      <c r="V21" s="156">
        <f t="shared" si="6"/>
        <v>0</v>
      </c>
      <c r="W21" s="156"/>
      <c r="X21" s="156" t="s">
        <v>212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213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5">
      <c r="A22" s="173">
        <v>14</v>
      </c>
      <c r="B22" s="174" t="s">
        <v>957</v>
      </c>
      <c r="C22" s="181" t="s">
        <v>958</v>
      </c>
      <c r="D22" s="175" t="s">
        <v>948</v>
      </c>
      <c r="E22" s="176">
        <v>1</v>
      </c>
      <c r="F22" s="177">
        <v>0</v>
      </c>
      <c r="G22" s="178">
        <f t="shared" si="0"/>
        <v>0</v>
      </c>
      <c r="H22" s="157">
        <v>0</v>
      </c>
      <c r="I22" s="156">
        <f t="shared" si="1"/>
        <v>0</v>
      </c>
      <c r="J22" s="157">
        <v>30</v>
      </c>
      <c r="K22" s="156">
        <f t="shared" si="2"/>
        <v>30</v>
      </c>
      <c r="L22" s="156">
        <v>21</v>
      </c>
      <c r="M22" s="156">
        <f t="shared" si="3"/>
        <v>0</v>
      </c>
      <c r="N22" s="156">
        <v>0</v>
      </c>
      <c r="O22" s="156">
        <f t="shared" si="4"/>
        <v>0</v>
      </c>
      <c r="P22" s="156">
        <v>0</v>
      </c>
      <c r="Q22" s="156">
        <f t="shared" si="5"/>
        <v>0</v>
      </c>
      <c r="R22" s="156"/>
      <c r="S22" s="156" t="s">
        <v>169</v>
      </c>
      <c r="T22" s="156" t="s">
        <v>164</v>
      </c>
      <c r="U22" s="156">
        <v>0</v>
      </c>
      <c r="V22" s="156">
        <f t="shared" si="6"/>
        <v>0</v>
      </c>
      <c r="W22" s="156"/>
      <c r="X22" s="156" t="s">
        <v>212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213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5">
      <c r="A23" s="173">
        <v>15</v>
      </c>
      <c r="B23" s="174" t="s">
        <v>959</v>
      </c>
      <c r="C23" s="181" t="s">
        <v>960</v>
      </c>
      <c r="D23" s="175" t="s">
        <v>948</v>
      </c>
      <c r="E23" s="176">
        <v>1</v>
      </c>
      <c r="F23" s="177">
        <v>0</v>
      </c>
      <c r="G23" s="178">
        <f t="shared" si="0"/>
        <v>0</v>
      </c>
      <c r="H23" s="157">
        <v>0</v>
      </c>
      <c r="I23" s="156">
        <f t="shared" si="1"/>
        <v>0</v>
      </c>
      <c r="J23" s="157">
        <v>90</v>
      </c>
      <c r="K23" s="156">
        <f t="shared" si="2"/>
        <v>90</v>
      </c>
      <c r="L23" s="156">
        <v>21</v>
      </c>
      <c r="M23" s="156">
        <f t="shared" si="3"/>
        <v>0</v>
      </c>
      <c r="N23" s="156">
        <v>0</v>
      </c>
      <c r="O23" s="156">
        <f t="shared" si="4"/>
        <v>0</v>
      </c>
      <c r="P23" s="156">
        <v>0</v>
      </c>
      <c r="Q23" s="156">
        <f t="shared" si="5"/>
        <v>0</v>
      </c>
      <c r="R23" s="156"/>
      <c r="S23" s="156" t="s">
        <v>169</v>
      </c>
      <c r="T23" s="156" t="s">
        <v>164</v>
      </c>
      <c r="U23" s="156">
        <v>0</v>
      </c>
      <c r="V23" s="156">
        <f t="shared" si="6"/>
        <v>0</v>
      </c>
      <c r="W23" s="156"/>
      <c r="X23" s="156" t="s">
        <v>212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213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5">
      <c r="A24" s="173">
        <v>16</v>
      </c>
      <c r="B24" s="174" t="s">
        <v>961</v>
      </c>
      <c r="C24" s="181" t="s">
        <v>962</v>
      </c>
      <c r="D24" s="175" t="s">
        <v>948</v>
      </c>
      <c r="E24" s="176">
        <v>1</v>
      </c>
      <c r="F24" s="177">
        <v>0</v>
      </c>
      <c r="G24" s="178">
        <f t="shared" si="0"/>
        <v>0</v>
      </c>
      <c r="H24" s="157">
        <v>0</v>
      </c>
      <c r="I24" s="156">
        <f t="shared" si="1"/>
        <v>0</v>
      </c>
      <c r="J24" s="157">
        <v>20</v>
      </c>
      <c r="K24" s="156">
        <f t="shared" si="2"/>
        <v>20</v>
      </c>
      <c r="L24" s="156">
        <v>21</v>
      </c>
      <c r="M24" s="156">
        <f t="shared" si="3"/>
        <v>0</v>
      </c>
      <c r="N24" s="156">
        <v>0</v>
      </c>
      <c r="O24" s="156">
        <f t="shared" si="4"/>
        <v>0</v>
      </c>
      <c r="P24" s="156">
        <v>0</v>
      </c>
      <c r="Q24" s="156">
        <f t="shared" si="5"/>
        <v>0</v>
      </c>
      <c r="R24" s="156"/>
      <c r="S24" s="156" t="s">
        <v>169</v>
      </c>
      <c r="T24" s="156" t="s">
        <v>164</v>
      </c>
      <c r="U24" s="156">
        <v>0</v>
      </c>
      <c r="V24" s="156">
        <f t="shared" si="6"/>
        <v>0</v>
      </c>
      <c r="W24" s="156"/>
      <c r="X24" s="156" t="s">
        <v>212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213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5">
      <c r="A25" s="173">
        <v>17</v>
      </c>
      <c r="B25" s="174" t="s">
        <v>963</v>
      </c>
      <c r="C25" s="181" t="s">
        <v>964</v>
      </c>
      <c r="D25" s="175" t="s">
        <v>162</v>
      </c>
      <c r="E25" s="176">
        <v>3</v>
      </c>
      <c r="F25" s="177">
        <v>0</v>
      </c>
      <c r="G25" s="178">
        <f t="shared" si="0"/>
        <v>0</v>
      </c>
      <c r="H25" s="157">
        <v>0</v>
      </c>
      <c r="I25" s="156">
        <f t="shared" si="1"/>
        <v>0</v>
      </c>
      <c r="J25" s="157">
        <v>220</v>
      </c>
      <c r="K25" s="156">
        <f t="shared" si="2"/>
        <v>660</v>
      </c>
      <c r="L25" s="156">
        <v>21</v>
      </c>
      <c r="M25" s="156">
        <f t="shared" si="3"/>
        <v>0</v>
      </c>
      <c r="N25" s="156">
        <v>0</v>
      </c>
      <c r="O25" s="156">
        <f t="shared" si="4"/>
        <v>0</v>
      </c>
      <c r="P25" s="156">
        <v>0</v>
      </c>
      <c r="Q25" s="156">
        <f t="shared" si="5"/>
        <v>0</v>
      </c>
      <c r="R25" s="156"/>
      <c r="S25" s="156" t="s">
        <v>169</v>
      </c>
      <c r="T25" s="156" t="s">
        <v>164</v>
      </c>
      <c r="U25" s="156">
        <v>0</v>
      </c>
      <c r="V25" s="156">
        <f t="shared" si="6"/>
        <v>0</v>
      </c>
      <c r="W25" s="156"/>
      <c r="X25" s="156" t="s">
        <v>212</v>
      </c>
      <c r="Y25" s="147"/>
      <c r="Z25" s="147"/>
      <c r="AA25" s="147"/>
      <c r="AB25" s="147"/>
      <c r="AC25" s="147"/>
      <c r="AD25" s="147"/>
      <c r="AE25" s="147"/>
      <c r="AF25" s="147"/>
      <c r="AG25" s="147" t="s">
        <v>213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x14ac:dyDescent="0.25">
      <c r="A26" s="161" t="s">
        <v>158</v>
      </c>
      <c r="B26" s="162" t="s">
        <v>124</v>
      </c>
      <c r="C26" s="180" t="s">
        <v>32</v>
      </c>
      <c r="D26" s="163"/>
      <c r="E26" s="164"/>
      <c r="F26" s="165"/>
      <c r="G26" s="166">
        <f>SUMIF(AG27:AG28,"&lt;&gt;NOR",G27:G28)</f>
        <v>0</v>
      </c>
      <c r="H26" s="160"/>
      <c r="I26" s="160">
        <f>SUM(I27:I28)</f>
        <v>2240</v>
      </c>
      <c r="J26" s="160"/>
      <c r="K26" s="160">
        <f>SUM(K27:K28)</f>
        <v>0</v>
      </c>
      <c r="L26" s="160"/>
      <c r="M26" s="160">
        <f>SUM(M27:M28)</f>
        <v>0</v>
      </c>
      <c r="N26" s="160"/>
      <c r="O26" s="160">
        <f>SUM(O27:O28)</f>
        <v>0</v>
      </c>
      <c r="P26" s="160"/>
      <c r="Q26" s="160">
        <f>SUM(Q27:Q28)</f>
        <v>0</v>
      </c>
      <c r="R26" s="160"/>
      <c r="S26" s="160"/>
      <c r="T26" s="160"/>
      <c r="U26" s="160"/>
      <c r="V26" s="160">
        <f>SUM(V27:V28)</f>
        <v>0</v>
      </c>
      <c r="W26" s="160"/>
      <c r="X26" s="160"/>
      <c r="AG26" t="s">
        <v>159</v>
      </c>
    </row>
    <row r="27" spans="1:60" outlineLevel="1" x14ac:dyDescent="0.25">
      <c r="A27" s="173">
        <v>18</v>
      </c>
      <c r="B27" s="174" t="s">
        <v>965</v>
      </c>
      <c r="C27" s="181" t="s">
        <v>966</v>
      </c>
      <c r="D27" s="175" t="s">
        <v>162</v>
      </c>
      <c r="E27" s="176">
        <v>3</v>
      </c>
      <c r="F27" s="177">
        <v>0</v>
      </c>
      <c r="G27" s="178">
        <f>ROUND(E27*F27,2)</f>
        <v>0</v>
      </c>
      <c r="H27" s="157">
        <v>320</v>
      </c>
      <c r="I27" s="156">
        <f>ROUND(E27*H27,2)</f>
        <v>960</v>
      </c>
      <c r="J27" s="157">
        <v>0</v>
      </c>
      <c r="K27" s="156">
        <f>ROUND(E27*J27,2)</f>
        <v>0</v>
      </c>
      <c r="L27" s="156">
        <v>21</v>
      </c>
      <c r="M27" s="156">
        <f>G27*(1+L27/100)</f>
        <v>0</v>
      </c>
      <c r="N27" s="156">
        <v>0</v>
      </c>
      <c r="O27" s="156">
        <f>ROUND(E27*N27,2)</f>
        <v>0</v>
      </c>
      <c r="P27" s="156">
        <v>0</v>
      </c>
      <c r="Q27" s="156">
        <f>ROUND(E27*P27,2)</f>
        <v>0</v>
      </c>
      <c r="R27" s="156"/>
      <c r="S27" s="156" t="s">
        <v>169</v>
      </c>
      <c r="T27" s="156" t="s">
        <v>164</v>
      </c>
      <c r="U27" s="156">
        <v>0</v>
      </c>
      <c r="V27" s="156">
        <f>ROUND(E27*U27,2)</f>
        <v>0</v>
      </c>
      <c r="W27" s="156"/>
      <c r="X27" s="156" t="s">
        <v>431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432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5">
      <c r="A28" s="173">
        <v>19</v>
      </c>
      <c r="B28" s="174" t="s">
        <v>967</v>
      </c>
      <c r="C28" s="181" t="s">
        <v>968</v>
      </c>
      <c r="D28" s="175" t="s">
        <v>162</v>
      </c>
      <c r="E28" s="176">
        <v>2</v>
      </c>
      <c r="F28" s="177">
        <v>0</v>
      </c>
      <c r="G28" s="178">
        <f>ROUND(E28*F28,2)</f>
        <v>0</v>
      </c>
      <c r="H28" s="157">
        <v>640</v>
      </c>
      <c r="I28" s="156">
        <f>ROUND(E28*H28,2)</f>
        <v>1280</v>
      </c>
      <c r="J28" s="157">
        <v>0</v>
      </c>
      <c r="K28" s="156">
        <f>ROUND(E28*J28,2)</f>
        <v>0</v>
      </c>
      <c r="L28" s="156">
        <v>21</v>
      </c>
      <c r="M28" s="156">
        <f>G28*(1+L28/100)</f>
        <v>0</v>
      </c>
      <c r="N28" s="156">
        <v>0</v>
      </c>
      <c r="O28" s="156">
        <f>ROUND(E28*N28,2)</f>
        <v>0</v>
      </c>
      <c r="P28" s="156">
        <v>0</v>
      </c>
      <c r="Q28" s="156">
        <f>ROUND(E28*P28,2)</f>
        <v>0</v>
      </c>
      <c r="R28" s="156"/>
      <c r="S28" s="156" t="s">
        <v>169</v>
      </c>
      <c r="T28" s="156" t="s">
        <v>164</v>
      </c>
      <c r="U28" s="156">
        <v>0</v>
      </c>
      <c r="V28" s="156">
        <f>ROUND(E28*U28,2)</f>
        <v>0</v>
      </c>
      <c r="W28" s="156"/>
      <c r="X28" s="156" t="s">
        <v>431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432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x14ac:dyDescent="0.25">
      <c r="A29" s="161" t="s">
        <v>158</v>
      </c>
      <c r="B29" s="162" t="s">
        <v>125</v>
      </c>
      <c r="C29" s="180" t="s">
        <v>126</v>
      </c>
      <c r="D29" s="163"/>
      <c r="E29" s="164"/>
      <c r="F29" s="165"/>
      <c r="G29" s="166">
        <f>SUMIF(AG30:AG31,"&lt;&gt;NOR",G30:G31)</f>
        <v>0</v>
      </c>
      <c r="H29" s="160"/>
      <c r="I29" s="160">
        <f>SUM(I30:I31)</f>
        <v>0</v>
      </c>
      <c r="J29" s="160"/>
      <c r="K29" s="160">
        <f>SUM(K30:K31)</f>
        <v>5200</v>
      </c>
      <c r="L29" s="160"/>
      <c r="M29" s="160">
        <f>SUM(M30:M31)</f>
        <v>0</v>
      </c>
      <c r="N29" s="160"/>
      <c r="O29" s="160">
        <f>SUM(O30:O31)</f>
        <v>0</v>
      </c>
      <c r="P29" s="160"/>
      <c r="Q29" s="160">
        <f>SUM(Q30:Q31)</f>
        <v>0</v>
      </c>
      <c r="R29" s="160"/>
      <c r="S29" s="160"/>
      <c r="T29" s="160"/>
      <c r="U29" s="160"/>
      <c r="V29" s="160">
        <f>SUM(V30:V31)</f>
        <v>0</v>
      </c>
      <c r="W29" s="160"/>
      <c r="X29" s="160"/>
      <c r="AG29" t="s">
        <v>159</v>
      </c>
    </row>
    <row r="30" spans="1:60" ht="20.399999999999999" outlineLevel="1" x14ac:dyDescent="0.25">
      <c r="A30" s="173">
        <v>20</v>
      </c>
      <c r="B30" s="174" t="s">
        <v>969</v>
      </c>
      <c r="C30" s="181" t="s">
        <v>970</v>
      </c>
      <c r="D30" s="175" t="s">
        <v>225</v>
      </c>
      <c r="E30" s="176">
        <v>10</v>
      </c>
      <c r="F30" s="177">
        <v>0</v>
      </c>
      <c r="G30" s="178">
        <f>ROUND(E30*F30,2)</f>
        <v>0</v>
      </c>
      <c r="H30" s="157">
        <v>0</v>
      </c>
      <c r="I30" s="156">
        <f>ROUND(E30*H30,2)</f>
        <v>0</v>
      </c>
      <c r="J30" s="157">
        <v>400</v>
      </c>
      <c r="K30" s="156">
        <f>ROUND(E30*J30,2)</f>
        <v>4000</v>
      </c>
      <c r="L30" s="156">
        <v>21</v>
      </c>
      <c r="M30" s="156">
        <f>G30*(1+L30/100)</f>
        <v>0</v>
      </c>
      <c r="N30" s="156">
        <v>0</v>
      </c>
      <c r="O30" s="156">
        <f>ROUND(E30*N30,2)</f>
        <v>0</v>
      </c>
      <c r="P30" s="156">
        <v>0</v>
      </c>
      <c r="Q30" s="156">
        <f>ROUND(E30*P30,2)</f>
        <v>0</v>
      </c>
      <c r="R30" s="156"/>
      <c r="S30" s="156" t="s">
        <v>169</v>
      </c>
      <c r="T30" s="156" t="s">
        <v>164</v>
      </c>
      <c r="U30" s="156">
        <v>0</v>
      </c>
      <c r="V30" s="156">
        <f>ROUND(E30*U30,2)</f>
        <v>0</v>
      </c>
      <c r="W30" s="156"/>
      <c r="X30" s="156" t="s">
        <v>212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213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5">
      <c r="A31" s="167">
        <v>21</v>
      </c>
      <c r="B31" s="168" t="s">
        <v>971</v>
      </c>
      <c r="C31" s="182" t="s">
        <v>972</v>
      </c>
      <c r="D31" s="169" t="s">
        <v>225</v>
      </c>
      <c r="E31" s="170">
        <v>30</v>
      </c>
      <c r="F31" s="171">
        <v>0</v>
      </c>
      <c r="G31" s="172">
        <f>ROUND(E31*F31,2)</f>
        <v>0</v>
      </c>
      <c r="H31" s="157">
        <v>0</v>
      </c>
      <c r="I31" s="156">
        <f>ROUND(E31*H31,2)</f>
        <v>0</v>
      </c>
      <c r="J31" s="157">
        <v>40</v>
      </c>
      <c r="K31" s="156">
        <f>ROUND(E31*J31,2)</f>
        <v>1200</v>
      </c>
      <c r="L31" s="156">
        <v>21</v>
      </c>
      <c r="M31" s="156">
        <f>G31*(1+L31/100)</f>
        <v>0</v>
      </c>
      <c r="N31" s="156">
        <v>0</v>
      </c>
      <c r="O31" s="156">
        <f>ROUND(E31*N31,2)</f>
        <v>0</v>
      </c>
      <c r="P31" s="156">
        <v>0</v>
      </c>
      <c r="Q31" s="156">
        <f>ROUND(E31*P31,2)</f>
        <v>0</v>
      </c>
      <c r="R31" s="156"/>
      <c r="S31" s="156" t="s">
        <v>169</v>
      </c>
      <c r="T31" s="156" t="s">
        <v>164</v>
      </c>
      <c r="U31" s="156">
        <v>0</v>
      </c>
      <c r="V31" s="156">
        <f>ROUND(E31*U31,2)</f>
        <v>0</v>
      </c>
      <c r="W31" s="156"/>
      <c r="X31" s="156" t="s">
        <v>212</v>
      </c>
      <c r="Y31" s="147"/>
      <c r="Z31" s="147"/>
      <c r="AA31" s="147"/>
      <c r="AB31" s="147"/>
      <c r="AC31" s="147"/>
      <c r="AD31" s="147"/>
      <c r="AE31" s="147"/>
      <c r="AF31" s="147"/>
      <c r="AG31" s="147" t="s">
        <v>213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x14ac:dyDescent="0.25">
      <c r="A32" s="3"/>
      <c r="B32" s="4"/>
      <c r="C32" s="184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AE32">
        <v>15</v>
      </c>
      <c r="AF32">
        <v>21</v>
      </c>
      <c r="AG32" t="s">
        <v>145</v>
      </c>
    </row>
    <row r="33" spans="1:33" x14ac:dyDescent="0.25">
      <c r="A33" s="150"/>
      <c r="B33" s="151" t="s">
        <v>31</v>
      </c>
      <c r="C33" s="185"/>
      <c r="D33" s="152"/>
      <c r="E33" s="153"/>
      <c r="F33" s="153"/>
      <c r="G33" s="179">
        <f>G8+G26+G29</f>
        <v>0</v>
      </c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AE33">
        <f>SUMIF(L7:L31,AE32,G7:G31)</f>
        <v>0</v>
      </c>
      <c r="AF33">
        <f>SUMIF(L7:L31,AF32,G7:G31)</f>
        <v>0</v>
      </c>
      <c r="AG33" t="s">
        <v>203</v>
      </c>
    </row>
    <row r="34" spans="1:33" x14ac:dyDescent="0.25">
      <c r="A34" s="3"/>
      <c r="B34" s="4"/>
      <c r="C34" s="184"/>
      <c r="D34" s="6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33" x14ac:dyDescent="0.25">
      <c r="A35" s="3"/>
      <c r="B35" s="4"/>
      <c r="C35" s="184"/>
      <c r="D35" s="6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33" x14ac:dyDescent="0.25">
      <c r="A36" s="277" t="s">
        <v>204</v>
      </c>
      <c r="B36" s="277"/>
      <c r="C36" s="278"/>
      <c r="D36" s="6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33" x14ac:dyDescent="0.25">
      <c r="A37" s="258"/>
      <c r="B37" s="259"/>
      <c r="C37" s="260"/>
      <c r="D37" s="259"/>
      <c r="E37" s="259"/>
      <c r="F37" s="259"/>
      <c r="G37" s="261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AG37" t="s">
        <v>205</v>
      </c>
    </row>
    <row r="38" spans="1:33" x14ac:dyDescent="0.25">
      <c r="A38" s="262"/>
      <c r="B38" s="263"/>
      <c r="C38" s="264"/>
      <c r="D38" s="263"/>
      <c r="E38" s="263"/>
      <c r="F38" s="263"/>
      <c r="G38" s="265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33" x14ac:dyDescent="0.25">
      <c r="A39" s="262"/>
      <c r="B39" s="263"/>
      <c r="C39" s="264"/>
      <c r="D39" s="263"/>
      <c r="E39" s="263"/>
      <c r="F39" s="263"/>
      <c r="G39" s="265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</row>
    <row r="40" spans="1:33" x14ac:dyDescent="0.25">
      <c r="A40" s="262"/>
      <c r="B40" s="263"/>
      <c r="C40" s="264"/>
      <c r="D40" s="263"/>
      <c r="E40" s="263"/>
      <c r="F40" s="263"/>
      <c r="G40" s="265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</row>
    <row r="41" spans="1:33" x14ac:dyDescent="0.25">
      <c r="A41" s="266"/>
      <c r="B41" s="267"/>
      <c r="C41" s="268"/>
      <c r="D41" s="267"/>
      <c r="E41" s="267"/>
      <c r="F41" s="267"/>
      <c r="G41" s="269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</row>
    <row r="42" spans="1:33" x14ac:dyDescent="0.25">
      <c r="A42" s="3"/>
      <c r="B42" s="4"/>
      <c r="C42" s="184"/>
      <c r="D42" s="6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</row>
    <row r="43" spans="1:33" x14ac:dyDescent="0.25">
      <c r="C43" s="186"/>
      <c r="D43" s="10"/>
      <c r="AG43" t="s">
        <v>206</v>
      </c>
    </row>
    <row r="44" spans="1:33" x14ac:dyDescent="0.25">
      <c r="D44" s="10"/>
    </row>
    <row r="45" spans="1:33" x14ac:dyDescent="0.25">
      <c r="D45" s="10"/>
    </row>
    <row r="46" spans="1:33" x14ac:dyDescent="0.25">
      <c r="D46" s="10"/>
    </row>
    <row r="47" spans="1:33" x14ac:dyDescent="0.25">
      <c r="D47" s="10"/>
    </row>
    <row r="48" spans="1:33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YqArSn1SPtwIfI7QTcQq/Wfx+Yc2fbAxaWcVPY1O31TQB6eNH4nR5jAI0xEF580pYw9LBa8JtqIwZSkQV6Zchw==" saltValue="B4vL4I+aGaDovXEzjpOMiQ==" spinCount="100000" sheet="1" objects="1" scenarios="1"/>
  <mergeCells count="6">
    <mergeCell ref="A37:G41"/>
    <mergeCell ref="A1:G1"/>
    <mergeCell ref="C2:G2"/>
    <mergeCell ref="C3:G3"/>
    <mergeCell ref="C4:G4"/>
    <mergeCell ref="A36:C36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5112">
    <tabColor rgb="FF66FF66"/>
  </sheetPr>
  <dimension ref="A1:O95"/>
  <sheetViews>
    <sheetView showGridLines="0" topLeftCell="B14" zoomScaleNormal="100" zoomScaleSheetLayoutView="75" workbookViewId="0">
      <selection activeCell="O13" sqref="O13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0" customWidth="1"/>
    <col min="4" max="4" width="13" style="50" customWidth="1"/>
    <col min="5" max="5" width="9.6640625" style="50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6" t="s">
        <v>38</v>
      </c>
      <c r="B1" s="237" t="s">
        <v>4</v>
      </c>
      <c r="C1" s="238"/>
      <c r="D1" s="238"/>
      <c r="E1" s="238"/>
      <c r="F1" s="238"/>
      <c r="G1" s="238"/>
      <c r="H1" s="238"/>
      <c r="I1" s="238"/>
      <c r="J1" s="239"/>
    </row>
    <row r="2" spans="1:15" ht="36" customHeight="1" x14ac:dyDescent="0.25">
      <c r="A2" s="2"/>
      <c r="B2" s="72" t="s">
        <v>24</v>
      </c>
      <c r="C2" s="73"/>
      <c r="D2" s="74" t="s">
        <v>43</v>
      </c>
      <c r="E2" s="243" t="s">
        <v>44</v>
      </c>
      <c r="F2" s="244"/>
      <c r="G2" s="244"/>
      <c r="H2" s="244"/>
      <c r="I2" s="244"/>
      <c r="J2" s="245"/>
      <c r="O2" s="1"/>
    </row>
    <row r="3" spans="1:15" ht="27" hidden="1" customHeight="1" x14ac:dyDescent="0.25">
      <c r="A3" s="2"/>
      <c r="B3" s="75"/>
      <c r="C3" s="73"/>
      <c r="D3" s="76"/>
      <c r="E3" s="246"/>
      <c r="F3" s="247"/>
      <c r="G3" s="247"/>
      <c r="H3" s="247"/>
      <c r="I3" s="247"/>
      <c r="J3" s="248"/>
    </row>
    <row r="4" spans="1:15" ht="23.25" customHeight="1" x14ac:dyDescent="0.25">
      <c r="A4" s="2"/>
      <c r="B4" s="77"/>
      <c r="C4" s="78"/>
      <c r="D4" s="79"/>
      <c r="E4" s="227"/>
      <c r="F4" s="227"/>
      <c r="G4" s="227"/>
      <c r="H4" s="227"/>
      <c r="I4" s="227"/>
      <c r="J4" s="228"/>
    </row>
    <row r="5" spans="1:15" ht="24" customHeight="1" x14ac:dyDescent="0.25">
      <c r="A5" s="2"/>
      <c r="B5" s="30" t="s">
        <v>23</v>
      </c>
      <c r="D5" s="231" t="s">
        <v>45</v>
      </c>
      <c r="E5" s="232"/>
      <c r="F5" s="232"/>
      <c r="G5" s="232"/>
      <c r="H5" s="18" t="s">
        <v>42</v>
      </c>
      <c r="I5" s="81" t="s">
        <v>47</v>
      </c>
      <c r="J5" s="8"/>
    </row>
    <row r="6" spans="1:15" ht="15.75" customHeight="1" x14ac:dyDescent="0.25">
      <c r="A6" s="2"/>
      <c r="B6" s="27"/>
      <c r="C6" s="52"/>
      <c r="D6" s="233" t="s">
        <v>987</v>
      </c>
      <c r="E6" s="234"/>
      <c r="F6" s="234"/>
      <c r="G6" s="234"/>
      <c r="H6" s="18" t="s">
        <v>36</v>
      </c>
      <c r="I6" s="81" t="s">
        <v>48</v>
      </c>
      <c r="J6" s="8"/>
    </row>
    <row r="7" spans="1:15" ht="15.75" customHeight="1" x14ac:dyDescent="0.25">
      <c r="A7" s="2"/>
      <c r="B7" s="28"/>
      <c r="C7" s="53"/>
      <c r="D7" s="80" t="s">
        <v>988</v>
      </c>
      <c r="E7" s="235" t="s">
        <v>46</v>
      </c>
      <c r="F7" s="236"/>
      <c r="G7" s="236"/>
      <c r="H7" s="23"/>
      <c r="I7" s="22"/>
      <c r="J7" s="33"/>
    </row>
    <row r="8" spans="1:15" ht="24" hidden="1" customHeight="1" x14ac:dyDescent="0.25">
      <c r="A8" s="2"/>
      <c r="B8" s="30" t="s">
        <v>21</v>
      </c>
      <c r="D8" s="82" t="s">
        <v>49</v>
      </c>
      <c r="H8" s="18" t="s">
        <v>42</v>
      </c>
      <c r="I8" s="81" t="s">
        <v>51</v>
      </c>
      <c r="J8" s="8"/>
    </row>
    <row r="9" spans="1:15" ht="15.75" hidden="1" customHeight="1" x14ac:dyDescent="0.25">
      <c r="A9" s="2"/>
      <c r="B9" s="2"/>
      <c r="D9" s="82" t="s">
        <v>50</v>
      </c>
      <c r="H9" s="18" t="s">
        <v>36</v>
      </c>
      <c r="I9" s="81" t="s">
        <v>52</v>
      </c>
      <c r="J9" s="8"/>
    </row>
    <row r="10" spans="1:15" ht="15.75" hidden="1" customHeight="1" x14ac:dyDescent="0.25">
      <c r="A10" s="2"/>
      <c r="B10" s="34"/>
      <c r="C10" s="53"/>
      <c r="D10" s="80"/>
      <c r="E10" s="83"/>
      <c r="F10" s="23"/>
      <c r="G10" s="14"/>
      <c r="H10" s="14"/>
      <c r="I10" s="35"/>
      <c r="J10" s="33"/>
    </row>
    <row r="11" spans="1:15" ht="24" customHeight="1" x14ac:dyDescent="0.25">
      <c r="A11" s="2"/>
      <c r="B11" s="30" t="s">
        <v>20</v>
      </c>
      <c r="D11" s="250"/>
      <c r="E11" s="250"/>
      <c r="F11" s="250"/>
      <c r="G11" s="250"/>
      <c r="H11" s="18" t="s">
        <v>42</v>
      </c>
      <c r="I11" s="85"/>
      <c r="J11" s="8"/>
    </row>
    <row r="12" spans="1:15" ht="15.75" customHeight="1" x14ac:dyDescent="0.25">
      <c r="A12" s="2"/>
      <c r="B12" s="27"/>
      <c r="C12" s="52"/>
      <c r="D12" s="226"/>
      <c r="E12" s="226"/>
      <c r="F12" s="226"/>
      <c r="G12" s="226"/>
      <c r="H12" s="18" t="s">
        <v>36</v>
      </c>
      <c r="I12" s="85"/>
      <c r="J12" s="8"/>
    </row>
    <row r="13" spans="1:15" ht="15.75" customHeight="1" x14ac:dyDescent="0.25">
      <c r="A13" s="2"/>
      <c r="B13" s="28"/>
      <c r="C13" s="53"/>
      <c r="D13" s="84"/>
      <c r="E13" s="229"/>
      <c r="F13" s="230"/>
      <c r="G13" s="230"/>
      <c r="H13" s="19"/>
      <c r="I13" s="22"/>
      <c r="J13" s="33"/>
    </row>
    <row r="14" spans="1:15" ht="24" customHeight="1" x14ac:dyDescent="0.25">
      <c r="A14" s="2"/>
      <c r="B14" s="42" t="s">
        <v>22</v>
      </c>
      <c r="C14" s="54"/>
      <c r="D14" s="55"/>
      <c r="E14" s="56"/>
      <c r="F14" s="43"/>
      <c r="G14" s="43"/>
      <c r="H14" s="44"/>
      <c r="I14" s="43"/>
      <c r="J14" s="45"/>
    </row>
    <row r="15" spans="1:15" ht="32.25" customHeight="1" x14ac:dyDescent="0.25">
      <c r="A15" s="2"/>
      <c r="B15" s="34" t="s">
        <v>34</v>
      </c>
      <c r="C15" s="57"/>
      <c r="D15" s="51"/>
      <c r="E15" s="249"/>
      <c r="F15" s="249"/>
      <c r="G15" s="251"/>
      <c r="H15" s="251"/>
      <c r="I15" s="251" t="s">
        <v>31</v>
      </c>
      <c r="J15" s="252"/>
    </row>
    <row r="16" spans="1:15" ht="23.25" customHeight="1" x14ac:dyDescent="0.25">
      <c r="A16" s="138" t="s">
        <v>26</v>
      </c>
      <c r="B16" s="37" t="s">
        <v>26</v>
      </c>
      <c r="C16" s="58"/>
      <c r="D16" s="59"/>
      <c r="E16" s="215"/>
      <c r="F16" s="216"/>
      <c r="G16" s="215"/>
      <c r="H16" s="216"/>
      <c r="I16" s="215">
        <f>SUMIF(F69:F91,A16,I69:I91)+SUMIF(F69:F91,"PSU",I69:I91)</f>
        <v>0</v>
      </c>
      <c r="J16" s="217"/>
    </row>
    <row r="17" spans="1:10" ht="23.25" customHeight="1" x14ac:dyDescent="0.25">
      <c r="A17" s="138" t="s">
        <v>27</v>
      </c>
      <c r="B17" s="37" t="s">
        <v>27</v>
      </c>
      <c r="C17" s="58"/>
      <c r="D17" s="59"/>
      <c r="E17" s="215"/>
      <c r="F17" s="216"/>
      <c r="G17" s="215"/>
      <c r="H17" s="216"/>
      <c r="I17" s="215">
        <f>SUMIF(F69:F91,A17,I69:I91)</f>
        <v>0</v>
      </c>
      <c r="J17" s="217"/>
    </row>
    <row r="18" spans="1:10" ht="23.25" customHeight="1" x14ac:dyDescent="0.25">
      <c r="A18" s="138" t="s">
        <v>28</v>
      </c>
      <c r="B18" s="37" t="s">
        <v>28</v>
      </c>
      <c r="C18" s="58"/>
      <c r="D18" s="59"/>
      <c r="E18" s="215"/>
      <c r="F18" s="216"/>
      <c r="G18" s="215"/>
      <c r="H18" s="216"/>
      <c r="I18" s="215">
        <f>SUMIF(F69:F91,A18,I69:I91)</f>
        <v>0</v>
      </c>
      <c r="J18" s="217"/>
    </row>
    <row r="19" spans="1:10" ht="23.25" customHeight="1" x14ac:dyDescent="0.25">
      <c r="A19" s="138" t="s">
        <v>130</v>
      </c>
      <c r="B19" s="37" t="s">
        <v>29</v>
      </c>
      <c r="C19" s="58"/>
      <c r="D19" s="59"/>
      <c r="E19" s="215"/>
      <c r="F19" s="216"/>
      <c r="G19" s="215"/>
      <c r="H19" s="216"/>
      <c r="I19" s="215">
        <f>SUMIF(F69:F91,A19,I69:I91)</f>
        <v>0</v>
      </c>
      <c r="J19" s="217"/>
    </row>
    <row r="20" spans="1:10" ht="23.25" customHeight="1" x14ac:dyDescent="0.25">
      <c r="A20" s="138" t="s">
        <v>131</v>
      </c>
      <c r="B20" s="37" t="s">
        <v>30</v>
      </c>
      <c r="C20" s="58"/>
      <c r="D20" s="59"/>
      <c r="E20" s="215"/>
      <c r="F20" s="216"/>
      <c r="G20" s="215"/>
      <c r="H20" s="216"/>
      <c r="I20" s="215">
        <f>SUMIF(F69:F91,A20,I69:I91)</f>
        <v>0</v>
      </c>
      <c r="J20" s="217"/>
    </row>
    <row r="21" spans="1:10" ht="23.25" customHeight="1" x14ac:dyDescent="0.25">
      <c r="A21" s="2"/>
      <c r="B21" s="47" t="s">
        <v>31</v>
      </c>
      <c r="C21" s="60"/>
      <c r="D21" s="61"/>
      <c r="E21" s="218"/>
      <c r="F21" s="253"/>
      <c r="G21" s="218"/>
      <c r="H21" s="253"/>
      <c r="I21" s="218">
        <f>SUM(I16:J20)</f>
        <v>0</v>
      </c>
      <c r="J21" s="219"/>
    </row>
    <row r="22" spans="1:10" ht="33" customHeight="1" x14ac:dyDescent="0.25">
      <c r="A22" s="2"/>
      <c r="B22" s="41" t="s">
        <v>35</v>
      </c>
      <c r="C22" s="58"/>
      <c r="D22" s="59"/>
      <c r="E22" s="62"/>
      <c r="F22" s="38"/>
      <c r="G22" s="32"/>
      <c r="H22" s="32"/>
      <c r="I22" s="32"/>
      <c r="J22" s="39"/>
    </row>
    <row r="23" spans="1:10" ht="23.25" customHeight="1" x14ac:dyDescent="0.25">
      <c r="A23" s="2">
        <f>ZakladDPHSni*SazbaDPH1/100</f>
        <v>0</v>
      </c>
      <c r="B23" s="37" t="s">
        <v>13</v>
      </c>
      <c r="C23" s="58"/>
      <c r="D23" s="59"/>
      <c r="E23" s="63">
        <v>15</v>
      </c>
      <c r="F23" s="38" t="s">
        <v>0</v>
      </c>
      <c r="G23" s="213">
        <f>ZakladDPHSniVypocet</f>
        <v>0</v>
      </c>
      <c r="H23" s="214"/>
      <c r="I23" s="214"/>
      <c r="J23" s="39" t="str">
        <f t="shared" ref="J23:J28" si="0">Mena</f>
        <v>CZK</v>
      </c>
    </row>
    <row r="24" spans="1:10" ht="23.25" customHeight="1" x14ac:dyDescent="0.25">
      <c r="A24" s="2">
        <f>(A23-INT(A23))*100</f>
        <v>0</v>
      </c>
      <c r="B24" s="37" t="s">
        <v>14</v>
      </c>
      <c r="C24" s="58"/>
      <c r="D24" s="59"/>
      <c r="E24" s="63">
        <f>SazbaDPH1</f>
        <v>15</v>
      </c>
      <c r="F24" s="38" t="s">
        <v>0</v>
      </c>
      <c r="G24" s="211">
        <f>IF(A24&gt;50, ROUNDUP(A23, 0), ROUNDDOWN(A23, 0))</f>
        <v>0</v>
      </c>
      <c r="H24" s="212"/>
      <c r="I24" s="212"/>
      <c r="J24" s="39" t="str">
        <f t="shared" si="0"/>
        <v>CZK</v>
      </c>
    </row>
    <row r="25" spans="1:10" ht="23.25" customHeight="1" x14ac:dyDescent="0.25">
      <c r="A25" s="2">
        <f>ZakladDPHZakl*SazbaDPH2/100</f>
        <v>0</v>
      </c>
      <c r="B25" s="37" t="s">
        <v>15</v>
      </c>
      <c r="C25" s="58"/>
      <c r="D25" s="59"/>
      <c r="E25" s="63">
        <v>21</v>
      </c>
      <c r="F25" s="38" t="s">
        <v>0</v>
      </c>
      <c r="G25" s="213">
        <f>ZakladDPHZaklVypocet</f>
        <v>0</v>
      </c>
      <c r="H25" s="214"/>
      <c r="I25" s="214"/>
      <c r="J25" s="39" t="str">
        <f t="shared" si="0"/>
        <v>CZK</v>
      </c>
    </row>
    <row r="26" spans="1:10" ht="23.25" customHeight="1" x14ac:dyDescent="0.25">
      <c r="A26" s="2">
        <f>(A25-INT(A25))*100</f>
        <v>0</v>
      </c>
      <c r="B26" s="31" t="s">
        <v>16</v>
      </c>
      <c r="C26" s="64"/>
      <c r="D26" s="51"/>
      <c r="E26" s="65">
        <f>SazbaDPH2</f>
        <v>21</v>
      </c>
      <c r="F26" s="29" t="s">
        <v>0</v>
      </c>
      <c r="G26" s="240">
        <f>IF(A26&gt;50, ROUNDUP(A25, 0), ROUNDDOWN(A25, 0))</f>
        <v>0</v>
      </c>
      <c r="H26" s="241"/>
      <c r="I26" s="241"/>
      <c r="J26" s="36" t="str">
        <f t="shared" si="0"/>
        <v>CZK</v>
      </c>
    </row>
    <row r="27" spans="1:10" ht="23.25" customHeight="1" thickBot="1" x14ac:dyDescent="0.3">
      <c r="A27" s="2">
        <f>ZakladDPHSni+DPHSni+ZakladDPHZakl+DPHZakl</f>
        <v>0</v>
      </c>
      <c r="B27" s="30" t="s">
        <v>5</v>
      </c>
      <c r="C27" s="66"/>
      <c r="D27" s="67"/>
      <c r="E27" s="66"/>
      <c r="F27" s="16"/>
      <c r="G27" s="242">
        <f>CenaCelkem-(ZakladDPHSni+DPHSni+ZakladDPHZakl+DPHZakl)</f>
        <v>0</v>
      </c>
      <c r="H27" s="242"/>
      <c r="I27" s="242"/>
      <c r="J27" s="40" t="str">
        <f t="shared" si="0"/>
        <v>CZK</v>
      </c>
    </row>
    <row r="28" spans="1:10" ht="27.75" hidden="1" customHeight="1" thickBot="1" x14ac:dyDescent="0.3">
      <c r="A28" s="2"/>
      <c r="B28" s="112" t="s">
        <v>25</v>
      </c>
      <c r="C28" s="113"/>
      <c r="D28" s="113"/>
      <c r="E28" s="114"/>
      <c r="F28" s="115"/>
      <c r="G28" s="220">
        <f>ZakladDPHSniVypocet+ZakladDPHZaklVypocet</f>
        <v>0</v>
      </c>
      <c r="H28" s="221"/>
      <c r="I28" s="221"/>
      <c r="J28" s="116" t="str">
        <f t="shared" si="0"/>
        <v>CZK</v>
      </c>
    </row>
    <row r="29" spans="1:10" ht="27.75" customHeight="1" thickBot="1" x14ac:dyDescent="0.3">
      <c r="A29" s="2">
        <f>(A27-INT(A27))*100</f>
        <v>0</v>
      </c>
      <c r="B29" s="112" t="s">
        <v>37</v>
      </c>
      <c r="C29" s="117"/>
      <c r="D29" s="117"/>
      <c r="E29" s="117"/>
      <c r="F29" s="118"/>
      <c r="G29" s="220">
        <f>IF(A29&gt;50, ROUNDUP(A27, 0), ROUNDDOWN(A27, 0))</f>
        <v>0</v>
      </c>
      <c r="H29" s="220"/>
      <c r="I29" s="220"/>
      <c r="J29" s="119" t="s">
        <v>87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68" t="s">
        <v>12</v>
      </c>
      <c r="D32" s="69"/>
      <c r="E32" s="69"/>
      <c r="F32" s="15" t="s">
        <v>11</v>
      </c>
      <c r="G32" s="25"/>
      <c r="H32" s="26"/>
      <c r="I32" s="25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0"/>
      <c r="D34" s="222"/>
      <c r="E34" s="223"/>
      <c r="G34" s="224"/>
      <c r="H34" s="225"/>
      <c r="I34" s="225"/>
      <c r="J34" s="24"/>
    </row>
    <row r="35" spans="1:10" ht="12.75" customHeight="1" x14ac:dyDescent="0.25">
      <c r="A35" s="2"/>
      <c r="B35" s="2"/>
      <c r="D35" s="210" t="s">
        <v>2</v>
      </c>
      <c r="E35" s="210"/>
      <c r="H35" s="10" t="s">
        <v>3</v>
      </c>
      <c r="J35" s="9"/>
    </row>
    <row r="36" spans="1:10" ht="13.5" customHeight="1" thickBot="1" x14ac:dyDescent="0.3">
      <c r="A36" s="11"/>
      <c r="B36" s="11"/>
      <c r="C36" s="71"/>
      <c r="D36" s="71"/>
      <c r="E36" s="71"/>
      <c r="F36" s="12"/>
      <c r="G36" s="12"/>
      <c r="H36" s="12"/>
      <c r="I36" s="12"/>
      <c r="J36" s="13"/>
    </row>
    <row r="37" spans="1:10" ht="27" customHeight="1" x14ac:dyDescent="0.25">
      <c r="B37" s="89" t="s">
        <v>17</v>
      </c>
      <c r="C37" s="90"/>
      <c r="D37" s="90"/>
      <c r="E37" s="90"/>
      <c r="F37" s="91"/>
      <c r="G37" s="91"/>
      <c r="H37" s="91"/>
      <c r="I37" s="91"/>
      <c r="J37" s="92"/>
    </row>
    <row r="38" spans="1:10" ht="25.5" customHeight="1" x14ac:dyDescent="0.25">
      <c r="A38" s="88" t="s">
        <v>39</v>
      </c>
      <c r="B38" s="93" t="s">
        <v>18</v>
      </c>
      <c r="C38" s="94" t="s">
        <v>6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19</v>
      </c>
      <c r="I38" s="96" t="s">
        <v>1</v>
      </c>
      <c r="J38" s="97" t="s">
        <v>0</v>
      </c>
    </row>
    <row r="39" spans="1:10" ht="25.5" hidden="1" customHeight="1" x14ac:dyDescent="0.25">
      <c r="A39" s="88">
        <v>1</v>
      </c>
      <c r="B39" s="98" t="s">
        <v>53</v>
      </c>
      <c r="C39" s="205"/>
      <c r="D39" s="205"/>
      <c r="E39" s="205"/>
      <c r="F39" s="99">
        <f>'1 01 Naklady'!AE29+'IO 01 01 Pol'!AE256+'IO 01 02 Pol'!AE97+'IO 01 03 Pol'!AE99+'IO 01 04 Pol'!AE116+'IO 01 05 Pol'!AE90+'IO 01 06 Pol'!AE115+'IO 01 07 Pol'!AE112+'IO 01 08 Pol'!AE90+'IO 02 01 Pol'!AE55+'IO 03 01 Pol'!AE142+'IO 03 02 Pol'!AE14+'IO 04 01 Pol'!AE53+'IO 05 01 Pol'!AE46+'IO 06 01 Pol'!AE33</f>
        <v>0</v>
      </c>
      <c r="G39" s="100">
        <f>'1 01 Naklady'!AF29+'IO 01 01 Pol'!AF256+'IO 01 02 Pol'!AF97+'IO 01 03 Pol'!AF99+'IO 01 04 Pol'!AF116+'IO 01 05 Pol'!AF90+'IO 01 06 Pol'!AF115+'IO 01 07 Pol'!AF112+'IO 01 08 Pol'!AF90+'IO 02 01 Pol'!AF55+'IO 03 01 Pol'!AF142+'IO 03 02 Pol'!AF14+'IO 04 01 Pol'!AF53+'IO 05 01 Pol'!AF46+'IO 06 01 Pol'!AF33</f>
        <v>0</v>
      </c>
      <c r="H39" s="101">
        <f t="shared" ref="H39:H61" si="1">(F39*SazbaDPH1/100)+(G39*SazbaDPH2/100)</f>
        <v>0</v>
      </c>
      <c r="I39" s="101">
        <f t="shared" ref="I39:I61" si="2">F39+G39+H39</f>
        <v>0</v>
      </c>
      <c r="J39" s="102" t="str">
        <f t="shared" ref="J39:J61" si="3">IF(CenaCelkemVypocet=0,"",I39/CenaCelkemVypocet*100)</f>
        <v/>
      </c>
    </row>
    <row r="40" spans="1:10" ht="25.5" customHeight="1" x14ac:dyDescent="0.25">
      <c r="A40" s="88">
        <v>2</v>
      </c>
      <c r="B40" s="103" t="s">
        <v>54</v>
      </c>
      <c r="C40" s="206" t="s">
        <v>55</v>
      </c>
      <c r="D40" s="206"/>
      <c r="E40" s="206"/>
      <c r="F40" s="104">
        <f>'1 01 Naklady'!AE29</f>
        <v>0</v>
      </c>
      <c r="G40" s="105">
        <f>'1 01 Naklady'!AF29</f>
        <v>0</v>
      </c>
      <c r="H40" s="105">
        <f t="shared" si="1"/>
        <v>0</v>
      </c>
      <c r="I40" s="105">
        <f t="shared" si="2"/>
        <v>0</v>
      </c>
      <c r="J40" s="106" t="str">
        <f t="shared" si="3"/>
        <v/>
      </c>
    </row>
    <row r="41" spans="1:10" ht="25.5" customHeight="1" x14ac:dyDescent="0.25">
      <c r="A41" s="88">
        <v>3</v>
      </c>
      <c r="B41" s="107" t="s">
        <v>56</v>
      </c>
      <c r="C41" s="205" t="s">
        <v>55</v>
      </c>
      <c r="D41" s="205"/>
      <c r="E41" s="205"/>
      <c r="F41" s="108">
        <f>'1 01 Naklady'!AE29</f>
        <v>0</v>
      </c>
      <c r="G41" s="101">
        <f>'1 01 Naklady'!AF29</f>
        <v>0</v>
      </c>
      <c r="H41" s="101">
        <f t="shared" si="1"/>
        <v>0</v>
      </c>
      <c r="I41" s="101">
        <f t="shared" si="2"/>
        <v>0</v>
      </c>
      <c r="J41" s="102" t="str">
        <f t="shared" si="3"/>
        <v/>
      </c>
    </row>
    <row r="42" spans="1:10" ht="25.5" customHeight="1" x14ac:dyDescent="0.25">
      <c r="A42" s="88">
        <v>2</v>
      </c>
      <c r="B42" s="103" t="s">
        <v>57</v>
      </c>
      <c r="C42" s="206" t="s">
        <v>58</v>
      </c>
      <c r="D42" s="206"/>
      <c r="E42" s="206"/>
      <c r="F42" s="104">
        <f>'IO 01 01 Pol'!AE256+'IO 01 02 Pol'!AE97+'IO 01 03 Pol'!AE99+'IO 01 04 Pol'!AE116+'IO 01 05 Pol'!AE90+'IO 01 06 Pol'!AE115+'IO 01 07 Pol'!AE112+'IO 01 08 Pol'!AE90</f>
        <v>0</v>
      </c>
      <c r="G42" s="105">
        <f>'IO 01 01 Pol'!AF256+'IO 01 02 Pol'!AF97+'IO 01 03 Pol'!AF99+'IO 01 04 Pol'!AF116+'IO 01 05 Pol'!AF90+'IO 01 06 Pol'!AF115+'IO 01 07 Pol'!AF112+'IO 01 08 Pol'!AF90</f>
        <v>0</v>
      </c>
      <c r="H42" s="105">
        <f t="shared" si="1"/>
        <v>0</v>
      </c>
      <c r="I42" s="105">
        <f t="shared" si="2"/>
        <v>0</v>
      </c>
      <c r="J42" s="106" t="str">
        <f t="shared" si="3"/>
        <v/>
      </c>
    </row>
    <row r="43" spans="1:10" ht="25.5" customHeight="1" x14ac:dyDescent="0.25">
      <c r="A43" s="88">
        <v>3</v>
      </c>
      <c r="B43" s="107" t="s">
        <v>56</v>
      </c>
      <c r="C43" s="205" t="s">
        <v>59</v>
      </c>
      <c r="D43" s="205"/>
      <c r="E43" s="205"/>
      <c r="F43" s="108">
        <f>'IO 01 01 Pol'!AE256</f>
        <v>0</v>
      </c>
      <c r="G43" s="101">
        <f>'IO 01 01 Pol'!AF256</f>
        <v>0</v>
      </c>
      <c r="H43" s="101">
        <f t="shared" si="1"/>
        <v>0</v>
      </c>
      <c r="I43" s="101">
        <f t="shared" si="2"/>
        <v>0</v>
      </c>
      <c r="J43" s="102" t="str">
        <f t="shared" si="3"/>
        <v/>
      </c>
    </row>
    <row r="44" spans="1:10" ht="25.5" customHeight="1" x14ac:dyDescent="0.25">
      <c r="A44" s="88">
        <v>3</v>
      </c>
      <c r="B44" s="107" t="s">
        <v>60</v>
      </c>
      <c r="C44" s="205" t="s">
        <v>61</v>
      </c>
      <c r="D44" s="205"/>
      <c r="E44" s="205"/>
      <c r="F44" s="108">
        <f>'IO 01 02 Pol'!AE97</f>
        <v>0</v>
      </c>
      <c r="G44" s="101">
        <f>'IO 01 02 Pol'!AF97</f>
        <v>0</v>
      </c>
      <c r="H44" s="101">
        <f t="shared" si="1"/>
        <v>0</v>
      </c>
      <c r="I44" s="101">
        <f t="shared" si="2"/>
        <v>0</v>
      </c>
      <c r="J44" s="102" t="str">
        <f t="shared" si="3"/>
        <v/>
      </c>
    </row>
    <row r="45" spans="1:10" ht="25.5" customHeight="1" x14ac:dyDescent="0.25">
      <c r="A45" s="88">
        <v>3</v>
      </c>
      <c r="B45" s="107" t="s">
        <v>62</v>
      </c>
      <c r="C45" s="205" t="s">
        <v>63</v>
      </c>
      <c r="D45" s="205"/>
      <c r="E45" s="205"/>
      <c r="F45" s="108">
        <f>'IO 01 03 Pol'!AE99</f>
        <v>0</v>
      </c>
      <c r="G45" s="101">
        <f>'IO 01 03 Pol'!AF99</f>
        <v>0</v>
      </c>
      <c r="H45" s="101">
        <f t="shared" si="1"/>
        <v>0</v>
      </c>
      <c r="I45" s="101">
        <f t="shared" si="2"/>
        <v>0</v>
      </c>
      <c r="J45" s="102" t="str">
        <f t="shared" si="3"/>
        <v/>
      </c>
    </row>
    <row r="46" spans="1:10" ht="25.5" customHeight="1" x14ac:dyDescent="0.25">
      <c r="A46" s="88">
        <v>3</v>
      </c>
      <c r="B46" s="107" t="s">
        <v>64</v>
      </c>
      <c r="C46" s="205" t="s">
        <v>65</v>
      </c>
      <c r="D46" s="205"/>
      <c r="E46" s="205"/>
      <c r="F46" s="108">
        <f>'IO 01 04 Pol'!AE116</f>
        <v>0</v>
      </c>
      <c r="G46" s="101">
        <f>'IO 01 04 Pol'!AF116</f>
        <v>0</v>
      </c>
      <c r="H46" s="101">
        <f t="shared" si="1"/>
        <v>0</v>
      </c>
      <c r="I46" s="101">
        <f t="shared" si="2"/>
        <v>0</v>
      </c>
      <c r="J46" s="102" t="str">
        <f t="shared" si="3"/>
        <v/>
      </c>
    </row>
    <row r="47" spans="1:10" ht="25.5" customHeight="1" x14ac:dyDescent="0.25">
      <c r="A47" s="88">
        <v>3</v>
      </c>
      <c r="B47" s="107" t="s">
        <v>66</v>
      </c>
      <c r="C47" s="205" t="s">
        <v>67</v>
      </c>
      <c r="D47" s="205"/>
      <c r="E47" s="205"/>
      <c r="F47" s="108">
        <f>'IO 01 05 Pol'!AE90</f>
        <v>0</v>
      </c>
      <c r="G47" s="101">
        <f>'IO 01 05 Pol'!AF90</f>
        <v>0</v>
      </c>
      <c r="H47" s="101">
        <f t="shared" si="1"/>
        <v>0</v>
      </c>
      <c r="I47" s="101">
        <f t="shared" si="2"/>
        <v>0</v>
      </c>
      <c r="J47" s="102" t="str">
        <f t="shared" si="3"/>
        <v/>
      </c>
    </row>
    <row r="48" spans="1:10" ht="25.5" customHeight="1" x14ac:dyDescent="0.25">
      <c r="A48" s="88">
        <v>3</v>
      </c>
      <c r="B48" s="107" t="s">
        <v>68</v>
      </c>
      <c r="C48" s="205" t="s">
        <v>69</v>
      </c>
      <c r="D48" s="205"/>
      <c r="E48" s="205"/>
      <c r="F48" s="108">
        <f>'IO 01 06 Pol'!AE115</f>
        <v>0</v>
      </c>
      <c r="G48" s="101">
        <f>'IO 01 06 Pol'!AF115</f>
        <v>0</v>
      </c>
      <c r="H48" s="101">
        <f t="shared" si="1"/>
        <v>0</v>
      </c>
      <c r="I48" s="101">
        <f t="shared" si="2"/>
        <v>0</v>
      </c>
      <c r="J48" s="102" t="str">
        <f t="shared" si="3"/>
        <v/>
      </c>
    </row>
    <row r="49" spans="1:10" ht="25.5" customHeight="1" x14ac:dyDescent="0.25">
      <c r="A49" s="88">
        <v>3</v>
      </c>
      <c r="B49" s="107" t="s">
        <v>70</v>
      </c>
      <c r="C49" s="205" t="s">
        <v>71</v>
      </c>
      <c r="D49" s="205"/>
      <c r="E49" s="205"/>
      <c r="F49" s="108">
        <f>'IO 01 07 Pol'!AE112</f>
        <v>0</v>
      </c>
      <c r="G49" s="101">
        <f>'IO 01 07 Pol'!AF112</f>
        <v>0</v>
      </c>
      <c r="H49" s="101">
        <f t="shared" si="1"/>
        <v>0</v>
      </c>
      <c r="I49" s="101">
        <f t="shared" si="2"/>
        <v>0</v>
      </c>
      <c r="J49" s="102" t="str">
        <f t="shared" si="3"/>
        <v/>
      </c>
    </row>
    <row r="50" spans="1:10" ht="25.5" customHeight="1" x14ac:dyDescent="0.25">
      <c r="A50" s="88">
        <v>3</v>
      </c>
      <c r="B50" s="107" t="s">
        <v>72</v>
      </c>
      <c r="C50" s="205" t="s">
        <v>73</v>
      </c>
      <c r="D50" s="205"/>
      <c r="E50" s="205"/>
      <c r="F50" s="108">
        <f>'IO 01 08 Pol'!AE90</f>
        <v>0</v>
      </c>
      <c r="G50" s="101">
        <f>'IO 01 08 Pol'!AF90</f>
        <v>0</v>
      </c>
      <c r="H50" s="101">
        <f t="shared" si="1"/>
        <v>0</v>
      </c>
      <c r="I50" s="101">
        <f t="shared" si="2"/>
        <v>0</v>
      </c>
      <c r="J50" s="102" t="str">
        <f t="shared" si="3"/>
        <v/>
      </c>
    </row>
    <row r="51" spans="1:10" ht="25.5" customHeight="1" x14ac:dyDescent="0.25">
      <c r="A51" s="88">
        <v>2</v>
      </c>
      <c r="B51" s="103" t="s">
        <v>74</v>
      </c>
      <c r="C51" s="206" t="s">
        <v>75</v>
      </c>
      <c r="D51" s="206"/>
      <c r="E51" s="206"/>
      <c r="F51" s="104">
        <f>'IO 02 01 Pol'!AE55</f>
        <v>0</v>
      </c>
      <c r="G51" s="105">
        <f>'IO 02 01 Pol'!AF55</f>
        <v>0</v>
      </c>
      <c r="H51" s="105">
        <f t="shared" si="1"/>
        <v>0</v>
      </c>
      <c r="I51" s="105">
        <f t="shared" si="2"/>
        <v>0</v>
      </c>
      <c r="J51" s="106" t="str">
        <f t="shared" si="3"/>
        <v/>
      </c>
    </row>
    <row r="52" spans="1:10" ht="25.5" customHeight="1" x14ac:dyDescent="0.25">
      <c r="A52" s="88">
        <v>3</v>
      </c>
      <c r="B52" s="107" t="s">
        <v>56</v>
      </c>
      <c r="C52" s="205" t="s">
        <v>75</v>
      </c>
      <c r="D52" s="205"/>
      <c r="E52" s="205"/>
      <c r="F52" s="108">
        <f>'IO 02 01 Pol'!AE55</f>
        <v>0</v>
      </c>
      <c r="G52" s="101">
        <f>'IO 02 01 Pol'!AF55</f>
        <v>0</v>
      </c>
      <c r="H52" s="101">
        <f t="shared" si="1"/>
        <v>0</v>
      </c>
      <c r="I52" s="101">
        <f t="shared" si="2"/>
        <v>0</v>
      </c>
      <c r="J52" s="102" t="str">
        <f t="shared" si="3"/>
        <v/>
      </c>
    </row>
    <row r="53" spans="1:10" ht="25.5" customHeight="1" x14ac:dyDescent="0.25">
      <c r="A53" s="88">
        <v>2</v>
      </c>
      <c r="B53" s="103" t="s">
        <v>76</v>
      </c>
      <c r="C53" s="206" t="s">
        <v>77</v>
      </c>
      <c r="D53" s="206"/>
      <c r="E53" s="206"/>
      <c r="F53" s="104">
        <f>'IO 03 01 Pol'!AE142+'IO 03 02 Pol'!AE14</f>
        <v>0</v>
      </c>
      <c r="G53" s="105">
        <f>'IO 03 01 Pol'!AF142+'IO 03 02 Pol'!AF14</f>
        <v>0</v>
      </c>
      <c r="H53" s="105">
        <f t="shared" si="1"/>
        <v>0</v>
      </c>
      <c r="I53" s="105">
        <f t="shared" si="2"/>
        <v>0</v>
      </c>
      <c r="J53" s="106" t="str">
        <f t="shared" si="3"/>
        <v/>
      </c>
    </row>
    <row r="54" spans="1:10" ht="25.5" customHeight="1" x14ac:dyDescent="0.25">
      <c r="A54" s="88">
        <v>3</v>
      </c>
      <c r="B54" s="107" t="s">
        <v>56</v>
      </c>
      <c r="C54" s="205" t="s">
        <v>78</v>
      </c>
      <c r="D54" s="205"/>
      <c r="E54" s="205"/>
      <c r="F54" s="108">
        <f>'IO 03 01 Pol'!AE142</f>
        <v>0</v>
      </c>
      <c r="G54" s="101">
        <f>'IO 03 01 Pol'!AF142</f>
        <v>0</v>
      </c>
      <c r="H54" s="101">
        <f t="shared" si="1"/>
        <v>0</v>
      </c>
      <c r="I54" s="101">
        <f t="shared" si="2"/>
        <v>0</v>
      </c>
      <c r="J54" s="102" t="str">
        <f t="shared" si="3"/>
        <v/>
      </c>
    </row>
    <row r="55" spans="1:10" ht="25.5" customHeight="1" x14ac:dyDescent="0.25">
      <c r="A55" s="88">
        <v>3</v>
      </c>
      <c r="B55" s="107" t="s">
        <v>60</v>
      </c>
      <c r="C55" s="205" t="s">
        <v>79</v>
      </c>
      <c r="D55" s="205"/>
      <c r="E55" s="205"/>
      <c r="F55" s="108">
        <f>'IO 03 02 Pol'!AE14</f>
        <v>0</v>
      </c>
      <c r="G55" s="101">
        <f>'IO 03 02 Pol'!AF14</f>
        <v>0</v>
      </c>
      <c r="H55" s="101">
        <f t="shared" si="1"/>
        <v>0</v>
      </c>
      <c r="I55" s="101">
        <f t="shared" si="2"/>
        <v>0</v>
      </c>
      <c r="J55" s="102" t="str">
        <f t="shared" si="3"/>
        <v/>
      </c>
    </row>
    <row r="56" spans="1:10" ht="25.5" customHeight="1" x14ac:dyDescent="0.25">
      <c r="A56" s="88">
        <v>2</v>
      </c>
      <c r="B56" s="103" t="s">
        <v>80</v>
      </c>
      <c r="C56" s="206" t="s">
        <v>81</v>
      </c>
      <c r="D56" s="206"/>
      <c r="E56" s="206"/>
      <c r="F56" s="104">
        <f>'IO 04 01 Pol'!AE53</f>
        <v>0</v>
      </c>
      <c r="G56" s="105">
        <f>'IO 04 01 Pol'!AF53</f>
        <v>0</v>
      </c>
      <c r="H56" s="105">
        <f t="shared" si="1"/>
        <v>0</v>
      </c>
      <c r="I56" s="105">
        <f t="shared" si="2"/>
        <v>0</v>
      </c>
      <c r="J56" s="106" t="str">
        <f t="shared" si="3"/>
        <v/>
      </c>
    </row>
    <row r="57" spans="1:10" ht="25.5" customHeight="1" x14ac:dyDescent="0.25">
      <c r="A57" s="88">
        <v>3</v>
      </c>
      <c r="B57" s="107" t="s">
        <v>56</v>
      </c>
      <c r="C57" s="205" t="s">
        <v>81</v>
      </c>
      <c r="D57" s="205"/>
      <c r="E57" s="205"/>
      <c r="F57" s="108">
        <f>'IO 04 01 Pol'!AE53</f>
        <v>0</v>
      </c>
      <c r="G57" s="101">
        <f>'IO 04 01 Pol'!AF53</f>
        <v>0</v>
      </c>
      <c r="H57" s="101">
        <f t="shared" si="1"/>
        <v>0</v>
      </c>
      <c r="I57" s="101">
        <f t="shared" si="2"/>
        <v>0</v>
      </c>
      <c r="J57" s="102" t="str">
        <f t="shared" si="3"/>
        <v/>
      </c>
    </row>
    <row r="58" spans="1:10" ht="25.5" customHeight="1" x14ac:dyDescent="0.25">
      <c r="A58" s="88">
        <v>2</v>
      </c>
      <c r="B58" s="103" t="s">
        <v>82</v>
      </c>
      <c r="C58" s="206" t="s">
        <v>83</v>
      </c>
      <c r="D58" s="206"/>
      <c r="E58" s="206"/>
      <c r="F58" s="104">
        <f>'IO 05 01 Pol'!AE46</f>
        <v>0</v>
      </c>
      <c r="G58" s="105">
        <f>'IO 05 01 Pol'!AF46</f>
        <v>0</v>
      </c>
      <c r="H58" s="105">
        <f t="shared" si="1"/>
        <v>0</v>
      </c>
      <c r="I58" s="105">
        <f t="shared" si="2"/>
        <v>0</v>
      </c>
      <c r="J58" s="106" t="str">
        <f t="shared" si="3"/>
        <v/>
      </c>
    </row>
    <row r="59" spans="1:10" ht="25.5" customHeight="1" x14ac:dyDescent="0.25">
      <c r="A59" s="88">
        <v>3</v>
      </c>
      <c r="B59" s="107" t="s">
        <v>56</v>
      </c>
      <c r="C59" s="205" t="s">
        <v>83</v>
      </c>
      <c r="D59" s="205"/>
      <c r="E59" s="205"/>
      <c r="F59" s="108">
        <f>'IO 05 01 Pol'!AE46</f>
        <v>0</v>
      </c>
      <c r="G59" s="101">
        <f>'IO 05 01 Pol'!AF46</f>
        <v>0</v>
      </c>
      <c r="H59" s="101">
        <f t="shared" si="1"/>
        <v>0</v>
      </c>
      <c r="I59" s="101">
        <f t="shared" si="2"/>
        <v>0</v>
      </c>
      <c r="J59" s="102" t="str">
        <f t="shared" si="3"/>
        <v/>
      </c>
    </row>
    <row r="60" spans="1:10" ht="25.5" customHeight="1" x14ac:dyDescent="0.25">
      <c r="A60" s="88">
        <v>2</v>
      </c>
      <c r="B60" s="103" t="s">
        <v>84</v>
      </c>
      <c r="C60" s="206" t="s">
        <v>85</v>
      </c>
      <c r="D60" s="206"/>
      <c r="E60" s="206"/>
      <c r="F60" s="104">
        <f>'IO 06 01 Pol'!AE33</f>
        <v>0</v>
      </c>
      <c r="G60" s="105">
        <f>'IO 06 01 Pol'!AF33</f>
        <v>0</v>
      </c>
      <c r="H60" s="105">
        <f t="shared" si="1"/>
        <v>0</v>
      </c>
      <c r="I60" s="105">
        <f t="shared" si="2"/>
        <v>0</v>
      </c>
      <c r="J60" s="106" t="str">
        <f t="shared" si="3"/>
        <v/>
      </c>
    </row>
    <row r="61" spans="1:10" ht="25.5" customHeight="1" x14ac:dyDescent="0.25">
      <c r="A61" s="88">
        <v>3</v>
      </c>
      <c r="B61" s="107" t="s">
        <v>56</v>
      </c>
      <c r="C61" s="205" t="s">
        <v>85</v>
      </c>
      <c r="D61" s="205"/>
      <c r="E61" s="205"/>
      <c r="F61" s="108">
        <f>'IO 06 01 Pol'!AE33</f>
        <v>0</v>
      </c>
      <c r="G61" s="101">
        <f>'IO 06 01 Pol'!AF33</f>
        <v>0</v>
      </c>
      <c r="H61" s="101">
        <f t="shared" si="1"/>
        <v>0</v>
      </c>
      <c r="I61" s="101">
        <f t="shared" si="2"/>
        <v>0</v>
      </c>
      <c r="J61" s="102" t="str">
        <f t="shared" si="3"/>
        <v/>
      </c>
    </row>
    <row r="62" spans="1:10" ht="25.5" customHeight="1" x14ac:dyDescent="0.25">
      <c r="A62" s="88"/>
      <c r="B62" s="207" t="s">
        <v>86</v>
      </c>
      <c r="C62" s="208"/>
      <c r="D62" s="208"/>
      <c r="E62" s="209"/>
      <c r="F62" s="109">
        <f>SUMIF(A39:A61,"=1",F39:F61)</f>
        <v>0</v>
      </c>
      <c r="G62" s="110">
        <f>SUMIF(A39:A61,"=1",G39:G61)</f>
        <v>0</v>
      </c>
      <c r="H62" s="110">
        <f>SUMIF(A39:A61,"=1",H39:H61)</f>
        <v>0</v>
      </c>
      <c r="I62" s="110">
        <f>SUMIF(A39:A61,"=1",I39:I61)</f>
        <v>0</v>
      </c>
      <c r="J62" s="111">
        <f>SUMIF(A39:A61,"=1",J39:J61)</f>
        <v>0</v>
      </c>
    </row>
    <row r="66" spans="1:10" ht="15.6" x14ac:dyDescent="0.3">
      <c r="B66" s="120" t="s">
        <v>88</v>
      </c>
    </row>
    <row r="68" spans="1:10" ht="25.5" customHeight="1" x14ac:dyDescent="0.25">
      <c r="A68" s="122"/>
      <c r="B68" s="125" t="s">
        <v>18</v>
      </c>
      <c r="C68" s="125" t="s">
        <v>6</v>
      </c>
      <c r="D68" s="126"/>
      <c r="E68" s="126"/>
      <c r="F68" s="127" t="s">
        <v>89</v>
      </c>
      <c r="G68" s="127"/>
      <c r="H68" s="127"/>
      <c r="I68" s="127" t="s">
        <v>31</v>
      </c>
      <c r="J68" s="127" t="s">
        <v>0</v>
      </c>
    </row>
    <row r="69" spans="1:10" ht="36.75" customHeight="1" x14ac:dyDescent="0.25">
      <c r="A69" s="123"/>
      <c r="B69" s="128" t="s">
        <v>54</v>
      </c>
      <c r="C69" s="203" t="s">
        <v>90</v>
      </c>
      <c r="D69" s="204"/>
      <c r="E69" s="204"/>
      <c r="F69" s="136" t="s">
        <v>26</v>
      </c>
      <c r="G69" s="129"/>
      <c r="H69" s="129"/>
      <c r="I69" s="129">
        <f>'IO 01 01 Pol'!G8+'IO 01 02 Pol'!G8+'IO 01 03 Pol'!G8+'IO 01 04 Pol'!G8+'IO 01 05 Pol'!G8+'IO 01 06 Pol'!G8+'IO 01 07 Pol'!G8+'IO 01 08 Pol'!G8+'IO 02 01 Pol'!G8+'IO 03 01 Pol'!G8+'IO 04 01 Pol'!G8+'IO 05 01 Pol'!G8</f>
        <v>0</v>
      </c>
      <c r="J69" s="134" t="str">
        <f>IF(I92=0,"",I69/I92*100)</f>
        <v/>
      </c>
    </row>
    <row r="70" spans="1:10" ht="36.75" customHeight="1" x14ac:dyDescent="0.25">
      <c r="A70" s="123"/>
      <c r="B70" s="128" t="s">
        <v>91</v>
      </c>
      <c r="C70" s="203" t="s">
        <v>92</v>
      </c>
      <c r="D70" s="204"/>
      <c r="E70" s="204"/>
      <c r="F70" s="136" t="s">
        <v>26</v>
      </c>
      <c r="G70" s="129"/>
      <c r="H70" s="129"/>
      <c r="I70" s="129">
        <f>'IO 03 01 Pol'!G45</f>
        <v>0</v>
      </c>
      <c r="J70" s="134" t="str">
        <f>IF(I92=0,"",I70/I92*100)</f>
        <v/>
      </c>
    </row>
    <row r="71" spans="1:10" ht="36.75" customHeight="1" x14ac:dyDescent="0.25">
      <c r="A71" s="123"/>
      <c r="B71" s="128" t="s">
        <v>93</v>
      </c>
      <c r="C71" s="203" t="s">
        <v>94</v>
      </c>
      <c r="D71" s="204"/>
      <c r="E71" s="204"/>
      <c r="F71" s="136" t="s">
        <v>26</v>
      </c>
      <c r="G71" s="129"/>
      <c r="H71" s="129"/>
      <c r="I71" s="129">
        <f>'IO 03 01 Pol'!G48+'IO 04 01 Pol'!G19</f>
        <v>0</v>
      </c>
      <c r="J71" s="134" t="str">
        <f>IF(I92=0,"",I71/I92*100)</f>
        <v/>
      </c>
    </row>
    <row r="72" spans="1:10" ht="36.75" customHeight="1" x14ac:dyDescent="0.25">
      <c r="A72" s="123"/>
      <c r="B72" s="128" t="s">
        <v>95</v>
      </c>
      <c r="C72" s="203" t="s">
        <v>96</v>
      </c>
      <c r="D72" s="204"/>
      <c r="E72" s="204"/>
      <c r="F72" s="136" t="s">
        <v>26</v>
      </c>
      <c r="G72" s="129"/>
      <c r="H72" s="129"/>
      <c r="I72" s="129">
        <f>'IO 01 01 Pol'!G210+'IO 01 02 Pol'!G68+'IO 01 03 Pol'!G61+'IO 01 04 Pol'!G78+'IO 01 05 Pol'!G62+'IO 01 06 Pol'!G95+'IO 01 07 Pol'!G73+'IO 01 08 Pol'!G59+'IO 02 01 Pol'!G42+'IO 04 01 Pol'!G28+'IO 05 01 Pol'!G16</f>
        <v>0</v>
      </c>
      <c r="J72" s="134" t="str">
        <f>IF(I92=0,"",I72/I92*100)</f>
        <v/>
      </c>
    </row>
    <row r="73" spans="1:10" ht="36.75" customHeight="1" x14ac:dyDescent="0.25">
      <c r="A73" s="123"/>
      <c r="B73" s="128" t="s">
        <v>97</v>
      </c>
      <c r="C73" s="203" t="s">
        <v>98</v>
      </c>
      <c r="D73" s="204"/>
      <c r="E73" s="204"/>
      <c r="F73" s="136" t="s">
        <v>26</v>
      </c>
      <c r="G73" s="129"/>
      <c r="H73" s="129"/>
      <c r="I73" s="129">
        <f>'IO 01 01 Pol'!G213+'IO 01 02 Pol'!G71+'IO 01 03 Pol'!G64+'IO 01 04 Pol'!G81+'IO 01 05 Pol'!G65+'IO 01 07 Pol'!G76+'IO 01 08 Pol'!G62+'IO 04 01 Pol'!G36+'IO 05 01 Pol'!G26</f>
        <v>0</v>
      </c>
      <c r="J73" s="134" t="str">
        <f>IF(I92=0,"",I73/I92*100)</f>
        <v/>
      </c>
    </row>
    <row r="74" spans="1:10" ht="36.75" customHeight="1" x14ac:dyDescent="0.25">
      <c r="A74" s="123"/>
      <c r="B74" s="128" t="s">
        <v>99</v>
      </c>
      <c r="C74" s="203" t="s">
        <v>100</v>
      </c>
      <c r="D74" s="204"/>
      <c r="E74" s="204"/>
      <c r="F74" s="136" t="s">
        <v>26</v>
      </c>
      <c r="G74" s="129"/>
      <c r="H74" s="129"/>
      <c r="I74" s="129">
        <f>'IO 04 01 Pol'!G40</f>
        <v>0</v>
      </c>
      <c r="J74" s="134" t="str">
        <f>IF(I92=0,"",I74/I92*100)</f>
        <v/>
      </c>
    </row>
    <row r="75" spans="1:10" ht="36.75" customHeight="1" x14ac:dyDescent="0.25">
      <c r="A75" s="123"/>
      <c r="B75" s="128" t="s">
        <v>101</v>
      </c>
      <c r="C75" s="203" t="s">
        <v>102</v>
      </c>
      <c r="D75" s="204"/>
      <c r="E75" s="204"/>
      <c r="F75" s="136" t="s">
        <v>26</v>
      </c>
      <c r="G75" s="129"/>
      <c r="H75" s="129"/>
      <c r="I75" s="129">
        <f>'IO 01 01 Pol'!G221+'IO 01 02 Pol'!G75+'IO 01 03 Pol'!G73+'IO 01 04 Pol'!G90+'IO 01 05 Pol'!G69+'IO 01 06 Pol'!G98+'IO 01 07 Pol'!G85+'IO 01 08 Pol'!G70+'IO 02 01 Pol'!G45+'IO 05 01 Pol'!G30</f>
        <v>0</v>
      </c>
      <c r="J75" s="134" t="str">
        <f>IF(I92=0,"",I75/I92*100)</f>
        <v/>
      </c>
    </row>
    <row r="76" spans="1:10" ht="36.75" customHeight="1" x14ac:dyDescent="0.25">
      <c r="A76" s="123"/>
      <c r="B76" s="128" t="s">
        <v>103</v>
      </c>
      <c r="C76" s="203" t="s">
        <v>104</v>
      </c>
      <c r="D76" s="204"/>
      <c r="E76" s="204"/>
      <c r="F76" s="136" t="s">
        <v>26</v>
      </c>
      <c r="G76" s="129"/>
      <c r="H76" s="129"/>
      <c r="I76" s="129">
        <f>'IO 01 01 Pol'!G241+'IO 01 03 Pol'!G83+'IO 01 04 Pol'!G100+'IO 01 07 Pol'!G96+'IO 01 08 Pol'!G75+'IO 05 01 Pol'!G33</f>
        <v>0</v>
      </c>
      <c r="J76" s="134" t="str">
        <f>IF(I92=0,"",I76/I92*100)</f>
        <v/>
      </c>
    </row>
    <row r="77" spans="1:10" ht="36.75" customHeight="1" x14ac:dyDescent="0.25">
      <c r="A77" s="123"/>
      <c r="B77" s="128" t="s">
        <v>105</v>
      </c>
      <c r="C77" s="203" t="s">
        <v>106</v>
      </c>
      <c r="D77" s="204"/>
      <c r="E77" s="204"/>
      <c r="F77" s="136" t="s">
        <v>26</v>
      </c>
      <c r="G77" s="129"/>
      <c r="H77" s="129"/>
      <c r="I77" s="129">
        <f>'IO 01 01 Pol'!G245+'IO 01 02 Pol'!G86+'IO 01 03 Pol'!G88+'IO 01 04 Pol'!G105+'IO 01 05 Pol'!G79+'IO 01 06 Pol'!G109+'IO 01 07 Pol'!G101+'IO 01 08 Pol'!G79+'IO 02 01 Pol'!G49+'IO 03 01 Pol'!G56+'IO 05 01 Pol'!G40</f>
        <v>0</v>
      </c>
      <c r="J77" s="134" t="str">
        <f>IF(I92=0,"",I77/I92*100)</f>
        <v/>
      </c>
    </row>
    <row r="78" spans="1:10" ht="36.75" customHeight="1" x14ac:dyDescent="0.25">
      <c r="A78" s="123"/>
      <c r="B78" s="128" t="s">
        <v>107</v>
      </c>
      <c r="C78" s="203" t="s">
        <v>108</v>
      </c>
      <c r="D78" s="204"/>
      <c r="E78" s="204"/>
      <c r="F78" s="136" t="s">
        <v>27</v>
      </c>
      <c r="G78" s="129"/>
      <c r="H78" s="129"/>
      <c r="I78" s="129">
        <f>'IO 04 01 Pol'!G45</f>
        <v>0</v>
      </c>
      <c r="J78" s="134" t="str">
        <f>IF(I92=0,"",I78/I92*100)</f>
        <v/>
      </c>
    </row>
    <row r="79" spans="1:10" ht="36.75" customHeight="1" x14ac:dyDescent="0.25">
      <c r="A79" s="123"/>
      <c r="B79" s="128" t="s">
        <v>109</v>
      </c>
      <c r="C79" s="203" t="s">
        <v>110</v>
      </c>
      <c r="D79" s="204"/>
      <c r="E79" s="204"/>
      <c r="F79" s="136" t="s">
        <v>27</v>
      </c>
      <c r="G79" s="129"/>
      <c r="H79" s="129"/>
      <c r="I79" s="129">
        <f>'IO 03 01 Pol'!G61</f>
        <v>0</v>
      </c>
      <c r="J79" s="134" t="str">
        <f>IF(I92=0,"",I79/I92*100)</f>
        <v/>
      </c>
    </row>
    <row r="80" spans="1:10" ht="36.75" customHeight="1" x14ac:dyDescent="0.25">
      <c r="A80" s="123"/>
      <c r="B80" s="128" t="s">
        <v>111</v>
      </c>
      <c r="C80" s="203" t="s">
        <v>112</v>
      </c>
      <c r="D80" s="204"/>
      <c r="E80" s="204"/>
      <c r="F80" s="136" t="s">
        <v>27</v>
      </c>
      <c r="G80" s="129"/>
      <c r="H80" s="129"/>
      <c r="I80" s="129">
        <f>'IO 03 01 Pol'!G64</f>
        <v>0</v>
      </c>
      <c r="J80" s="134" t="str">
        <f>IF(I92=0,"",I80/I92*100)</f>
        <v/>
      </c>
    </row>
    <row r="81" spans="1:10" ht="36.75" customHeight="1" x14ac:dyDescent="0.25">
      <c r="A81" s="123"/>
      <c r="B81" s="128" t="s">
        <v>113</v>
      </c>
      <c r="C81" s="203" t="s">
        <v>114</v>
      </c>
      <c r="D81" s="204"/>
      <c r="E81" s="204"/>
      <c r="F81" s="136" t="s">
        <v>27</v>
      </c>
      <c r="G81" s="129"/>
      <c r="H81" s="129"/>
      <c r="I81" s="129">
        <f>'IO 03 01 Pol'!G108</f>
        <v>0</v>
      </c>
      <c r="J81" s="134" t="str">
        <f>IF(I92=0,"",I81/I92*100)</f>
        <v/>
      </c>
    </row>
    <row r="82" spans="1:10" ht="36.75" customHeight="1" x14ac:dyDescent="0.25">
      <c r="A82" s="123"/>
      <c r="B82" s="128" t="s">
        <v>115</v>
      </c>
      <c r="C82" s="203" t="s">
        <v>116</v>
      </c>
      <c r="D82" s="204"/>
      <c r="E82" s="204"/>
      <c r="F82" s="136" t="s">
        <v>27</v>
      </c>
      <c r="G82" s="129"/>
      <c r="H82" s="129"/>
      <c r="I82" s="129">
        <f>'IO 03 01 Pol'!G114</f>
        <v>0</v>
      </c>
      <c r="J82" s="134" t="str">
        <f>IF(I92=0,"",I82/I92*100)</f>
        <v/>
      </c>
    </row>
    <row r="83" spans="1:10" ht="36.75" customHeight="1" x14ac:dyDescent="0.25">
      <c r="A83" s="123"/>
      <c r="B83" s="128" t="s">
        <v>117</v>
      </c>
      <c r="C83" s="203" t="s">
        <v>118</v>
      </c>
      <c r="D83" s="204"/>
      <c r="E83" s="204"/>
      <c r="F83" s="136" t="s">
        <v>27</v>
      </c>
      <c r="G83" s="129"/>
      <c r="H83" s="129"/>
      <c r="I83" s="129">
        <f>'IO 03 01 Pol'!G129</f>
        <v>0</v>
      </c>
      <c r="J83" s="134" t="str">
        <f>IF(I92=0,"",I83/I92*100)</f>
        <v/>
      </c>
    </row>
    <row r="84" spans="1:10" ht="36.75" customHeight="1" x14ac:dyDescent="0.25">
      <c r="A84" s="123"/>
      <c r="B84" s="128" t="s">
        <v>119</v>
      </c>
      <c r="C84" s="203" t="s">
        <v>120</v>
      </c>
      <c r="D84" s="204"/>
      <c r="E84" s="204"/>
      <c r="F84" s="136" t="s">
        <v>27</v>
      </c>
      <c r="G84" s="129"/>
      <c r="H84" s="129"/>
      <c r="I84" s="129">
        <f>'IO 03 01 Pol'!G133</f>
        <v>0</v>
      </c>
      <c r="J84" s="134" t="str">
        <f>IF(I92=0,"",I84/I92*100)</f>
        <v/>
      </c>
    </row>
    <row r="85" spans="1:10" ht="36.75" customHeight="1" x14ac:dyDescent="0.25">
      <c r="A85" s="123"/>
      <c r="B85" s="128" t="s">
        <v>121</v>
      </c>
      <c r="C85" s="203" t="s">
        <v>122</v>
      </c>
      <c r="D85" s="204"/>
      <c r="E85" s="204"/>
      <c r="F85" s="136" t="s">
        <v>28</v>
      </c>
      <c r="G85" s="129"/>
      <c r="H85" s="129"/>
      <c r="I85" s="129">
        <f>'IO 03 02 Pol'!G8</f>
        <v>0</v>
      </c>
      <c r="J85" s="134" t="str">
        <f>IF(I92=0,"",I85/I92*100)</f>
        <v/>
      </c>
    </row>
    <row r="86" spans="1:10" ht="36.75" customHeight="1" x14ac:dyDescent="0.25">
      <c r="A86" s="123"/>
      <c r="B86" s="128" t="s">
        <v>123</v>
      </c>
      <c r="C86" s="203" t="s">
        <v>33</v>
      </c>
      <c r="D86" s="204"/>
      <c r="E86" s="204"/>
      <c r="F86" s="136" t="s">
        <v>28</v>
      </c>
      <c r="G86" s="129"/>
      <c r="H86" s="129"/>
      <c r="I86" s="129">
        <f>'IO 06 01 Pol'!G8</f>
        <v>0</v>
      </c>
      <c r="J86" s="134" t="str">
        <f>IF(I92=0,"",I86/I92*100)</f>
        <v/>
      </c>
    </row>
    <row r="87" spans="1:10" ht="36.75" customHeight="1" x14ac:dyDescent="0.25">
      <c r="A87" s="123"/>
      <c r="B87" s="128" t="s">
        <v>124</v>
      </c>
      <c r="C87" s="203" t="s">
        <v>32</v>
      </c>
      <c r="D87" s="204"/>
      <c r="E87" s="204"/>
      <c r="F87" s="136" t="s">
        <v>28</v>
      </c>
      <c r="G87" s="129"/>
      <c r="H87" s="129"/>
      <c r="I87" s="129">
        <f>'IO 06 01 Pol'!G26</f>
        <v>0</v>
      </c>
      <c r="J87" s="134" t="str">
        <f>IF(I92=0,"",I87/I92*100)</f>
        <v/>
      </c>
    </row>
    <row r="88" spans="1:10" ht="36.75" customHeight="1" x14ac:dyDescent="0.25">
      <c r="A88" s="123"/>
      <c r="B88" s="128" t="s">
        <v>125</v>
      </c>
      <c r="C88" s="203" t="s">
        <v>126</v>
      </c>
      <c r="D88" s="204"/>
      <c r="E88" s="204"/>
      <c r="F88" s="136" t="s">
        <v>28</v>
      </c>
      <c r="G88" s="129"/>
      <c r="H88" s="129"/>
      <c r="I88" s="129">
        <f>'IO 06 01 Pol'!G29</f>
        <v>0</v>
      </c>
      <c r="J88" s="134" t="str">
        <f>IF(I92=0,"",I88/I92*100)</f>
        <v/>
      </c>
    </row>
    <row r="89" spans="1:10" ht="36.75" customHeight="1" x14ac:dyDescent="0.25">
      <c r="A89" s="123"/>
      <c r="B89" s="128" t="s">
        <v>127</v>
      </c>
      <c r="C89" s="203" t="s">
        <v>128</v>
      </c>
      <c r="D89" s="204"/>
      <c r="E89" s="204"/>
      <c r="F89" s="136" t="s">
        <v>129</v>
      </c>
      <c r="G89" s="129"/>
      <c r="H89" s="129"/>
      <c r="I89" s="129">
        <f>'IO 01 01 Pol'!G250+'IO 01 02 Pol'!G91+'IO 01 03 Pol'!G93+'IO 01 04 Pol'!G110+'IO 01 05 Pol'!G84+'IO 01 07 Pol'!G106+'IO 01 08 Pol'!G84</f>
        <v>0</v>
      </c>
      <c r="J89" s="134" t="str">
        <f>IF(I92=0,"",I89/I92*100)</f>
        <v/>
      </c>
    </row>
    <row r="90" spans="1:10" ht="36.75" customHeight="1" x14ac:dyDescent="0.25">
      <c r="A90" s="123"/>
      <c r="B90" s="128" t="s">
        <v>130</v>
      </c>
      <c r="C90" s="203" t="s">
        <v>29</v>
      </c>
      <c r="D90" s="204"/>
      <c r="E90" s="204"/>
      <c r="F90" s="136" t="s">
        <v>130</v>
      </c>
      <c r="G90" s="129"/>
      <c r="H90" s="129"/>
      <c r="I90" s="129">
        <f>'1 01 Naklady'!G8</f>
        <v>0</v>
      </c>
      <c r="J90" s="134" t="str">
        <f>IF(I92=0,"",I90/I92*100)</f>
        <v/>
      </c>
    </row>
    <row r="91" spans="1:10" ht="36.75" customHeight="1" x14ac:dyDescent="0.25">
      <c r="A91" s="123"/>
      <c r="B91" s="128" t="s">
        <v>131</v>
      </c>
      <c r="C91" s="203" t="s">
        <v>30</v>
      </c>
      <c r="D91" s="204"/>
      <c r="E91" s="204"/>
      <c r="F91" s="136" t="s">
        <v>131</v>
      </c>
      <c r="G91" s="129"/>
      <c r="H91" s="129"/>
      <c r="I91" s="129">
        <f>'1 01 Naklady'!G12</f>
        <v>0</v>
      </c>
      <c r="J91" s="134" t="str">
        <f>IF(I92=0,"",I91/I92*100)</f>
        <v/>
      </c>
    </row>
    <row r="92" spans="1:10" ht="25.5" customHeight="1" x14ac:dyDescent="0.25">
      <c r="A92" s="124"/>
      <c r="B92" s="130" t="s">
        <v>1</v>
      </c>
      <c r="C92" s="131"/>
      <c r="D92" s="132"/>
      <c r="E92" s="132"/>
      <c r="F92" s="137"/>
      <c r="G92" s="133"/>
      <c r="H92" s="133"/>
      <c r="I92" s="133">
        <f>SUM(I69:I91)</f>
        <v>0</v>
      </c>
      <c r="J92" s="135">
        <f>SUM(J69:J91)</f>
        <v>0</v>
      </c>
    </row>
    <row r="93" spans="1:10" x14ac:dyDescent="0.25">
      <c r="F93" s="86"/>
      <c r="G93" s="86"/>
      <c r="H93" s="86"/>
      <c r="I93" s="86"/>
      <c r="J93" s="87"/>
    </row>
    <row r="94" spans="1:10" x14ac:dyDescent="0.25">
      <c r="F94" s="86"/>
      <c r="G94" s="86"/>
      <c r="H94" s="86"/>
      <c r="I94" s="86"/>
      <c r="J94" s="87"/>
    </row>
    <row r="95" spans="1:10" x14ac:dyDescent="0.25">
      <c r="F95" s="86"/>
      <c r="G95" s="86"/>
      <c r="H95" s="86"/>
      <c r="I95" s="86"/>
      <c r="J95" s="87"/>
    </row>
  </sheetData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88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C43:E43"/>
    <mergeCell ref="C44:E44"/>
    <mergeCell ref="C45:E45"/>
    <mergeCell ref="C46:E46"/>
    <mergeCell ref="C47:E47"/>
    <mergeCell ref="C48:E48"/>
    <mergeCell ref="C49:E49"/>
    <mergeCell ref="C50:E50"/>
    <mergeCell ref="C51:E51"/>
    <mergeCell ref="C52:E52"/>
    <mergeCell ref="C53:E53"/>
    <mergeCell ref="C54:E54"/>
    <mergeCell ref="C55:E55"/>
    <mergeCell ref="C56:E56"/>
    <mergeCell ref="C57:E57"/>
    <mergeCell ref="C58:E58"/>
    <mergeCell ref="C59:E59"/>
    <mergeCell ref="C60:E60"/>
    <mergeCell ref="C61:E61"/>
    <mergeCell ref="B62:E62"/>
    <mergeCell ref="C69:E69"/>
    <mergeCell ref="C70:E70"/>
    <mergeCell ref="C71:E71"/>
    <mergeCell ref="C72:E72"/>
    <mergeCell ref="C73:E73"/>
    <mergeCell ref="C74:E74"/>
    <mergeCell ref="C75:E75"/>
    <mergeCell ref="C76:E76"/>
    <mergeCell ref="C77:E77"/>
    <mergeCell ref="C78:E78"/>
    <mergeCell ref="C79:E79"/>
    <mergeCell ref="C80:E80"/>
    <mergeCell ref="C81:E81"/>
    <mergeCell ref="C82:E82"/>
    <mergeCell ref="C83:E83"/>
    <mergeCell ref="C84:E84"/>
    <mergeCell ref="C90:E90"/>
    <mergeCell ref="C91:E91"/>
    <mergeCell ref="C85:E85"/>
    <mergeCell ref="C86:E86"/>
    <mergeCell ref="C87:E87"/>
    <mergeCell ref="C88:E88"/>
    <mergeCell ref="C89:E89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1" manualBreakCount="1">
    <brk id="36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54" t="s">
        <v>7</v>
      </c>
      <c r="B1" s="254"/>
      <c r="C1" s="255"/>
      <c r="D1" s="254"/>
      <c r="E1" s="254"/>
      <c r="F1" s="254"/>
      <c r="G1" s="254"/>
    </row>
    <row r="2" spans="1:7" ht="24.9" customHeight="1" x14ac:dyDescent="0.25">
      <c r="A2" s="49" t="s">
        <v>8</v>
      </c>
      <c r="B2" s="48"/>
      <c r="C2" s="256"/>
      <c r="D2" s="256"/>
      <c r="E2" s="256"/>
      <c r="F2" s="256"/>
      <c r="G2" s="257"/>
    </row>
    <row r="3" spans="1:7" ht="24.9" customHeight="1" x14ac:dyDescent="0.25">
      <c r="A3" s="49" t="s">
        <v>9</v>
      </c>
      <c r="B3" s="48"/>
      <c r="C3" s="256"/>
      <c r="D3" s="256"/>
      <c r="E3" s="256"/>
      <c r="F3" s="256"/>
      <c r="G3" s="257"/>
    </row>
    <row r="4" spans="1:7" ht="24.9" customHeight="1" x14ac:dyDescent="0.25">
      <c r="A4" s="49" t="s">
        <v>10</v>
      </c>
      <c r="B4" s="48"/>
      <c r="C4" s="256"/>
      <c r="D4" s="256"/>
      <c r="E4" s="256"/>
      <c r="F4" s="256"/>
      <c r="G4" s="257"/>
    </row>
    <row r="5" spans="1:7" x14ac:dyDescent="0.25">
      <c r="B5" s="4"/>
      <c r="C5" s="5"/>
      <c r="D5" s="6"/>
    </row>
  </sheetData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14" activePane="bottomLeft" state="frozen"/>
      <selection pane="bottomLeft" activeCell="Z13" sqref="Z13"/>
    </sheetView>
  </sheetViews>
  <sheetFormatPr defaultRowHeight="13.2" outlineLevelRow="1" x14ac:dyDescent="0.25"/>
  <cols>
    <col min="1" max="1" width="3.44140625" customWidth="1"/>
    <col min="2" max="2" width="12.5546875" style="121" customWidth="1"/>
    <col min="3" max="3" width="38.33203125" style="121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70" t="s">
        <v>7</v>
      </c>
      <c r="B1" s="270"/>
      <c r="C1" s="270"/>
      <c r="D1" s="270"/>
      <c r="E1" s="270"/>
      <c r="F1" s="270"/>
      <c r="G1" s="270"/>
      <c r="AG1" t="s">
        <v>132</v>
      </c>
    </row>
    <row r="2" spans="1:60" ht="24.9" customHeight="1" x14ac:dyDescent="0.25">
      <c r="A2" s="139" t="s">
        <v>8</v>
      </c>
      <c r="B2" s="48" t="s">
        <v>43</v>
      </c>
      <c r="C2" s="271" t="s">
        <v>44</v>
      </c>
      <c r="D2" s="272"/>
      <c r="E2" s="272"/>
      <c r="F2" s="272"/>
      <c r="G2" s="273"/>
      <c r="AG2" t="s">
        <v>133</v>
      </c>
    </row>
    <row r="3" spans="1:60" ht="24.9" customHeight="1" x14ac:dyDescent="0.25">
      <c r="A3" s="139" t="s">
        <v>9</v>
      </c>
      <c r="B3" s="48" t="s">
        <v>54</v>
      </c>
      <c r="C3" s="271" t="s">
        <v>55</v>
      </c>
      <c r="D3" s="272"/>
      <c r="E3" s="272"/>
      <c r="F3" s="272"/>
      <c r="G3" s="273"/>
      <c r="AC3" s="121" t="s">
        <v>134</v>
      </c>
      <c r="AG3" t="s">
        <v>135</v>
      </c>
    </row>
    <row r="4" spans="1:60" ht="24.9" customHeight="1" x14ac:dyDescent="0.25">
      <c r="A4" s="140" t="s">
        <v>10</v>
      </c>
      <c r="B4" s="141" t="s">
        <v>56</v>
      </c>
      <c r="C4" s="274" t="s">
        <v>55</v>
      </c>
      <c r="D4" s="275"/>
      <c r="E4" s="275"/>
      <c r="F4" s="275"/>
      <c r="G4" s="276"/>
      <c r="AG4" t="s">
        <v>136</v>
      </c>
    </row>
    <row r="5" spans="1:60" x14ac:dyDescent="0.25">
      <c r="D5" s="10"/>
    </row>
    <row r="6" spans="1:60" ht="39.6" x14ac:dyDescent="0.25">
      <c r="A6" s="143" t="s">
        <v>137</v>
      </c>
      <c r="B6" s="145" t="s">
        <v>138</v>
      </c>
      <c r="C6" s="145" t="s">
        <v>139</v>
      </c>
      <c r="D6" s="144" t="s">
        <v>140</v>
      </c>
      <c r="E6" s="143" t="s">
        <v>141</v>
      </c>
      <c r="F6" s="142" t="s">
        <v>142</v>
      </c>
      <c r="G6" s="143" t="s">
        <v>31</v>
      </c>
      <c r="H6" s="146" t="s">
        <v>32</v>
      </c>
      <c r="I6" s="146" t="s">
        <v>143</v>
      </c>
      <c r="J6" s="146" t="s">
        <v>33</v>
      </c>
      <c r="K6" s="146" t="s">
        <v>144</v>
      </c>
      <c r="L6" s="146" t="s">
        <v>145</v>
      </c>
      <c r="M6" s="146" t="s">
        <v>146</v>
      </c>
      <c r="N6" s="146" t="s">
        <v>147</v>
      </c>
      <c r="O6" s="146" t="s">
        <v>148</v>
      </c>
      <c r="P6" s="146" t="s">
        <v>149</v>
      </c>
      <c r="Q6" s="146" t="s">
        <v>150</v>
      </c>
      <c r="R6" s="146" t="s">
        <v>151</v>
      </c>
      <c r="S6" s="146" t="s">
        <v>152</v>
      </c>
      <c r="T6" s="146" t="s">
        <v>153</v>
      </c>
      <c r="U6" s="146" t="s">
        <v>154</v>
      </c>
      <c r="V6" s="146" t="s">
        <v>155</v>
      </c>
      <c r="W6" s="146" t="s">
        <v>156</v>
      </c>
      <c r="X6" s="146" t="s">
        <v>157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x14ac:dyDescent="0.25">
      <c r="A8" s="161" t="s">
        <v>158</v>
      </c>
      <c r="B8" s="162" t="s">
        <v>130</v>
      </c>
      <c r="C8" s="180" t="s">
        <v>29</v>
      </c>
      <c r="D8" s="163"/>
      <c r="E8" s="164"/>
      <c r="F8" s="165"/>
      <c r="G8" s="166">
        <f>SUMIF(AG9:AG11,"&lt;&gt;NOR",G9:G11)</f>
        <v>0</v>
      </c>
      <c r="H8" s="160"/>
      <c r="I8" s="160">
        <f>SUM(I9:I11)</f>
        <v>0</v>
      </c>
      <c r="J8" s="160"/>
      <c r="K8" s="160">
        <f>SUM(K9:K11)</f>
        <v>1320297.3800000001</v>
      </c>
      <c r="L8" s="160"/>
      <c r="M8" s="160">
        <f>SUM(M9:M11)</f>
        <v>0</v>
      </c>
      <c r="N8" s="160"/>
      <c r="O8" s="160">
        <f>SUM(O9:O11)</f>
        <v>0</v>
      </c>
      <c r="P8" s="160"/>
      <c r="Q8" s="160">
        <f>SUM(Q9:Q11)</f>
        <v>0</v>
      </c>
      <c r="R8" s="160"/>
      <c r="S8" s="160"/>
      <c r="T8" s="160"/>
      <c r="U8" s="160"/>
      <c r="V8" s="160">
        <f>SUM(V9:V11)</f>
        <v>0</v>
      </c>
      <c r="W8" s="160"/>
      <c r="X8" s="160"/>
      <c r="AG8" t="s">
        <v>159</v>
      </c>
    </row>
    <row r="9" spans="1:60" outlineLevel="1" x14ac:dyDescent="0.25">
      <c r="A9" s="173">
        <v>1</v>
      </c>
      <c r="B9" s="174" t="s">
        <v>160</v>
      </c>
      <c r="C9" s="181" t="s">
        <v>161</v>
      </c>
      <c r="D9" s="175" t="s">
        <v>162</v>
      </c>
      <c r="E9" s="176">
        <v>1</v>
      </c>
      <c r="F9" s="177">
        <v>0</v>
      </c>
      <c r="G9" s="178">
        <f>ROUND(E9*F9,2)</f>
        <v>0</v>
      </c>
      <c r="H9" s="157">
        <v>0</v>
      </c>
      <c r="I9" s="156">
        <f>ROUND(E9*H9,2)</f>
        <v>0</v>
      </c>
      <c r="J9" s="157">
        <v>27477.51</v>
      </c>
      <c r="K9" s="156">
        <f>ROUND(E9*J9,2)</f>
        <v>27477.51</v>
      </c>
      <c r="L9" s="156">
        <v>21</v>
      </c>
      <c r="M9" s="156">
        <f>G9*(1+L9/100)</f>
        <v>0</v>
      </c>
      <c r="N9" s="156">
        <v>0</v>
      </c>
      <c r="O9" s="156">
        <f>ROUND(E9*N9,2)</f>
        <v>0</v>
      </c>
      <c r="P9" s="156">
        <v>0</v>
      </c>
      <c r="Q9" s="156">
        <f>ROUND(E9*P9,2)</f>
        <v>0</v>
      </c>
      <c r="R9" s="156"/>
      <c r="S9" s="156" t="s">
        <v>163</v>
      </c>
      <c r="T9" s="156" t="s">
        <v>164</v>
      </c>
      <c r="U9" s="156">
        <v>0</v>
      </c>
      <c r="V9" s="156">
        <f>ROUND(E9*U9,2)</f>
        <v>0</v>
      </c>
      <c r="W9" s="156"/>
      <c r="X9" s="156" t="s">
        <v>165</v>
      </c>
      <c r="Y9" s="147"/>
      <c r="Z9" s="147"/>
      <c r="AA9" s="147"/>
      <c r="AB9" s="147"/>
      <c r="AC9" s="147"/>
      <c r="AD9" s="147"/>
      <c r="AE9" s="147"/>
      <c r="AF9" s="147"/>
      <c r="AG9" s="147" t="s">
        <v>166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5">
      <c r="A10" s="173">
        <v>2</v>
      </c>
      <c r="B10" s="174" t="s">
        <v>167</v>
      </c>
      <c r="C10" s="181" t="s">
        <v>168</v>
      </c>
      <c r="D10" s="175" t="s">
        <v>162</v>
      </c>
      <c r="E10" s="176">
        <v>1</v>
      </c>
      <c r="F10" s="177">
        <v>0</v>
      </c>
      <c r="G10" s="178">
        <f>ROUND(E10*F10,2)</f>
        <v>0</v>
      </c>
      <c r="H10" s="157">
        <v>0</v>
      </c>
      <c r="I10" s="156">
        <f>ROUND(E10*H10,2)</f>
        <v>0</v>
      </c>
      <c r="J10" s="157">
        <v>1262754.29</v>
      </c>
      <c r="K10" s="156">
        <f>ROUND(E10*J10,2)</f>
        <v>1262754.29</v>
      </c>
      <c r="L10" s="156">
        <v>21</v>
      </c>
      <c r="M10" s="156">
        <f>G10*(1+L10/100)</f>
        <v>0</v>
      </c>
      <c r="N10" s="156">
        <v>0</v>
      </c>
      <c r="O10" s="156">
        <f>ROUND(E10*N10,2)</f>
        <v>0</v>
      </c>
      <c r="P10" s="156">
        <v>0</v>
      </c>
      <c r="Q10" s="156">
        <f>ROUND(E10*P10,2)</f>
        <v>0</v>
      </c>
      <c r="R10" s="156"/>
      <c r="S10" s="156" t="s">
        <v>169</v>
      </c>
      <c r="T10" s="156" t="s">
        <v>164</v>
      </c>
      <c r="U10" s="156">
        <v>0</v>
      </c>
      <c r="V10" s="156">
        <f>ROUND(E10*U10,2)</f>
        <v>0</v>
      </c>
      <c r="W10" s="156"/>
      <c r="X10" s="156" t="s">
        <v>165</v>
      </c>
      <c r="Y10" s="147"/>
      <c r="Z10" s="147"/>
      <c r="AA10" s="147"/>
      <c r="AB10" s="147"/>
      <c r="AC10" s="147"/>
      <c r="AD10" s="147"/>
      <c r="AE10" s="147"/>
      <c r="AF10" s="147"/>
      <c r="AG10" s="147" t="s">
        <v>170</v>
      </c>
      <c r="AH10" s="147"/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5">
      <c r="A11" s="173">
        <v>3</v>
      </c>
      <c r="B11" s="174" t="s">
        <v>171</v>
      </c>
      <c r="C11" s="181" t="s">
        <v>172</v>
      </c>
      <c r="D11" s="175" t="s">
        <v>162</v>
      </c>
      <c r="E11" s="176">
        <v>1</v>
      </c>
      <c r="F11" s="177">
        <v>0</v>
      </c>
      <c r="G11" s="178">
        <f>ROUND(E11*F11,2)</f>
        <v>0</v>
      </c>
      <c r="H11" s="157">
        <v>0</v>
      </c>
      <c r="I11" s="156">
        <f>ROUND(E11*H11,2)</f>
        <v>0</v>
      </c>
      <c r="J11" s="157">
        <v>30065.58</v>
      </c>
      <c r="K11" s="156">
        <f>ROUND(E11*J11,2)</f>
        <v>30065.58</v>
      </c>
      <c r="L11" s="156">
        <v>21</v>
      </c>
      <c r="M11" s="156">
        <f>G11*(1+L11/100)</f>
        <v>0</v>
      </c>
      <c r="N11" s="156">
        <v>0</v>
      </c>
      <c r="O11" s="156">
        <f>ROUND(E11*N11,2)</f>
        <v>0</v>
      </c>
      <c r="P11" s="156">
        <v>0</v>
      </c>
      <c r="Q11" s="156">
        <f>ROUND(E11*P11,2)</f>
        <v>0</v>
      </c>
      <c r="R11" s="156"/>
      <c r="S11" s="156" t="s">
        <v>169</v>
      </c>
      <c r="T11" s="156" t="s">
        <v>164</v>
      </c>
      <c r="U11" s="156">
        <v>0</v>
      </c>
      <c r="V11" s="156">
        <f>ROUND(E11*U11,2)</f>
        <v>0</v>
      </c>
      <c r="W11" s="156"/>
      <c r="X11" s="156" t="s">
        <v>165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170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x14ac:dyDescent="0.25">
      <c r="A12" s="161" t="s">
        <v>158</v>
      </c>
      <c r="B12" s="162" t="s">
        <v>131</v>
      </c>
      <c r="C12" s="180" t="s">
        <v>30</v>
      </c>
      <c r="D12" s="163"/>
      <c r="E12" s="164"/>
      <c r="F12" s="165"/>
      <c r="G12" s="166">
        <f>SUMIF(AG13:AG27,"&lt;&gt;NOR",G13:G27)</f>
        <v>0</v>
      </c>
      <c r="H12" s="160"/>
      <c r="I12" s="160">
        <f>SUM(I13:I27)</f>
        <v>0</v>
      </c>
      <c r="J12" s="160"/>
      <c r="K12" s="160">
        <f>SUM(K13:K27)</f>
        <v>728561.18</v>
      </c>
      <c r="L12" s="160"/>
      <c r="M12" s="160">
        <f>SUM(M13:M27)</f>
        <v>0</v>
      </c>
      <c r="N12" s="160"/>
      <c r="O12" s="160">
        <f>SUM(O13:O27)</f>
        <v>0</v>
      </c>
      <c r="P12" s="160"/>
      <c r="Q12" s="160">
        <f>SUM(Q13:Q27)</f>
        <v>0</v>
      </c>
      <c r="R12" s="160"/>
      <c r="S12" s="160"/>
      <c r="T12" s="160"/>
      <c r="U12" s="160"/>
      <c r="V12" s="160">
        <f>SUM(V13:V27)</f>
        <v>0</v>
      </c>
      <c r="W12" s="160"/>
      <c r="X12" s="160"/>
      <c r="AG12" t="s">
        <v>159</v>
      </c>
    </row>
    <row r="13" spans="1:60" ht="40.799999999999997" outlineLevel="1" x14ac:dyDescent="0.25">
      <c r="A13" s="173">
        <v>4</v>
      </c>
      <c r="B13" s="174" t="s">
        <v>173</v>
      </c>
      <c r="C13" s="181" t="s">
        <v>174</v>
      </c>
      <c r="D13" s="175" t="s">
        <v>162</v>
      </c>
      <c r="E13" s="176">
        <v>1</v>
      </c>
      <c r="F13" s="177">
        <v>0</v>
      </c>
      <c r="G13" s="178">
        <f>ROUND(E13*F13,2)</f>
        <v>0</v>
      </c>
      <c r="H13" s="157">
        <v>0</v>
      </c>
      <c r="I13" s="156">
        <f>ROUND(E13*H13,2)</f>
        <v>0</v>
      </c>
      <c r="J13" s="157">
        <v>150327.89000000001</v>
      </c>
      <c r="K13" s="156">
        <f>ROUND(E13*J13,2)</f>
        <v>150327.89000000001</v>
      </c>
      <c r="L13" s="156">
        <v>21</v>
      </c>
      <c r="M13" s="156">
        <f>G13*(1+L13/100)</f>
        <v>0</v>
      </c>
      <c r="N13" s="156">
        <v>0</v>
      </c>
      <c r="O13" s="156">
        <f>ROUND(E13*N13,2)</f>
        <v>0</v>
      </c>
      <c r="P13" s="156">
        <v>0</v>
      </c>
      <c r="Q13" s="156">
        <f>ROUND(E13*P13,2)</f>
        <v>0</v>
      </c>
      <c r="R13" s="156"/>
      <c r="S13" s="156" t="s">
        <v>169</v>
      </c>
      <c r="T13" s="156" t="s">
        <v>164</v>
      </c>
      <c r="U13" s="156">
        <v>0</v>
      </c>
      <c r="V13" s="156">
        <f>ROUND(E13*U13,2)</f>
        <v>0</v>
      </c>
      <c r="W13" s="156"/>
      <c r="X13" s="156" t="s">
        <v>165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170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ht="20.399999999999999" outlineLevel="1" x14ac:dyDescent="0.25">
      <c r="A14" s="167">
        <v>5</v>
      </c>
      <c r="B14" s="168" t="s">
        <v>175</v>
      </c>
      <c r="C14" s="182" t="s">
        <v>176</v>
      </c>
      <c r="D14" s="169" t="s">
        <v>162</v>
      </c>
      <c r="E14" s="170">
        <v>1</v>
      </c>
      <c r="F14" s="171">
        <v>0</v>
      </c>
      <c r="G14" s="172">
        <f>ROUND(E14*F14,2)</f>
        <v>0</v>
      </c>
      <c r="H14" s="157">
        <v>0</v>
      </c>
      <c r="I14" s="156">
        <f>ROUND(E14*H14,2)</f>
        <v>0</v>
      </c>
      <c r="J14" s="157">
        <v>10000</v>
      </c>
      <c r="K14" s="156">
        <f>ROUND(E14*J14,2)</f>
        <v>10000</v>
      </c>
      <c r="L14" s="156">
        <v>21</v>
      </c>
      <c r="M14" s="156">
        <f>G14*(1+L14/100)</f>
        <v>0</v>
      </c>
      <c r="N14" s="156">
        <v>0</v>
      </c>
      <c r="O14" s="156">
        <f>ROUND(E14*N14,2)</f>
        <v>0</v>
      </c>
      <c r="P14" s="156">
        <v>0</v>
      </c>
      <c r="Q14" s="156">
        <f>ROUND(E14*P14,2)</f>
        <v>0</v>
      </c>
      <c r="R14" s="156"/>
      <c r="S14" s="156" t="s">
        <v>169</v>
      </c>
      <c r="T14" s="156" t="s">
        <v>164</v>
      </c>
      <c r="U14" s="156">
        <v>0</v>
      </c>
      <c r="V14" s="156">
        <f>ROUND(E14*U14,2)</f>
        <v>0</v>
      </c>
      <c r="W14" s="156"/>
      <c r="X14" s="156" t="s">
        <v>165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166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51" outlineLevel="1" x14ac:dyDescent="0.25">
      <c r="A15" s="154"/>
      <c r="B15" s="155"/>
      <c r="C15" s="183" t="s">
        <v>177</v>
      </c>
      <c r="D15" s="158"/>
      <c r="E15" s="159">
        <v>1</v>
      </c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47"/>
      <c r="Z15" s="147"/>
      <c r="AA15" s="147"/>
      <c r="AB15" s="147"/>
      <c r="AC15" s="147"/>
      <c r="AD15" s="147"/>
      <c r="AE15" s="147"/>
      <c r="AF15" s="147"/>
      <c r="AG15" s="147" t="s">
        <v>178</v>
      </c>
      <c r="AH15" s="147">
        <v>0</v>
      </c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ht="20.399999999999999" outlineLevel="1" x14ac:dyDescent="0.25">
      <c r="A16" s="173">
        <v>6</v>
      </c>
      <c r="B16" s="174" t="s">
        <v>179</v>
      </c>
      <c r="C16" s="181" t="s">
        <v>180</v>
      </c>
      <c r="D16" s="175" t="s">
        <v>162</v>
      </c>
      <c r="E16" s="176">
        <v>1</v>
      </c>
      <c r="F16" s="177">
        <v>0</v>
      </c>
      <c r="G16" s="178">
        <f t="shared" ref="G16:G27" si="0">ROUND(E16*F16,2)</f>
        <v>0</v>
      </c>
      <c r="H16" s="157">
        <v>0</v>
      </c>
      <c r="I16" s="156">
        <f t="shared" ref="I16:I27" si="1">ROUND(E16*H16,2)</f>
        <v>0</v>
      </c>
      <c r="J16" s="157">
        <v>300655.78000000003</v>
      </c>
      <c r="K16" s="156">
        <f t="shared" ref="K16:K27" si="2">ROUND(E16*J16,2)</f>
        <v>300655.78000000003</v>
      </c>
      <c r="L16" s="156">
        <v>21</v>
      </c>
      <c r="M16" s="156">
        <f t="shared" ref="M16:M27" si="3">G16*(1+L16/100)</f>
        <v>0</v>
      </c>
      <c r="N16" s="156">
        <v>0</v>
      </c>
      <c r="O16" s="156">
        <f t="shared" ref="O16:O27" si="4">ROUND(E16*N16,2)</f>
        <v>0</v>
      </c>
      <c r="P16" s="156">
        <v>0</v>
      </c>
      <c r="Q16" s="156">
        <f t="shared" ref="Q16:Q27" si="5">ROUND(E16*P16,2)</f>
        <v>0</v>
      </c>
      <c r="R16" s="156"/>
      <c r="S16" s="156" t="s">
        <v>169</v>
      </c>
      <c r="T16" s="156" t="s">
        <v>164</v>
      </c>
      <c r="U16" s="156">
        <v>0</v>
      </c>
      <c r="V16" s="156">
        <f t="shared" ref="V16:V27" si="6">ROUND(E16*U16,2)</f>
        <v>0</v>
      </c>
      <c r="W16" s="156"/>
      <c r="X16" s="156" t="s">
        <v>165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170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t="40.799999999999997" outlineLevel="1" x14ac:dyDescent="0.25">
      <c r="A17" s="173">
        <v>7</v>
      </c>
      <c r="B17" s="174" t="s">
        <v>181</v>
      </c>
      <c r="C17" s="181" t="s">
        <v>182</v>
      </c>
      <c r="D17" s="175" t="s">
        <v>162</v>
      </c>
      <c r="E17" s="176">
        <v>1</v>
      </c>
      <c r="F17" s="177">
        <v>0</v>
      </c>
      <c r="G17" s="178">
        <f t="shared" si="0"/>
        <v>0</v>
      </c>
      <c r="H17" s="157">
        <v>0</v>
      </c>
      <c r="I17" s="156">
        <f t="shared" si="1"/>
        <v>0</v>
      </c>
      <c r="J17" s="157">
        <v>27477.51</v>
      </c>
      <c r="K17" s="156">
        <f t="shared" si="2"/>
        <v>27477.51</v>
      </c>
      <c r="L17" s="156">
        <v>21</v>
      </c>
      <c r="M17" s="156">
        <f t="shared" si="3"/>
        <v>0</v>
      </c>
      <c r="N17" s="156">
        <v>0</v>
      </c>
      <c r="O17" s="156">
        <f t="shared" si="4"/>
        <v>0</v>
      </c>
      <c r="P17" s="156">
        <v>0</v>
      </c>
      <c r="Q17" s="156">
        <f t="shared" si="5"/>
        <v>0</v>
      </c>
      <c r="R17" s="156"/>
      <c r="S17" s="156" t="s">
        <v>169</v>
      </c>
      <c r="T17" s="156" t="s">
        <v>164</v>
      </c>
      <c r="U17" s="156">
        <v>0</v>
      </c>
      <c r="V17" s="156">
        <f t="shared" si="6"/>
        <v>0</v>
      </c>
      <c r="W17" s="156"/>
      <c r="X17" s="156" t="s">
        <v>165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166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5">
      <c r="A18" s="173">
        <v>8</v>
      </c>
      <c r="B18" s="174" t="s">
        <v>183</v>
      </c>
      <c r="C18" s="181" t="s">
        <v>184</v>
      </c>
      <c r="D18" s="175" t="s">
        <v>162</v>
      </c>
      <c r="E18" s="176">
        <v>21</v>
      </c>
      <c r="F18" s="177">
        <v>0</v>
      </c>
      <c r="G18" s="178">
        <f t="shared" si="0"/>
        <v>0</v>
      </c>
      <c r="H18" s="157">
        <v>0</v>
      </c>
      <c r="I18" s="156">
        <f t="shared" si="1"/>
        <v>0</v>
      </c>
      <c r="J18" s="157">
        <v>2600</v>
      </c>
      <c r="K18" s="156">
        <f t="shared" si="2"/>
        <v>54600</v>
      </c>
      <c r="L18" s="156">
        <v>21</v>
      </c>
      <c r="M18" s="156">
        <f t="shared" si="3"/>
        <v>0</v>
      </c>
      <c r="N18" s="156">
        <v>0</v>
      </c>
      <c r="O18" s="156">
        <f t="shared" si="4"/>
        <v>0</v>
      </c>
      <c r="P18" s="156">
        <v>0</v>
      </c>
      <c r="Q18" s="156">
        <f t="shared" si="5"/>
        <v>0</v>
      </c>
      <c r="R18" s="156"/>
      <c r="S18" s="156" t="s">
        <v>169</v>
      </c>
      <c r="T18" s="156" t="s">
        <v>164</v>
      </c>
      <c r="U18" s="156">
        <v>0</v>
      </c>
      <c r="V18" s="156">
        <f t="shared" si="6"/>
        <v>0</v>
      </c>
      <c r="W18" s="156"/>
      <c r="X18" s="156" t="s">
        <v>165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166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ht="20.399999999999999" outlineLevel="1" x14ac:dyDescent="0.25">
      <c r="A19" s="173">
        <v>9</v>
      </c>
      <c r="B19" s="174" t="s">
        <v>185</v>
      </c>
      <c r="C19" s="181" t="s">
        <v>186</v>
      </c>
      <c r="D19" s="175" t="s">
        <v>162</v>
      </c>
      <c r="E19" s="176">
        <v>1</v>
      </c>
      <c r="F19" s="177">
        <v>0</v>
      </c>
      <c r="G19" s="178">
        <f t="shared" si="0"/>
        <v>0</v>
      </c>
      <c r="H19" s="157">
        <v>0</v>
      </c>
      <c r="I19" s="156">
        <f t="shared" si="1"/>
        <v>0</v>
      </c>
      <c r="J19" s="157">
        <v>25000</v>
      </c>
      <c r="K19" s="156">
        <f t="shared" si="2"/>
        <v>25000</v>
      </c>
      <c r="L19" s="156">
        <v>21</v>
      </c>
      <c r="M19" s="156">
        <f t="shared" si="3"/>
        <v>0</v>
      </c>
      <c r="N19" s="156">
        <v>0</v>
      </c>
      <c r="O19" s="156">
        <f t="shared" si="4"/>
        <v>0</v>
      </c>
      <c r="P19" s="156">
        <v>0</v>
      </c>
      <c r="Q19" s="156">
        <f t="shared" si="5"/>
        <v>0</v>
      </c>
      <c r="R19" s="156"/>
      <c r="S19" s="156" t="s">
        <v>169</v>
      </c>
      <c r="T19" s="156" t="s">
        <v>164</v>
      </c>
      <c r="U19" s="156">
        <v>0</v>
      </c>
      <c r="V19" s="156">
        <f t="shared" si="6"/>
        <v>0</v>
      </c>
      <c r="W19" s="156"/>
      <c r="X19" s="156" t="s">
        <v>165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166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ht="20.399999999999999" outlineLevel="1" x14ac:dyDescent="0.25">
      <c r="A20" s="173">
        <v>10</v>
      </c>
      <c r="B20" s="174" t="s">
        <v>187</v>
      </c>
      <c r="C20" s="181" t="s">
        <v>188</v>
      </c>
      <c r="D20" s="175" t="s">
        <v>162</v>
      </c>
      <c r="E20" s="176">
        <v>20</v>
      </c>
      <c r="F20" s="177">
        <v>0</v>
      </c>
      <c r="G20" s="178">
        <f t="shared" si="0"/>
        <v>0</v>
      </c>
      <c r="H20" s="157">
        <v>0</v>
      </c>
      <c r="I20" s="156">
        <f t="shared" si="1"/>
        <v>0</v>
      </c>
      <c r="J20" s="157">
        <v>1500</v>
      </c>
      <c r="K20" s="156">
        <f t="shared" si="2"/>
        <v>30000</v>
      </c>
      <c r="L20" s="156">
        <v>21</v>
      </c>
      <c r="M20" s="156">
        <f t="shared" si="3"/>
        <v>0</v>
      </c>
      <c r="N20" s="156">
        <v>0</v>
      </c>
      <c r="O20" s="156">
        <f t="shared" si="4"/>
        <v>0</v>
      </c>
      <c r="P20" s="156">
        <v>0</v>
      </c>
      <c r="Q20" s="156">
        <f t="shared" si="5"/>
        <v>0</v>
      </c>
      <c r="R20" s="156"/>
      <c r="S20" s="156" t="s">
        <v>169</v>
      </c>
      <c r="T20" s="156" t="s">
        <v>164</v>
      </c>
      <c r="U20" s="156">
        <v>0</v>
      </c>
      <c r="V20" s="156">
        <f t="shared" si="6"/>
        <v>0</v>
      </c>
      <c r="W20" s="156"/>
      <c r="X20" s="156" t="s">
        <v>165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166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5">
      <c r="A21" s="173">
        <v>11</v>
      </c>
      <c r="B21" s="174" t="s">
        <v>189</v>
      </c>
      <c r="C21" s="181" t="s">
        <v>190</v>
      </c>
      <c r="D21" s="175" t="s">
        <v>162</v>
      </c>
      <c r="E21" s="176">
        <v>1</v>
      </c>
      <c r="F21" s="177">
        <v>0</v>
      </c>
      <c r="G21" s="178">
        <f t="shared" si="0"/>
        <v>0</v>
      </c>
      <c r="H21" s="157">
        <v>0</v>
      </c>
      <c r="I21" s="156">
        <f t="shared" si="1"/>
        <v>0</v>
      </c>
      <c r="J21" s="157">
        <v>12000</v>
      </c>
      <c r="K21" s="156">
        <f t="shared" si="2"/>
        <v>12000</v>
      </c>
      <c r="L21" s="156">
        <v>21</v>
      </c>
      <c r="M21" s="156">
        <f t="shared" si="3"/>
        <v>0</v>
      </c>
      <c r="N21" s="156">
        <v>0</v>
      </c>
      <c r="O21" s="156">
        <f t="shared" si="4"/>
        <v>0</v>
      </c>
      <c r="P21" s="156">
        <v>0</v>
      </c>
      <c r="Q21" s="156">
        <f t="shared" si="5"/>
        <v>0</v>
      </c>
      <c r="R21" s="156"/>
      <c r="S21" s="156" t="s">
        <v>169</v>
      </c>
      <c r="T21" s="156" t="s">
        <v>164</v>
      </c>
      <c r="U21" s="156">
        <v>0</v>
      </c>
      <c r="V21" s="156">
        <f t="shared" si="6"/>
        <v>0</v>
      </c>
      <c r="W21" s="156"/>
      <c r="X21" s="156" t="s">
        <v>165</v>
      </c>
      <c r="Y21" s="147"/>
      <c r="Z21" s="147"/>
      <c r="AA21" s="147"/>
      <c r="AB21" s="147"/>
      <c r="AC21" s="147"/>
      <c r="AD21" s="147"/>
      <c r="AE21" s="147"/>
      <c r="AF21" s="147"/>
      <c r="AG21" s="147" t="s">
        <v>166</v>
      </c>
      <c r="AH21" s="147"/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5">
      <c r="A22" s="173">
        <v>12</v>
      </c>
      <c r="B22" s="174" t="s">
        <v>191</v>
      </c>
      <c r="C22" s="181" t="s">
        <v>192</v>
      </c>
      <c r="D22" s="175" t="s">
        <v>162</v>
      </c>
      <c r="E22" s="176">
        <v>1</v>
      </c>
      <c r="F22" s="177">
        <v>0</v>
      </c>
      <c r="G22" s="178">
        <f t="shared" si="0"/>
        <v>0</v>
      </c>
      <c r="H22" s="157">
        <v>0</v>
      </c>
      <c r="I22" s="156">
        <f t="shared" si="1"/>
        <v>0</v>
      </c>
      <c r="J22" s="157">
        <v>15000</v>
      </c>
      <c r="K22" s="156">
        <f t="shared" si="2"/>
        <v>15000</v>
      </c>
      <c r="L22" s="156">
        <v>21</v>
      </c>
      <c r="M22" s="156">
        <f t="shared" si="3"/>
        <v>0</v>
      </c>
      <c r="N22" s="156">
        <v>0</v>
      </c>
      <c r="O22" s="156">
        <f t="shared" si="4"/>
        <v>0</v>
      </c>
      <c r="P22" s="156">
        <v>0</v>
      </c>
      <c r="Q22" s="156">
        <f t="shared" si="5"/>
        <v>0</v>
      </c>
      <c r="R22" s="156"/>
      <c r="S22" s="156" t="s">
        <v>169</v>
      </c>
      <c r="T22" s="156" t="s">
        <v>164</v>
      </c>
      <c r="U22" s="156">
        <v>0</v>
      </c>
      <c r="V22" s="156">
        <f t="shared" si="6"/>
        <v>0</v>
      </c>
      <c r="W22" s="156"/>
      <c r="X22" s="156" t="s">
        <v>165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166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5">
      <c r="A23" s="173">
        <v>13</v>
      </c>
      <c r="B23" s="174" t="s">
        <v>193</v>
      </c>
      <c r="C23" s="181" t="s">
        <v>194</v>
      </c>
      <c r="D23" s="175" t="s">
        <v>162</v>
      </c>
      <c r="E23" s="176">
        <v>1</v>
      </c>
      <c r="F23" s="177">
        <v>0</v>
      </c>
      <c r="G23" s="178">
        <f t="shared" si="0"/>
        <v>0</v>
      </c>
      <c r="H23" s="157">
        <v>0</v>
      </c>
      <c r="I23" s="156">
        <f t="shared" si="1"/>
        <v>0</v>
      </c>
      <c r="J23" s="157">
        <v>10000</v>
      </c>
      <c r="K23" s="156">
        <f t="shared" si="2"/>
        <v>10000</v>
      </c>
      <c r="L23" s="156">
        <v>21</v>
      </c>
      <c r="M23" s="156">
        <f t="shared" si="3"/>
        <v>0</v>
      </c>
      <c r="N23" s="156">
        <v>0</v>
      </c>
      <c r="O23" s="156">
        <f t="shared" si="4"/>
        <v>0</v>
      </c>
      <c r="P23" s="156">
        <v>0</v>
      </c>
      <c r="Q23" s="156">
        <f t="shared" si="5"/>
        <v>0</v>
      </c>
      <c r="R23" s="156"/>
      <c r="S23" s="156" t="s">
        <v>169</v>
      </c>
      <c r="T23" s="156" t="s">
        <v>164</v>
      </c>
      <c r="U23" s="156">
        <v>0</v>
      </c>
      <c r="V23" s="156">
        <f t="shared" si="6"/>
        <v>0</v>
      </c>
      <c r="W23" s="156"/>
      <c r="X23" s="156" t="s">
        <v>165</v>
      </c>
      <c r="Y23" s="147"/>
      <c r="Z23" s="147"/>
      <c r="AA23" s="147"/>
      <c r="AB23" s="147"/>
      <c r="AC23" s="147"/>
      <c r="AD23" s="147"/>
      <c r="AE23" s="147"/>
      <c r="AF23" s="147"/>
      <c r="AG23" s="147" t="s">
        <v>166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ht="20.399999999999999" outlineLevel="1" x14ac:dyDescent="0.25">
      <c r="A24" s="173">
        <v>14</v>
      </c>
      <c r="B24" s="174" t="s">
        <v>195</v>
      </c>
      <c r="C24" s="181" t="s">
        <v>196</v>
      </c>
      <c r="D24" s="175" t="s">
        <v>162</v>
      </c>
      <c r="E24" s="176">
        <v>1</v>
      </c>
      <c r="F24" s="177">
        <v>0</v>
      </c>
      <c r="G24" s="178">
        <f t="shared" si="0"/>
        <v>0</v>
      </c>
      <c r="H24" s="157">
        <v>0</v>
      </c>
      <c r="I24" s="156">
        <f t="shared" si="1"/>
        <v>0</v>
      </c>
      <c r="J24" s="157">
        <v>13500</v>
      </c>
      <c r="K24" s="156">
        <f t="shared" si="2"/>
        <v>13500</v>
      </c>
      <c r="L24" s="156">
        <v>21</v>
      </c>
      <c r="M24" s="156">
        <f t="shared" si="3"/>
        <v>0</v>
      </c>
      <c r="N24" s="156">
        <v>0</v>
      </c>
      <c r="O24" s="156">
        <f t="shared" si="4"/>
        <v>0</v>
      </c>
      <c r="P24" s="156">
        <v>0</v>
      </c>
      <c r="Q24" s="156">
        <f t="shared" si="5"/>
        <v>0</v>
      </c>
      <c r="R24" s="156"/>
      <c r="S24" s="156" t="s">
        <v>169</v>
      </c>
      <c r="T24" s="156" t="s">
        <v>164</v>
      </c>
      <c r="U24" s="156">
        <v>0</v>
      </c>
      <c r="V24" s="156">
        <f t="shared" si="6"/>
        <v>0</v>
      </c>
      <c r="W24" s="156"/>
      <c r="X24" s="156" t="s">
        <v>165</v>
      </c>
      <c r="Y24" s="147"/>
      <c r="Z24" s="147"/>
      <c r="AA24" s="147"/>
      <c r="AB24" s="147"/>
      <c r="AC24" s="147"/>
      <c r="AD24" s="147"/>
      <c r="AE24" s="147"/>
      <c r="AF24" s="147"/>
      <c r="AG24" s="147" t="s">
        <v>166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5">
      <c r="A25" s="173">
        <v>15</v>
      </c>
      <c r="B25" s="174" t="s">
        <v>197</v>
      </c>
      <c r="C25" s="181" t="s">
        <v>198</v>
      </c>
      <c r="D25" s="175" t="s">
        <v>162</v>
      </c>
      <c r="E25" s="176">
        <v>1</v>
      </c>
      <c r="F25" s="177">
        <v>0</v>
      </c>
      <c r="G25" s="178">
        <f t="shared" si="0"/>
        <v>0</v>
      </c>
      <c r="H25" s="157">
        <v>0</v>
      </c>
      <c r="I25" s="156">
        <f t="shared" si="1"/>
        <v>0</v>
      </c>
      <c r="J25" s="157">
        <v>5000</v>
      </c>
      <c r="K25" s="156">
        <f t="shared" si="2"/>
        <v>5000</v>
      </c>
      <c r="L25" s="156">
        <v>21</v>
      </c>
      <c r="M25" s="156">
        <f t="shared" si="3"/>
        <v>0</v>
      </c>
      <c r="N25" s="156">
        <v>0</v>
      </c>
      <c r="O25" s="156">
        <f t="shared" si="4"/>
        <v>0</v>
      </c>
      <c r="P25" s="156">
        <v>0</v>
      </c>
      <c r="Q25" s="156">
        <f t="shared" si="5"/>
        <v>0</v>
      </c>
      <c r="R25" s="156"/>
      <c r="S25" s="156" t="s">
        <v>169</v>
      </c>
      <c r="T25" s="156" t="s">
        <v>164</v>
      </c>
      <c r="U25" s="156">
        <v>0</v>
      </c>
      <c r="V25" s="156">
        <f t="shared" si="6"/>
        <v>0</v>
      </c>
      <c r="W25" s="156"/>
      <c r="X25" s="156" t="s">
        <v>165</v>
      </c>
      <c r="Y25" s="147"/>
      <c r="Z25" s="147"/>
      <c r="AA25" s="147"/>
      <c r="AB25" s="147"/>
      <c r="AC25" s="147"/>
      <c r="AD25" s="147"/>
      <c r="AE25" s="147"/>
      <c r="AF25" s="147"/>
      <c r="AG25" s="147" t="s">
        <v>166</v>
      </c>
      <c r="AH25" s="147"/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5">
      <c r="A26" s="173">
        <v>16</v>
      </c>
      <c r="B26" s="174" t="s">
        <v>199</v>
      </c>
      <c r="C26" s="181" t="s">
        <v>200</v>
      </c>
      <c r="D26" s="175" t="s">
        <v>162</v>
      </c>
      <c r="E26" s="176">
        <v>1</v>
      </c>
      <c r="F26" s="177">
        <v>0</v>
      </c>
      <c r="G26" s="178">
        <f t="shared" si="0"/>
        <v>0</v>
      </c>
      <c r="H26" s="157">
        <v>0</v>
      </c>
      <c r="I26" s="156">
        <f t="shared" si="1"/>
        <v>0</v>
      </c>
      <c r="J26" s="157">
        <v>45000</v>
      </c>
      <c r="K26" s="156">
        <f t="shared" si="2"/>
        <v>45000</v>
      </c>
      <c r="L26" s="156">
        <v>21</v>
      </c>
      <c r="M26" s="156">
        <f t="shared" si="3"/>
        <v>0</v>
      </c>
      <c r="N26" s="156">
        <v>0</v>
      </c>
      <c r="O26" s="156">
        <f t="shared" si="4"/>
        <v>0</v>
      </c>
      <c r="P26" s="156">
        <v>0</v>
      </c>
      <c r="Q26" s="156">
        <f t="shared" si="5"/>
        <v>0</v>
      </c>
      <c r="R26" s="156"/>
      <c r="S26" s="156" t="s">
        <v>169</v>
      </c>
      <c r="T26" s="156" t="s">
        <v>164</v>
      </c>
      <c r="U26" s="156">
        <v>0</v>
      </c>
      <c r="V26" s="156">
        <f t="shared" si="6"/>
        <v>0</v>
      </c>
      <c r="W26" s="156"/>
      <c r="X26" s="156" t="s">
        <v>165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166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ht="20.399999999999999" outlineLevel="1" x14ac:dyDescent="0.25">
      <c r="A27" s="167">
        <v>17</v>
      </c>
      <c r="B27" s="168" t="s">
        <v>201</v>
      </c>
      <c r="C27" s="182" t="s">
        <v>202</v>
      </c>
      <c r="D27" s="169" t="s">
        <v>162</v>
      </c>
      <c r="E27" s="170">
        <v>1</v>
      </c>
      <c r="F27" s="171">
        <v>0</v>
      </c>
      <c r="G27" s="172">
        <f t="shared" si="0"/>
        <v>0</v>
      </c>
      <c r="H27" s="157">
        <v>0</v>
      </c>
      <c r="I27" s="156">
        <f t="shared" si="1"/>
        <v>0</v>
      </c>
      <c r="J27" s="157">
        <v>30000</v>
      </c>
      <c r="K27" s="156">
        <f t="shared" si="2"/>
        <v>30000</v>
      </c>
      <c r="L27" s="156">
        <v>21</v>
      </c>
      <c r="M27" s="156">
        <f t="shared" si="3"/>
        <v>0</v>
      </c>
      <c r="N27" s="156">
        <v>0</v>
      </c>
      <c r="O27" s="156">
        <f t="shared" si="4"/>
        <v>0</v>
      </c>
      <c r="P27" s="156">
        <v>0</v>
      </c>
      <c r="Q27" s="156">
        <f t="shared" si="5"/>
        <v>0</v>
      </c>
      <c r="R27" s="156"/>
      <c r="S27" s="156" t="s">
        <v>169</v>
      </c>
      <c r="T27" s="156" t="s">
        <v>164</v>
      </c>
      <c r="U27" s="156">
        <v>0</v>
      </c>
      <c r="V27" s="156">
        <f t="shared" si="6"/>
        <v>0</v>
      </c>
      <c r="W27" s="156"/>
      <c r="X27" s="156" t="s">
        <v>165</v>
      </c>
      <c r="Y27" s="147"/>
      <c r="Z27" s="147"/>
      <c r="AA27" s="147"/>
      <c r="AB27" s="147"/>
      <c r="AC27" s="147"/>
      <c r="AD27" s="147"/>
      <c r="AE27" s="147"/>
      <c r="AF27" s="147"/>
      <c r="AG27" s="147" t="s">
        <v>166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x14ac:dyDescent="0.25">
      <c r="A28" s="3"/>
      <c r="B28" s="4"/>
      <c r="C28" s="184"/>
      <c r="D28" s="6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AE28">
        <v>15</v>
      </c>
      <c r="AF28">
        <v>21</v>
      </c>
      <c r="AG28" t="s">
        <v>145</v>
      </c>
    </row>
    <row r="29" spans="1:60" x14ac:dyDescent="0.25">
      <c r="A29" s="150"/>
      <c r="B29" s="151" t="s">
        <v>31</v>
      </c>
      <c r="C29" s="185"/>
      <c r="D29" s="152"/>
      <c r="E29" s="153"/>
      <c r="F29" s="153"/>
      <c r="G29" s="179">
        <f>G8+G12</f>
        <v>0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AE29">
        <f>SUMIF(L7:L27,AE28,G7:G27)</f>
        <v>0</v>
      </c>
      <c r="AF29">
        <f>SUMIF(L7:L27,AF28,G7:G27)</f>
        <v>0</v>
      </c>
      <c r="AG29" t="s">
        <v>203</v>
      </c>
    </row>
    <row r="30" spans="1:60" x14ac:dyDescent="0.25">
      <c r="A30" s="3"/>
      <c r="B30" s="4"/>
      <c r="C30" s="184"/>
      <c r="D30" s="6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</row>
    <row r="31" spans="1:60" x14ac:dyDescent="0.25">
      <c r="A31" s="3"/>
      <c r="B31" s="4"/>
      <c r="C31" s="184"/>
      <c r="D31" s="6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</row>
    <row r="32" spans="1:60" x14ac:dyDescent="0.25">
      <c r="A32" s="277" t="s">
        <v>204</v>
      </c>
      <c r="B32" s="277"/>
      <c r="C32" s="278"/>
      <c r="D32" s="6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</row>
    <row r="33" spans="1:33" x14ac:dyDescent="0.25">
      <c r="A33" s="258"/>
      <c r="B33" s="259"/>
      <c r="C33" s="260"/>
      <c r="D33" s="259"/>
      <c r="E33" s="259"/>
      <c r="F33" s="259"/>
      <c r="G33" s="261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AG33" t="s">
        <v>205</v>
      </c>
    </row>
    <row r="34" spans="1:33" x14ac:dyDescent="0.25">
      <c r="A34" s="262"/>
      <c r="B34" s="263"/>
      <c r="C34" s="264"/>
      <c r="D34" s="263"/>
      <c r="E34" s="263"/>
      <c r="F34" s="263"/>
      <c r="G34" s="265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</row>
    <row r="35" spans="1:33" x14ac:dyDescent="0.25">
      <c r="A35" s="262"/>
      <c r="B35" s="263"/>
      <c r="C35" s="264"/>
      <c r="D35" s="263"/>
      <c r="E35" s="263"/>
      <c r="F35" s="263"/>
      <c r="G35" s="265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</row>
    <row r="36" spans="1:33" x14ac:dyDescent="0.25">
      <c r="A36" s="262"/>
      <c r="B36" s="263"/>
      <c r="C36" s="264"/>
      <c r="D36" s="263"/>
      <c r="E36" s="263"/>
      <c r="F36" s="263"/>
      <c r="G36" s="265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</row>
    <row r="37" spans="1:33" x14ac:dyDescent="0.25">
      <c r="A37" s="266"/>
      <c r="B37" s="267"/>
      <c r="C37" s="268"/>
      <c r="D37" s="267"/>
      <c r="E37" s="267"/>
      <c r="F37" s="267"/>
      <c r="G37" s="269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</row>
    <row r="38" spans="1:33" x14ac:dyDescent="0.25">
      <c r="A38" s="3"/>
      <c r="B38" s="4"/>
      <c r="C38" s="184"/>
      <c r="D38" s="6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</row>
    <row r="39" spans="1:33" x14ac:dyDescent="0.25">
      <c r="C39" s="186"/>
      <c r="D39" s="10"/>
      <c r="AG39" t="s">
        <v>206</v>
      </c>
    </row>
    <row r="40" spans="1:33" x14ac:dyDescent="0.25">
      <c r="D40" s="10"/>
    </row>
    <row r="41" spans="1:33" x14ac:dyDescent="0.25">
      <c r="D41" s="10"/>
    </row>
    <row r="42" spans="1:33" x14ac:dyDescent="0.25">
      <c r="D42" s="10"/>
    </row>
    <row r="43" spans="1:33" x14ac:dyDescent="0.25">
      <c r="D43" s="10"/>
    </row>
    <row r="44" spans="1:33" x14ac:dyDescent="0.25">
      <c r="D44" s="10"/>
    </row>
    <row r="45" spans="1:33" x14ac:dyDescent="0.25">
      <c r="D45" s="10"/>
    </row>
    <row r="46" spans="1:33" x14ac:dyDescent="0.25">
      <c r="D46" s="10"/>
    </row>
    <row r="47" spans="1:33" x14ac:dyDescent="0.25">
      <c r="D47" s="10"/>
    </row>
    <row r="48" spans="1:33" x14ac:dyDescent="0.25">
      <c r="D48" s="10"/>
    </row>
    <row r="49" spans="4:4" x14ac:dyDescent="0.25">
      <c r="D49" s="10"/>
    </row>
    <row r="50" spans="4:4" x14ac:dyDescent="0.25">
      <c r="D50" s="10"/>
    </row>
    <row r="51" spans="4:4" x14ac:dyDescent="0.25">
      <c r="D51" s="10"/>
    </row>
    <row r="52" spans="4:4" x14ac:dyDescent="0.25">
      <c r="D52" s="10"/>
    </row>
    <row r="53" spans="4:4" x14ac:dyDescent="0.25">
      <c r="D53" s="10"/>
    </row>
    <row r="54" spans="4:4" x14ac:dyDescent="0.25">
      <c r="D54" s="10"/>
    </row>
    <row r="55" spans="4:4" x14ac:dyDescent="0.25">
      <c r="D55" s="10"/>
    </row>
    <row r="56" spans="4:4" x14ac:dyDescent="0.25">
      <c r="D56" s="10"/>
    </row>
    <row r="57" spans="4:4" x14ac:dyDescent="0.25">
      <c r="D57" s="10"/>
    </row>
    <row r="58" spans="4:4" x14ac:dyDescent="0.25">
      <c r="D58" s="10"/>
    </row>
    <row r="59" spans="4:4" x14ac:dyDescent="0.25">
      <c r="D59" s="10"/>
    </row>
    <row r="60" spans="4:4" x14ac:dyDescent="0.25">
      <c r="D60" s="10"/>
    </row>
    <row r="61" spans="4:4" x14ac:dyDescent="0.25">
      <c r="D61" s="10"/>
    </row>
    <row r="62" spans="4:4" x14ac:dyDescent="0.25">
      <c r="D62" s="10"/>
    </row>
    <row r="63" spans="4:4" x14ac:dyDescent="0.25">
      <c r="D63" s="10"/>
    </row>
    <row r="64" spans="4:4" x14ac:dyDescent="0.25">
      <c r="D64" s="10"/>
    </row>
    <row r="65" spans="4:4" x14ac:dyDescent="0.25">
      <c r="D65" s="10"/>
    </row>
    <row r="66" spans="4:4" x14ac:dyDescent="0.25">
      <c r="D66" s="10"/>
    </row>
    <row r="67" spans="4:4" x14ac:dyDescent="0.25">
      <c r="D67" s="10"/>
    </row>
    <row r="68" spans="4:4" x14ac:dyDescent="0.25">
      <c r="D68" s="10"/>
    </row>
    <row r="69" spans="4:4" x14ac:dyDescent="0.25">
      <c r="D69" s="10"/>
    </row>
    <row r="70" spans="4:4" x14ac:dyDescent="0.25">
      <c r="D70" s="10"/>
    </row>
    <row r="71" spans="4:4" x14ac:dyDescent="0.25">
      <c r="D71" s="10"/>
    </row>
    <row r="72" spans="4:4" x14ac:dyDescent="0.25">
      <c r="D72" s="10"/>
    </row>
    <row r="73" spans="4:4" x14ac:dyDescent="0.25">
      <c r="D73" s="10"/>
    </row>
    <row r="74" spans="4:4" x14ac:dyDescent="0.25">
      <c r="D74" s="10"/>
    </row>
    <row r="75" spans="4:4" x14ac:dyDescent="0.25">
      <c r="D75" s="10"/>
    </row>
    <row r="76" spans="4:4" x14ac:dyDescent="0.25">
      <c r="D76" s="10"/>
    </row>
    <row r="77" spans="4:4" x14ac:dyDescent="0.25">
      <c r="D77" s="10"/>
    </row>
    <row r="78" spans="4:4" x14ac:dyDescent="0.25">
      <c r="D78" s="10"/>
    </row>
    <row r="79" spans="4:4" x14ac:dyDescent="0.25">
      <c r="D79" s="10"/>
    </row>
    <row r="80" spans="4:4" x14ac:dyDescent="0.25">
      <c r="D80" s="10"/>
    </row>
    <row r="81" spans="4:4" x14ac:dyDescent="0.25">
      <c r="D81" s="10"/>
    </row>
    <row r="82" spans="4:4" x14ac:dyDescent="0.25">
      <c r="D82" s="10"/>
    </row>
    <row r="83" spans="4:4" x14ac:dyDescent="0.25">
      <c r="D83" s="10"/>
    </row>
    <row r="84" spans="4:4" x14ac:dyDescent="0.25">
      <c r="D84" s="10"/>
    </row>
    <row r="85" spans="4:4" x14ac:dyDescent="0.25">
      <c r="D85" s="10"/>
    </row>
    <row r="86" spans="4:4" x14ac:dyDescent="0.25">
      <c r="D86" s="10"/>
    </row>
    <row r="87" spans="4:4" x14ac:dyDescent="0.25">
      <c r="D87" s="10"/>
    </row>
    <row r="88" spans="4:4" x14ac:dyDescent="0.25">
      <c r="D88" s="10"/>
    </row>
    <row r="89" spans="4:4" x14ac:dyDescent="0.25">
      <c r="D89" s="10"/>
    </row>
    <row r="90" spans="4:4" x14ac:dyDescent="0.25">
      <c r="D90" s="10"/>
    </row>
    <row r="91" spans="4:4" x14ac:dyDescent="0.25">
      <c r="D91" s="10"/>
    </row>
    <row r="92" spans="4:4" x14ac:dyDescent="0.25">
      <c r="D92" s="10"/>
    </row>
    <row r="93" spans="4:4" x14ac:dyDescent="0.25">
      <c r="D93" s="10"/>
    </row>
    <row r="94" spans="4:4" x14ac:dyDescent="0.25">
      <c r="D94" s="10"/>
    </row>
    <row r="95" spans="4:4" x14ac:dyDescent="0.25">
      <c r="D95" s="10"/>
    </row>
    <row r="96" spans="4:4" x14ac:dyDescent="0.25">
      <c r="D96" s="10"/>
    </row>
    <row r="97" spans="4:4" x14ac:dyDescent="0.25">
      <c r="D97" s="10"/>
    </row>
    <row r="98" spans="4:4" x14ac:dyDescent="0.25">
      <c r="D98" s="10"/>
    </row>
    <row r="99" spans="4:4" x14ac:dyDescent="0.25">
      <c r="D99" s="10"/>
    </row>
    <row r="100" spans="4:4" x14ac:dyDescent="0.25">
      <c r="D100" s="10"/>
    </row>
    <row r="101" spans="4:4" x14ac:dyDescent="0.25">
      <c r="D101" s="10"/>
    </row>
    <row r="102" spans="4:4" x14ac:dyDescent="0.25">
      <c r="D102" s="10"/>
    </row>
    <row r="103" spans="4:4" x14ac:dyDescent="0.25">
      <c r="D103" s="10"/>
    </row>
    <row r="104" spans="4:4" x14ac:dyDescent="0.25">
      <c r="D104" s="10"/>
    </row>
    <row r="105" spans="4:4" x14ac:dyDescent="0.25">
      <c r="D105" s="10"/>
    </row>
    <row r="106" spans="4:4" x14ac:dyDescent="0.25">
      <c r="D106" s="10"/>
    </row>
    <row r="107" spans="4:4" x14ac:dyDescent="0.25">
      <c r="D107" s="10"/>
    </row>
    <row r="108" spans="4:4" x14ac:dyDescent="0.25">
      <c r="D108" s="10"/>
    </row>
    <row r="109" spans="4:4" x14ac:dyDescent="0.25">
      <c r="D109" s="10"/>
    </row>
    <row r="110" spans="4:4" x14ac:dyDescent="0.25">
      <c r="D110" s="10"/>
    </row>
    <row r="111" spans="4:4" x14ac:dyDescent="0.25">
      <c r="D111" s="10"/>
    </row>
    <row r="112" spans="4:4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OgkxVd7kSmwIvl+ktSQc9Hc5hcJ08aIyuRYWydCFE7YncczmKWWpvQeMhsVmndBa++Kn4sn9PKev5a8ngMh/fg==" saltValue="uIBR1brSitKxWtHA/r/fag==" spinCount="100000" sheet="1" objects="1" scenarios="1"/>
  <mergeCells count="6">
    <mergeCell ref="A33:G37"/>
    <mergeCell ref="A1:G1"/>
    <mergeCell ref="C2:G2"/>
    <mergeCell ref="C3:G3"/>
    <mergeCell ref="C4:G4"/>
    <mergeCell ref="A32:C32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1"/>
  <sheetViews>
    <sheetView workbookViewId="0">
      <pane ySplit="7" topLeftCell="A236" activePane="bottomLeft" state="frozen"/>
      <selection pane="bottomLeft" activeCell="AR181" sqref="AR181"/>
    </sheetView>
  </sheetViews>
  <sheetFormatPr defaultRowHeight="13.2" outlineLevelRow="1" x14ac:dyDescent="0.25"/>
  <cols>
    <col min="1" max="1" width="3.44140625" customWidth="1"/>
    <col min="2" max="2" width="12.5546875" style="121" customWidth="1"/>
    <col min="3" max="3" width="38.33203125" style="121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4" width="8.88671875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70" t="s">
        <v>7</v>
      </c>
      <c r="B1" s="270"/>
      <c r="C1" s="270"/>
      <c r="D1" s="270"/>
      <c r="E1" s="270"/>
      <c r="F1" s="270"/>
      <c r="G1" s="270"/>
      <c r="AG1" t="s">
        <v>132</v>
      </c>
    </row>
    <row r="2" spans="1:60" ht="24.9" customHeight="1" x14ac:dyDescent="0.25">
      <c r="A2" s="139" t="s">
        <v>8</v>
      </c>
      <c r="B2" s="48" t="s">
        <v>43</v>
      </c>
      <c r="C2" s="271" t="s">
        <v>44</v>
      </c>
      <c r="D2" s="272"/>
      <c r="E2" s="272"/>
      <c r="F2" s="272"/>
      <c r="G2" s="273"/>
      <c r="AG2" t="s">
        <v>133</v>
      </c>
    </row>
    <row r="3" spans="1:60" ht="24.9" customHeight="1" x14ac:dyDescent="0.25">
      <c r="A3" s="139" t="s">
        <v>9</v>
      </c>
      <c r="B3" s="48" t="s">
        <v>57</v>
      </c>
      <c r="C3" s="271" t="s">
        <v>58</v>
      </c>
      <c r="D3" s="272"/>
      <c r="E3" s="272"/>
      <c r="F3" s="272"/>
      <c r="G3" s="273"/>
      <c r="AC3" s="121" t="s">
        <v>207</v>
      </c>
      <c r="AG3" t="s">
        <v>135</v>
      </c>
    </row>
    <row r="4" spans="1:60" ht="24.9" customHeight="1" x14ac:dyDescent="0.25">
      <c r="A4" s="140" t="s">
        <v>10</v>
      </c>
      <c r="B4" s="141" t="s">
        <v>56</v>
      </c>
      <c r="C4" s="274" t="s">
        <v>59</v>
      </c>
      <c r="D4" s="275"/>
      <c r="E4" s="275"/>
      <c r="F4" s="275"/>
      <c r="G4" s="276"/>
      <c r="AG4" t="s">
        <v>136</v>
      </c>
    </row>
    <row r="5" spans="1:60" x14ac:dyDescent="0.25">
      <c r="D5" s="10"/>
    </row>
    <row r="6" spans="1:60" ht="39.6" x14ac:dyDescent="0.25">
      <c r="A6" s="143" t="s">
        <v>137</v>
      </c>
      <c r="B6" s="145" t="s">
        <v>138</v>
      </c>
      <c r="C6" s="145" t="s">
        <v>139</v>
      </c>
      <c r="D6" s="144" t="s">
        <v>140</v>
      </c>
      <c r="E6" s="143" t="s">
        <v>141</v>
      </c>
      <c r="F6" s="142" t="s">
        <v>142</v>
      </c>
      <c r="G6" s="143" t="s">
        <v>31</v>
      </c>
      <c r="H6" s="146" t="s">
        <v>32</v>
      </c>
      <c r="I6" s="146" t="s">
        <v>143</v>
      </c>
      <c r="J6" s="146" t="s">
        <v>33</v>
      </c>
      <c r="K6" s="146" t="s">
        <v>144</v>
      </c>
      <c r="L6" s="146" t="s">
        <v>145</v>
      </c>
      <c r="M6" s="146" t="s">
        <v>146</v>
      </c>
      <c r="N6" s="146" t="s">
        <v>147</v>
      </c>
      <c r="O6" s="146" t="s">
        <v>148</v>
      </c>
      <c r="P6" s="146" t="s">
        <v>149</v>
      </c>
      <c r="Q6" s="146" t="s">
        <v>150</v>
      </c>
      <c r="R6" s="146" t="s">
        <v>151</v>
      </c>
      <c r="S6" s="146" t="s">
        <v>152</v>
      </c>
      <c r="T6" s="146" t="s">
        <v>153</v>
      </c>
      <c r="U6" s="146" t="s">
        <v>154</v>
      </c>
      <c r="V6" s="146" t="s">
        <v>155</v>
      </c>
      <c r="W6" s="146" t="s">
        <v>156</v>
      </c>
      <c r="X6" s="146" t="s">
        <v>157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x14ac:dyDescent="0.25">
      <c r="A8" s="161" t="s">
        <v>158</v>
      </c>
      <c r="B8" s="162" t="s">
        <v>54</v>
      </c>
      <c r="C8" s="180" t="s">
        <v>90</v>
      </c>
      <c r="D8" s="163"/>
      <c r="E8" s="164"/>
      <c r="F8" s="165"/>
      <c r="G8" s="166">
        <f>SUMIF(AG9:AG209,"&lt;&gt;NOR",G9:G209)</f>
        <v>0</v>
      </c>
      <c r="H8" s="160"/>
      <c r="I8" s="160">
        <f>SUM(I9:I209)</f>
        <v>503458.94</v>
      </c>
      <c r="J8" s="160"/>
      <c r="K8" s="160">
        <f>SUM(K9:K209)</f>
        <v>12573649.76</v>
      </c>
      <c r="L8" s="160"/>
      <c r="M8" s="160">
        <f>SUM(M9:M209)</f>
        <v>0</v>
      </c>
      <c r="N8" s="160"/>
      <c r="O8" s="160">
        <f>SUM(O9:O209)</f>
        <v>2536.0499999999997</v>
      </c>
      <c r="P8" s="160"/>
      <c r="Q8" s="160">
        <f>SUM(Q9:Q209)</f>
        <v>50.510000000000005</v>
      </c>
      <c r="R8" s="160"/>
      <c r="S8" s="160"/>
      <c r="T8" s="160"/>
      <c r="U8" s="160"/>
      <c r="V8" s="160">
        <f>SUM(V9:V209)</f>
        <v>13978.910000000002</v>
      </c>
      <c r="W8" s="160"/>
      <c r="X8" s="160"/>
      <c r="AG8" t="s">
        <v>159</v>
      </c>
    </row>
    <row r="9" spans="1:60" outlineLevel="1" x14ac:dyDescent="0.25">
      <c r="A9" s="167">
        <v>1</v>
      </c>
      <c r="B9" s="168" t="s">
        <v>208</v>
      </c>
      <c r="C9" s="182" t="s">
        <v>209</v>
      </c>
      <c r="D9" s="169" t="s">
        <v>210</v>
      </c>
      <c r="E9" s="170">
        <v>56</v>
      </c>
      <c r="F9" s="171">
        <v>0</v>
      </c>
      <c r="G9" s="172">
        <f>ROUND(E9*F9,2)</f>
        <v>0</v>
      </c>
      <c r="H9" s="157">
        <v>0</v>
      </c>
      <c r="I9" s="156">
        <f>ROUND(E9*H9,2)</f>
        <v>0</v>
      </c>
      <c r="J9" s="157">
        <v>69.599999999999994</v>
      </c>
      <c r="K9" s="156">
        <f>ROUND(E9*J9,2)</f>
        <v>3897.6</v>
      </c>
      <c r="L9" s="156">
        <v>21</v>
      </c>
      <c r="M9" s="156">
        <f>G9*(1+L9/100)</f>
        <v>0</v>
      </c>
      <c r="N9" s="156">
        <v>0</v>
      </c>
      <c r="O9" s="156">
        <f>ROUND(E9*N9,2)</f>
        <v>0</v>
      </c>
      <c r="P9" s="156">
        <v>0.66</v>
      </c>
      <c r="Q9" s="156">
        <f>ROUND(E9*P9,2)</f>
        <v>36.96</v>
      </c>
      <c r="R9" s="156"/>
      <c r="S9" s="156" t="s">
        <v>163</v>
      </c>
      <c r="T9" s="156" t="s">
        <v>211</v>
      </c>
      <c r="U9" s="156">
        <v>0.12</v>
      </c>
      <c r="V9" s="156">
        <f>ROUND(E9*U9,2)</f>
        <v>6.72</v>
      </c>
      <c r="W9" s="156"/>
      <c r="X9" s="156" t="s">
        <v>212</v>
      </c>
      <c r="Y9" s="147"/>
      <c r="Z9" s="147"/>
      <c r="AA9" s="147"/>
      <c r="AB9" s="147"/>
      <c r="AC9" s="147"/>
      <c r="AD9" s="147"/>
      <c r="AE9" s="147"/>
      <c r="AF9" s="147"/>
      <c r="AG9" s="147" t="s">
        <v>213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5">
      <c r="A10" s="154"/>
      <c r="B10" s="155"/>
      <c r="C10" s="183" t="s">
        <v>214</v>
      </c>
      <c r="D10" s="158"/>
      <c r="E10" s="159">
        <v>56</v>
      </c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47"/>
      <c r="Z10" s="147"/>
      <c r="AA10" s="147"/>
      <c r="AB10" s="147"/>
      <c r="AC10" s="147"/>
      <c r="AD10" s="147"/>
      <c r="AE10" s="147"/>
      <c r="AF10" s="147"/>
      <c r="AG10" s="147" t="s">
        <v>178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5">
      <c r="A11" s="173">
        <v>2</v>
      </c>
      <c r="B11" s="174" t="s">
        <v>215</v>
      </c>
      <c r="C11" s="181" t="s">
        <v>216</v>
      </c>
      <c r="D11" s="175" t="s">
        <v>210</v>
      </c>
      <c r="E11" s="176">
        <v>56</v>
      </c>
      <c r="F11" s="177">
        <v>0</v>
      </c>
      <c r="G11" s="178">
        <f>ROUND(E11*F11,2)</f>
        <v>0</v>
      </c>
      <c r="H11" s="157">
        <v>0</v>
      </c>
      <c r="I11" s="156">
        <f>ROUND(E11*H11,2)</f>
        <v>0</v>
      </c>
      <c r="J11" s="157">
        <v>50.4</v>
      </c>
      <c r="K11" s="156">
        <f>ROUND(E11*J11,2)</f>
        <v>2822.4</v>
      </c>
      <c r="L11" s="156">
        <v>21</v>
      </c>
      <c r="M11" s="156">
        <f>G11*(1+L11/100)</f>
        <v>0</v>
      </c>
      <c r="N11" s="156">
        <v>0</v>
      </c>
      <c r="O11" s="156">
        <f>ROUND(E11*N11,2)</f>
        <v>0</v>
      </c>
      <c r="P11" s="156">
        <v>0.24199999999999999</v>
      </c>
      <c r="Q11" s="156">
        <f>ROUND(E11*P11,2)</f>
        <v>13.55</v>
      </c>
      <c r="R11" s="156"/>
      <c r="S11" s="156" t="s">
        <v>163</v>
      </c>
      <c r="T11" s="156" t="s">
        <v>211</v>
      </c>
      <c r="U11" s="156">
        <v>7.8399999999999997E-2</v>
      </c>
      <c r="V11" s="156">
        <f>ROUND(E11*U11,2)</f>
        <v>4.3899999999999997</v>
      </c>
      <c r="W11" s="156"/>
      <c r="X11" s="156" t="s">
        <v>212</v>
      </c>
      <c r="Y11" s="147"/>
      <c r="Z11" s="147"/>
      <c r="AA11" s="147"/>
      <c r="AB11" s="147"/>
      <c r="AC11" s="147"/>
      <c r="AD11" s="147"/>
      <c r="AE11" s="147"/>
      <c r="AF11" s="147"/>
      <c r="AG11" s="147" t="s">
        <v>213</v>
      </c>
      <c r="AH11" s="147"/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5">
      <c r="A12" s="173">
        <v>3</v>
      </c>
      <c r="B12" s="174" t="s">
        <v>217</v>
      </c>
      <c r="C12" s="181" t="s">
        <v>218</v>
      </c>
      <c r="D12" s="175" t="s">
        <v>219</v>
      </c>
      <c r="E12" s="176">
        <v>320</v>
      </c>
      <c r="F12" s="177">
        <v>0</v>
      </c>
      <c r="G12" s="178">
        <f>ROUND(E12*F12,2)</f>
        <v>0</v>
      </c>
      <c r="H12" s="157">
        <v>0</v>
      </c>
      <c r="I12" s="156">
        <f>ROUND(E12*H12,2)</f>
        <v>0</v>
      </c>
      <c r="J12" s="157">
        <v>102.5</v>
      </c>
      <c r="K12" s="156">
        <f>ROUND(E12*J12,2)</f>
        <v>32800</v>
      </c>
      <c r="L12" s="156">
        <v>21</v>
      </c>
      <c r="M12" s="156">
        <f>G12*(1+L12/100)</f>
        <v>0</v>
      </c>
      <c r="N12" s="156">
        <v>0</v>
      </c>
      <c r="O12" s="156">
        <f>ROUND(E12*N12,2)</f>
        <v>0</v>
      </c>
      <c r="P12" s="156">
        <v>0</v>
      </c>
      <c r="Q12" s="156">
        <f>ROUND(E12*P12,2)</f>
        <v>0</v>
      </c>
      <c r="R12" s="156"/>
      <c r="S12" s="156" t="s">
        <v>163</v>
      </c>
      <c r="T12" s="156" t="s">
        <v>211</v>
      </c>
      <c r="U12" s="156">
        <v>0.20300000000000001</v>
      </c>
      <c r="V12" s="156">
        <f>ROUND(E12*U12,2)</f>
        <v>64.959999999999994</v>
      </c>
      <c r="W12" s="156"/>
      <c r="X12" s="156" t="s">
        <v>212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213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5">
      <c r="A13" s="173">
        <v>4</v>
      </c>
      <c r="B13" s="174" t="s">
        <v>220</v>
      </c>
      <c r="C13" s="181" t="s">
        <v>221</v>
      </c>
      <c r="D13" s="175" t="s">
        <v>222</v>
      </c>
      <c r="E13" s="176">
        <v>40</v>
      </c>
      <c r="F13" s="177">
        <v>0</v>
      </c>
      <c r="G13" s="178">
        <f>ROUND(E13*F13,2)</f>
        <v>0</v>
      </c>
      <c r="H13" s="157">
        <v>0</v>
      </c>
      <c r="I13" s="156">
        <f>ROUND(E13*H13,2)</f>
        <v>0</v>
      </c>
      <c r="J13" s="157">
        <v>50.7</v>
      </c>
      <c r="K13" s="156">
        <f>ROUND(E13*J13,2)</f>
        <v>2028</v>
      </c>
      <c r="L13" s="156">
        <v>21</v>
      </c>
      <c r="M13" s="156">
        <f>G13*(1+L13/100)</f>
        <v>0</v>
      </c>
      <c r="N13" s="156">
        <v>0</v>
      </c>
      <c r="O13" s="156">
        <f>ROUND(E13*N13,2)</f>
        <v>0</v>
      </c>
      <c r="P13" s="156">
        <v>0</v>
      </c>
      <c r="Q13" s="156">
        <f>ROUND(E13*P13,2)</f>
        <v>0</v>
      </c>
      <c r="R13" s="156"/>
      <c r="S13" s="156" t="s">
        <v>163</v>
      </c>
      <c r="T13" s="156" t="s">
        <v>211</v>
      </c>
      <c r="U13" s="156">
        <v>0</v>
      </c>
      <c r="V13" s="156">
        <f>ROUND(E13*U13,2)</f>
        <v>0</v>
      </c>
      <c r="W13" s="156"/>
      <c r="X13" s="156" t="s">
        <v>212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213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5">
      <c r="A14" s="167">
        <v>5</v>
      </c>
      <c r="B14" s="168" t="s">
        <v>223</v>
      </c>
      <c r="C14" s="182" t="s">
        <v>224</v>
      </c>
      <c r="D14" s="169" t="s">
        <v>225</v>
      </c>
      <c r="E14" s="170">
        <v>3</v>
      </c>
      <c r="F14" s="171">
        <v>0</v>
      </c>
      <c r="G14" s="172">
        <f>ROUND(E14*F14,2)</f>
        <v>0</v>
      </c>
      <c r="H14" s="157">
        <v>120.23</v>
      </c>
      <c r="I14" s="156">
        <f>ROUND(E14*H14,2)</f>
        <v>360.69</v>
      </c>
      <c r="J14" s="157">
        <v>346.27</v>
      </c>
      <c r="K14" s="156">
        <f>ROUND(E14*J14,2)</f>
        <v>1038.81</v>
      </c>
      <c r="L14" s="156">
        <v>21</v>
      </c>
      <c r="M14" s="156">
        <f>G14*(1+L14/100)</f>
        <v>0</v>
      </c>
      <c r="N14" s="156">
        <v>1.0699999999999999E-2</v>
      </c>
      <c r="O14" s="156">
        <f>ROUND(E14*N14,2)</f>
        <v>0.03</v>
      </c>
      <c r="P14" s="156">
        <v>0</v>
      </c>
      <c r="Q14" s="156">
        <f>ROUND(E14*P14,2)</f>
        <v>0</v>
      </c>
      <c r="R14" s="156"/>
      <c r="S14" s="156" t="s">
        <v>163</v>
      </c>
      <c r="T14" s="156" t="s">
        <v>211</v>
      </c>
      <c r="U14" s="156">
        <v>0.90800000000000003</v>
      </c>
      <c r="V14" s="156">
        <f>ROUND(E14*U14,2)</f>
        <v>2.72</v>
      </c>
      <c r="W14" s="156"/>
      <c r="X14" s="156" t="s">
        <v>212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213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5">
      <c r="A15" s="154"/>
      <c r="B15" s="155"/>
      <c r="C15" s="183" t="s">
        <v>226</v>
      </c>
      <c r="D15" s="158"/>
      <c r="E15" s="159">
        <v>3</v>
      </c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47"/>
      <c r="Z15" s="147"/>
      <c r="AA15" s="147"/>
      <c r="AB15" s="147"/>
      <c r="AC15" s="147"/>
      <c r="AD15" s="147"/>
      <c r="AE15" s="147"/>
      <c r="AF15" s="147"/>
      <c r="AG15" s="147" t="s">
        <v>178</v>
      </c>
      <c r="AH15" s="147">
        <v>0</v>
      </c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ht="20.399999999999999" outlineLevel="1" x14ac:dyDescent="0.25">
      <c r="A16" s="167">
        <v>6</v>
      </c>
      <c r="B16" s="168" t="s">
        <v>227</v>
      </c>
      <c r="C16" s="182" t="s">
        <v>228</v>
      </c>
      <c r="D16" s="169" t="s">
        <v>225</v>
      </c>
      <c r="E16" s="170">
        <v>16</v>
      </c>
      <c r="F16" s="171">
        <v>0</v>
      </c>
      <c r="G16" s="172">
        <f>ROUND(E16*F16,2)</f>
        <v>0</v>
      </c>
      <c r="H16" s="157">
        <v>78.91</v>
      </c>
      <c r="I16" s="156">
        <f>ROUND(E16*H16,2)</f>
        <v>1262.56</v>
      </c>
      <c r="J16" s="157">
        <v>209.09</v>
      </c>
      <c r="K16" s="156">
        <f>ROUND(E16*J16,2)</f>
        <v>3345.44</v>
      </c>
      <c r="L16" s="156">
        <v>21</v>
      </c>
      <c r="M16" s="156">
        <f>G16*(1+L16/100)</f>
        <v>0</v>
      </c>
      <c r="N16" s="156">
        <v>2.478E-2</v>
      </c>
      <c r="O16" s="156">
        <f>ROUND(E16*N16,2)</f>
        <v>0.4</v>
      </c>
      <c r="P16" s="156">
        <v>0</v>
      </c>
      <c r="Q16" s="156">
        <f>ROUND(E16*P16,2)</f>
        <v>0</v>
      </c>
      <c r="R16" s="156"/>
      <c r="S16" s="156" t="s">
        <v>163</v>
      </c>
      <c r="T16" s="156" t="s">
        <v>164</v>
      </c>
      <c r="U16" s="156">
        <v>0.55000000000000004</v>
      </c>
      <c r="V16" s="156">
        <f>ROUND(E16*U16,2)</f>
        <v>8.8000000000000007</v>
      </c>
      <c r="W16" s="156"/>
      <c r="X16" s="156" t="s">
        <v>212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213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5">
      <c r="A17" s="154"/>
      <c r="B17" s="155"/>
      <c r="C17" s="183" t="s">
        <v>229</v>
      </c>
      <c r="D17" s="158"/>
      <c r="E17" s="159">
        <v>16</v>
      </c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47"/>
      <c r="Z17" s="147"/>
      <c r="AA17" s="147"/>
      <c r="AB17" s="147"/>
      <c r="AC17" s="147"/>
      <c r="AD17" s="147"/>
      <c r="AE17" s="147"/>
      <c r="AF17" s="147"/>
      <c r="AG17" s="147" t="s">
        <v>178</v>
      </c>
      <c r="AH17" s="147">
        <v>0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5">
      <c r="A18" s="167">
        <v>7</v>
      </c>
      <c r="B18" s="168" t="s">
        <v>230</v>
      </c>
      <c r="C18" s="182" t="s">
        <v>231</v>
      </c>
      <c r="D18" s="169" t="s">
        <v>232</v>
      </c>
      <c r="E18" s="170">
        <v>1845.12</v>
      </c>
      <c r="F18" s="171">
        <v>0</v>
      </c>
      <c r="G18" s="172">
        <f>ROUND(E18*F18,2)</f>
        <v>0</v>
      </c>
      <c r="H18" s="157">
        <v>0</v>
      </c>
      <c r="I18" s="156">
        <f>ROUND(E18*H18,2)</f>
        <v>0</v>
      </c>
      <c r="J18" s="157">
        <v>93</v>
      </c>
      <c r="K18" s="156">
        <f>ROUND(E18*J18,2)</f>
        <v>171596.16</v>
      </c>
      <c r="L18" s="156">
        <v>21</v>
      </c>
      <c r="M18" s="156">
        <f>G18*(1+L18/100)</f>
        <v>0</v>
      </c>
      <c r="N18" s="156">
        <v>0</v>
      </c>
      <c r="O18" s="156">
        <f>ROUND(E18*N18,2)</f>
        <v>0</v>
      </c>
      <c r="P18" s="156">
        <v>0</v>
      </c>
      <c r="Q18" s="156">
        <f>ROUND(E18*P18,2)</f>
        <v>0</v>
      </c>
      <c r="R18" s="156"/>
      <c r="S18" s="156" t="s">
        <v>163</v>
      </c>
      <c r="T18" s="156" t="s">
        <v>211</v>
      </c>
      <c r="U18" s="156">
        <v>0.1</v>
      </c>
      <c r="V18" s="156">
        <f>ROUND(E18*U18,2)</f>
        <v>184.51</v>
      </c>
      <c r="W18" s="156"/>
      <c r="X18" s="156" t="s">
        <v>212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213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5">
      <c r="A19" s="154"/>
      <c r="B19" s="155"/>
      <c r="C19" s="183" t="s">
        <v>233</v>
      </c>
      <c r="D19" s="158"/>
      <c r="E19" s="159">
        <v>1845.12</v>
      </c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47"/>
      <c r="Z19" s="147"/>
      <c r="AA19" s="147"/>
      <c r="AB19" s="147"/>
      <c r="AC19" s="147"/>
      <c r="AD19" s="147"/>
      <c r="AE19" s="147"/>
      <c r="AF19" s="147"/>
      <c r="AG19" s="147" t="s">
        <v>178</v>
      </c>
      <c r="AH19" s="147">
        <v>0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ht="20.399999999999999" outlineLevel="1" x14ac:dyDescent="0.25">
      <c r="A20" s="167">
        <v>8</v>
      </c>
      <c r="B20" s="168" t="s">
        <v>234</v>
      </c>
      <c r="C20" s="182" t="s">
        <v>235</v>
      </c>
      <c r="D20" s="169" t="s">
        <v>232</v>
      </c>
      <c r="E20" s="170">
        <v>19</v>
      </c>
      <c r="F20" s="171">
        <v>0</v>
      </c>
      <c r="G20" s="172">
        <f>ROUND(E20*F20,2)</f>
        <v>0</v>
      </c>
      <c r="H20" s="157">
        <v>0</v>
      </c>
      <c r="I20" s="156">
        <f>ROUND(E20*H20,2)</f>
        <v>0</v>
      </c>
      <c r="J20" s="157">
        <v>679</v>
      </c>
      <c r="K20" s="156">
        <f>ROUND(E20*J20,2)</f>
        <v>12901</v>
      </c>
      <c r="L20" s="156">
        <v>21</v>
      </c>
      <c r="M20" s="156">
        <f>G20*(1+L20/100)</f>
        <v>0</v>
      </c>
      <c r="N20" s="156">
        <v>0</v>
      </c>
      <c r="O20" s="156">
        <f>ROUND(E20*N20,2)</f>
        <v>0</v>
      </c>
      <c r="P20" s="156">
        <v>0</v>
      </c>
      <c r="Q20" s="156">
        <f>ROUND(E20*P20,2)</f>
        <v>0</v>
      </c>
      <c r="R20" s="156"/>
      <c r="S20" s="156" t="s">
        <v>163</v>
      </c>
      <c r="T20" s="156" t="s">
        <v>164</v>
      </c>
      <c r="U20" s="156">
        <v>1.76</v>
      </c>
      <c r="V20" s="156">
        <f>ROUND(E20*U20,2)</f>
        <v>33.44</v>
      </c>
      <c r="W20" s="156"/>
      <c r="X20" s="156" t="s">
        <v>212</v>
      </c>
      <c r="Y20" s="147"/>
      <c r="Z20" s="147"/>
      <c r="AA20" s="147"/>
      <c r="AB20" s="147"/>
      <c r="AC20" s="147"/>
      <c r="AD20" s="147"/>
      <c r="AE20" s="147"/>
      <c r="AF20" s="147"/>
      <c r="AG20" s="147" t="s">
        <v>213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5">
      <c r="A21" s="154"/>
      <c r="B21" s="155"/>
      <c r="C21" s="183" t="s">
        <v>236</v>
      </c>
      <c r="D21" s="158"/>
      <c r="E21" s="159">
        <v>19</v>
      </c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47"/>
      <c r="Z21" s="147"/>
      <c r="AA21" s="147"/>
      <c r="AB21" s="147"/>
      <c r="AC21" s="147"/>
      <c r="AD21" s="147"/>
      <c r="AE21" s="147"/>
      <c r="AF21" s="147"/>
      <c r="AG21" s="147" t="s">
        <v>178</v>
      </c>
      <c r="AH21" s="147">
        <v>0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5">
      <c r="A22" s="167">
        <v>9</v>
      </c>
      <c r="B22" s="168" t="s">
        <v>237</v>
      </c>
      <c r="C22" s="182" t="s">
        <v>238</v>
      </c>
      <c r="D22" s="169" t="s">
        <v>232</v>
      </c>
      <c r="E22" s="170">
        <v>1347.7807</v>
      </c>
      <c r="F22" s="171">
        <v>0</v>
      </c>
      <c r="G22" s="172">
        <f>ROUND(E22*F22,2)</f>
        <v>0</v>
      </c>
      <c r="H22" s="157">
        <v>0</v>
      </c>
      <c r="I22" s="156">
        <f>ROUND(E22*H22,2)</f>
        <v>0</v>
      </c>
      <c r="J22" s="157">
        <v>86.1</v>
      </c>
      <c r="K22" s="156">
        <f>ROUND(E22*J22,2)</f>
        <v>116043.92</v>
      </c>
      <c r="L22" s="156">
        <v>21</v>
      </c>
      <c r="M22" s="156">
        <f>G22*(1+L22/100)</f>
        <v>0</v>
      </c>
      <c r="N22" s="156">
        <v>0</v>
      </c>
      <c r="O22" s="156">
        <f>ROUND(E22*N22,2)</f>
        <v>0</v>
      </c>
      <c r="P22" s="156">
        <v>0</v>
      </c>
      <c r="Q22" s="156">
        <f>ROUND(E22*P22,2)</f>
        <v>0</v>
      </c>
      <c r="R22" s="156"/>
      <c r="S22" s="156" t="s">
        <v>163</v>
      </c>
      <c r="T22" s="156" t="s">
        <v>211</v>
      </c>
      <c r="U22" s="156">
        <v>0.1</v>
      </c>
      <c r="V22" s="156">
        <f>ROUND(E22*U22,2)</f>
        <v>134.78</v>
      </c>
      <c r="W22" s="156"/>
      <c r="X22" s="156" t="s">
        <v>212</v>
      </c>
      <c r="Y22" s="147"/>
      <c r="Z22" s="147"/>
      <c r="AA22" s="147"/>
      <c r="AB22" s="147"/>
      <c r="AC22" s="147"/>
      <c r="AD22" s="147"/>
      <c r="AE22" s="147"/>
      <c r="AF22" s="147"/>
      <c r="AG22" s="147" t="s">
        <v>213</v>
      </c>
      <c r="AH22" s="147"/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5">
      <c r="A23" s="154"/>
      <c r="B23" s="155"/>
      <c r="C23" s="191" t="s">
        <v>239</v>
      </c>
      <c r="D23" s="187"/>
      <c r="E23" s="188"/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47"/>
      <c r="Z23" s="147"/>
      <c r="AA23" s="147"/>
      <c r="AB23" s="147"/>
      <c r="AC23" s="147"/>
      <c r="AD23" s="147"/>
      <c r="AE23" s="147"/>
      <c r="AF23" s="147"/>
      <c r="AG23" s="147" t="s">
        <v>178</v>
      </c>
      <c r="AH23" s="147"/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5">
      <c r="A24" s="154"/>
      <c r="B24" s="155"/>
      <c r="C24" s="192" t="s">
        <v>240</v>
      </c>
      <c r="D24" s="187"/>
      <c r="E24" s="188">
        <v>121.518</v>
      </c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47"/>
      <c r="Z24" s="147"/>
      <c r="AA24" s="147"/>
      <c r="AB24" s="147"/>
      <c r="AC24" s="147"/>
      <c r="AD24" s="147"/>
      <c r="AE24" s="147"/>
      <c r="AF24" s="147"/>
      <c r="AG24" s="147" t="s">
        <v>178</v>
      </c>
      <c r="AH24" s="147">
        <v>2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5">
      <c r="A25" s="154"/>
      <c r="B25" s="155"/>
      <c r="C25" s="192" t="s">
        <v>241</v>
      </c>
      <c r="D25" s="187"/>
      <c r="E25" s="188">
        <v>121.9935</v>
      </c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47"/>
      <c r="Z25" s="147"/>
      <c r="AA25" s="147"/>
      <c r="AB25" s="147"/>
      <c r="AC25" s="147"/>
      <c r="AD25" s="147"/>
      <c r="AE25" s="147"/>
      <c r="AF25" s="147"/>
      <c r="AG25" s="147" t="s">
        <v>178</v>
      </c>
      <c r="AH25" s="147">
        <v>2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5">
      <c r="A26" s="154"/>
      <c r="B26" s="155"/>
      <c r="C26" s="192" t="s">
        <v>242</v>
      </c>
      <c r="D26" s="187"/>
      <c r="E26" s="188">
        <v>107.25</v>
      </c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47"/>
      <c r="Z26" s="147"/>
      <c r="AA26" s="147"/>
      <c r="AB26" s="147"/>
      <c r="AC26" s="147"/>
      <c r="AD26" s="147"/>
      <c r="AE26" s="147"/>
      <c r="AF26" s="147"/>
      <c r="AG26" s="147" t="s">
        <v>178</v>
      </c>
      <c r="AH26" s="147">
        <v>2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5">
      <c r="A27" s="154"/>
      <c r="B27" s="155"/>
      <c r="C27" s="192" t="s">
        <v>243</v>
      </c>
      <c r="D27" s="187"/>
      <c r="E27" s="188">
        <v>58.5</v>
      </c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47"/>
      <c r="Z27" s="147"/>
      <c r="AA27" s="147"/>
      <c r="AB27" s="147"/>
      <c r="AC27" s="147"/>
      <c r="AD27" s="147"/>
      <c r="AE27" s="147"/>
      <c r="AF27" s="147"/>
      <c r="AG27" s="147" t="s">
        <v>178</v>
      </c>
      <c r="AH27" s="147">
        <v>2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5">
      <c r="A28" s="154"/>
      <c r="B28" s="155"/>
      <c r="C28" s="192" t="s">
        <v>244</v>
      </c>
      <c r="D28" s="187"/>
      <c r="E28" s="188">
        <v>97.5</v>
      </c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47"/>
      <c r="Z28" s="147"/>
      <c r="AA28" s="147"/>
      <c r="AB28" s="147"/>
      <c r="AC28" s="147"/>
      <c r="AD28" s="147"/>
      <c r="AE28" s="147"/>
      <c r="AF28" s="147"/>
      <c r="AG28" s="147" t="s">
        <v>178</v>
      </c>
      <c r="AH28" s="147">
        <v>2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5">
      <c r="A29" s="154"/>
      <c r="B29" s="155"/>
      <c r="C29" s="192" t="s">
        <v>245</v>
      </c>
      <c r="D29" s="187"/>
      <c r="E29" s="188">
        <v>99.5</v>
      </c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47"/>
      <c r="Z29" s="147"/>
      <c r="AA29" s="147"/>
      <c r="AB29" s="147"/>
      <c r="AC29" s="147"/>
      <c r="AD29" s="147"/>
      <c r="AE29" s="147"/>
      <c r="AF29" s="147"/>
      <c r="AG29" s="147" t="s">
        <v>178</v>
      </c>
      <c r="AH29" s="147">
        <v>2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5">
      <c r="A30" s="154"/>
      <c r="B30" s="155"/>
      <c r="C30" s="192" t="s">
        <v>246</v>
      </c>
      <c r="D30" s="187"/>
      <c r="E30" s="188">
        <v>89</v>
      </c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47"/>
      <c r="Z30" s="147"/>
      <c r="AA30" s="147"/>
      <c r="AB30" s="147"/>
      <c r="AC30" s="147"/>
      <c r="AD30" s="147"/>
      <c r="AE30" s="147"/>
      <c r="AF30" s="147"/>
      <c r="AG30" s="147" t="s">
        <v>178</v>
      </c>
      <c r="AH30" s="147">
        <v>2</v>
      </c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5">
      <c r="A31" s="154"/>
      <c r="B31" s="155"/>
      <c r="C31" s="192" t="s">
        <v>247</v>
      </c>
      <c r="D31" s="187"/>
      <c r="E31" s="188">
        <v>116.75</v>
      </c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47"/>
      <c r="Z31" s="147"/>
      <c r="AA31" s="147"/>
      <c r="AB31" s="147"/>
      <c r="AC31" s="147"/>
      <c r="AD31" s="147"/>
      <c r="AE31" s="147"/>
      <c r="AF31" s="147"/>
      <c r="AG31" s="147" t="s">
        <v>178</v>
      </c>
      <c r="AH31" s="147">
        <v>2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 x14ac:dyDescent="0.25">
      <c r="A32" s="154"/>
      <c r="B32" s="155"/>
      <c r="C32" s="192" t="s">
        <v>248</v>
      </c>
      <c r="D32" s="187"/>
      <c r="E32" s="188">
        <v>133.75</v>
      </c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47"/>
      <c r="Z32" s="147"/>
      <c r="AA32" s="147"/>
      <c r="AB32" s="147"/>
      <c r="AC32" s="147"/>
      <c r="AD32" s="147"/>
      <c r="AE32" s="147"/>
      <c r="AF32" s="147"/>
      <c r="AG32" s="147" t="s">
        <v>178</v>
      </c>
      <c r="AH32" s="147">
        <v>2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5">
      <c r="A33" s="154"/>
      <c r="B33" s="155"/>
      <c r="C33" s="192" t="s">
        <v>249</v>
      </c>
      <c r="D33" s="187"/>
      <c r="E33" s="188">
        <v>104.8745</v>
      </c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47"/>
      <c r="Z33" s="147"/>
      <c r="AA33" s="147"/>
      <c r="AB33" s="147"/>
      <c r="AC33" s="147"/>
      <c r="AD33" s="147"/>
      <c r="AE33" s="147"/>
      <c r="AF33" s="147"/>
      <c r="AG33" s="147" t="s">
        <v>178</v>
      </c>
      <c r="AH33" s="147">
        <v>2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5">
      <c r="A34" s="154"/>
      <c r="B34" s="155"/>
      <c r="C34" s="192" t="s">
        <v>250</v>
      </c>
      <c r="D34" s="187"/>
      <c r="E34" s="188">
        <v>42.28</v>
      </c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47"/>
      <c r="Z34" s="147"/>
      <c r="AA34" s="147"/>
      <c r="AB34" s="147"/>
      <c r="AC34" s="147"/>
      <c r="AD34" s="147"/>
      <c r="AE34" s="147"/>
      <c r="AF34" s="147"/>
      <c r="AG34" s="147" t="s">
        <v>178</v>
      </c>
      <c r="AH34" s="147">
        <v>2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5">
      <c r="A35" s="154"/>
      <c r="B35" s="155"/>
      <c r="C35" s="192" t="s">
        <v>251</v>
      </c>
      <c r="D35" s="187"/>
      <c r="E35" s="188">
        <v>107.1</v>
      </c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47"/>
      <c r="Z35" s="147"/>
      <c r="AA35" s="147"/>
      <c r="AB35" s="147"/>
      <c r="AC35" s="147"/>
      <c r="AD35" s="147"/>
      <c r="AE35" s="147"/>
      <c r="AF35" s="147"/>
      <c r="AG35" s="147" t="s">
        <v>178</v>
      </c>
      <c r="AH35" s="147">
        <v>2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5">
      <c r="A36" s="154"/>
      <c r="B36" s="155"/>
      <c r="C36" s="192" t="s">
        <v>252</v>
      </c>
      <c r="D36" s="187"/>
      <c r="E36" s="188">
        <v>87.525000000000006</v>
      </c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47"/>
      <c r="Z36" s="147"/>
      <c r="AA36" s="147"/>
      <c r="AB36" s="147"/>
      <c r="AC36" s="147"/>
      <c r="AD36" s="147"/>
      <c r="AE36" s="147"/>
      <c r="AF36" s="147"/>
      <c r="AG36" s="147" t="s">
        <v>178</v>
      </c>
      <c r="AH36" s="147">
        <v>2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 x14ac:dyDescent="0.25">
      <c r="A37" s="154"/>
      <c r="B37" s="155"/>
      <c r="C37" s="192" t="s">
        <v>253</v>
      </c>
      <c r="D37" s="187"/>
      <c r="E37" s="188">
        <v>71.325000000000003</v>
      </c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47"/>
      <c r="Z37" s="147"/>
      <c r="AA37" s="147"/>
      <c r="AB37" s="147"/>
      <c r="AC37" s="147"/>
      <c r="AD37" s="147"/>
      <c r="AE37" s="147"/>
      <c r="AF37" s="147"/>
      <c r="AG37" s="147" t="s">
        <v>178</v>
      </c>
      <c r="AH37" s="147">
        <v>2</v>
      </c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5">
      <c r="A38" s="154"/>
      <c r="B38" s="155"/>
      <c r="C38" s="192" t="s">
        <v>254</v>
      </c>
      <c r="D38" s="187"/>
      <c r="E38" s="188">
        <v>75.599999999999994</v>
      </c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47"/>
      <c r="Z38" s="147"/>
      <c r="AA38" s="147"/>
      <c r="AB38" s="147"/>
      <c r="AC38" s="147"/>
      <c r="AD38" s="147"/>
      <c r="AE38" s="147"/>
      <c r="AF38" s="147"/>
      <c r="AG38" s="147" t="s">
        <v>178</v>
      </c>
      <c r="AH38" s="147">
        <v>2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 x14ac:dyDescent="0.25">
      <c r="A39" s="154"/>
      <c r="B39" s="155"/>
      <c r="C39" s="192" t="s">
        <v>255</v>
      </c>
      <c r="D39" s="187"/>
      <c r="E39" s="188">
        <v>102.375</v>
      </c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47"/>
      <c r="Z39" s="147"/>
      <c r="AA39" s="147"/>
      <c r="AB39" s="147"/>
      <c r="AC39" s="147"/>
      <c r="AD39" s="147"/>
      <c r="AE39" s="147"/>
      <c r="AF39" s="147"/>
      <c r="AG39" s="147" t="s">
        <v>178</v>
      </c>
      <c r="AH39" s="147">
        <v>2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 x14ac:dyDescent="0.25">
      <c r="A40" s="154"/>
      <c r="B40" s="155"/>
      <c r="C40" s="192" t="s">
        <v>256</v>
      </c>
      <c r="D40" s="187"/>
      <c r="E40" s="188">
        <v>101.47499999999999</v>
      </c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47"/>
      <c r="Z40" s="147"/>
      <c r="AA40" s="147"/>
      <c r="AB40" s="147"/>
      <c r="AC40" s="147"/>
      <c r="AD40" s="147"/>
      <c r="AE40" s="147"/>
      <c r="AF40" s="147"/>
      <c r="AG40" s="147" t="s">
        <v>178</v>
      </c>
      <c r="AH40" s="147">
        <v>2</v>
      </c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 x14ac:dyDescent="0.25">
      <c r="A41" s="154"/>
      <c r="B41" s="155"/>
      <c r="C41" s="192" t="s">
        <v>257</v>
      </c>
      <c r="D41" s="187"/>
      <c r="E41" s="188">
        <v>102.825</v>
      </c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47"/>
      <c r="Z41" s="147"/>
      <c r="AA41" s="147"/>
      <c r="AB41" s="147"/>
      <c r="AC41" s="147"/>
      <c r="AD41" s="147"/>
      <c r="AE41" s="147"/>
      <c r="AF41" s="147"/>
      <c r="AG41" s="147" t="s">
        <v>178</v>
      </c>
      <c r="AH41" s="147">
        <v>2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5">
      <c r="A42" s="154"/>
      <c r="B42" s="155"/>
      <c r="C42" s="192" t="s">
        <v>258</v>
      </c>
      <c r="D42" s="187"/>
      <c r="E42" s="188">
        <v>92.7</v>
      </c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47"/>
      <c r="Z42" s="147"/>
      <c r="AA42" s="147"/>
      <c r="AB42" s="147"/>
      <c r="AC42" s="147"/>
      <c r="AD42" s="147"/>
      <c r="AE42" s="147"/>
      <c r="AF42" s="147"/>
      <c r="AG42" s="147" t="s">
        <v>178</v>
      </c>
      <c r="AH42" s="147">
        <v>2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 x14ac:dyDescent="0.25">
      <c r="A43" s="154"/>
      <c r="B43" s="155"/>
      <c r="C43" s="192" t="s">
        <v>259</v>
      </c>
      <c r="D43" s="187"/>
      <c r="E43" s="188">
        <v>53.503999999999998</v>
      </c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47"/>
      <c r="Z43" s="147"/>
      <c r="AA43" s="147"/>
      <c r="AB43" s="147"/>
      <c r="AC43" s="147"/>
      <c r="AD43" s="147"/>
      <c r="AE43" s="147"/>
      <c r="AF43" s="147"/>
      <c r="AG43" s="147" t="s">
        <v>178</v>
      </c>
      <c r="AH43" s="147">
        <v>2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5">
      <c r="A44" s="154"/>
      <c r="B44" s="155"/>
      <c r="C44" s="192" t="s">
        <v>260</v>
      </c>
      <c r="D44" s="187"/>
      <c r="E44" s="188">
        <v>54.102499999999999</v>
      </c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47"/>
      <c r="Z44" s="147"/>
      <c r="AA44" s="147"/>
      <c r="AB44" s="147"/>
      <c r="AC44" s="147"/>
      <c r="AD44" s="147"/>
      <c r="AE44" s="147"/>
      <c r="AF44" s="147"/>
      <c r="AG44" s="147" t="s">
        <v>178</v>
      </c>
      <c r="AH44" s="147">
        <v>2</v>
      </c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1" x14ac:dyDescent="0.25">
      <c r="A45" s="154"/>
      <c r="B45" s="155"/>
      <c r="C45" s="192" t="s">
        <v>261</v>
      </c>
      <c r="D45" s="187"/>
      <c r="E45" s="188">
        <v>24.145</v>
      </c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47"/>
      <c r="Z45" s="147"/>
      <c r="AA45" s="147"/>
      <c r="AB45" s="147"/>
      <c r="AC45" s="147"/>
      <c r="AD45" s="147"/>
      <c r="AE45" s="147"/>
      <c r="AF45" s="147"/>
      <c r="AG45" s="147" t="s">
        <v>178</v>
      </c>
      <c r="AH45" s="147">
        <v>2</v>
      </c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1" x14ac:dyDescent="0.25">
      <c r="A46" s="154"/>
      <c r="B46" s="155"/>
      <c r="C46" s="192" t="s">
        <v>262</v>
      </c>
      <c r="D46" s="187"/>
      <c r="E46" s="188">
        <v>112.5</v>
      </c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47"/>
      <c r="Z46" s="147"/>
      <c r="AA46" s="147"/>
      <c r="AB46" s="147"/>
      <c r="AC46" s="147"/>
      <c r="AD46" s="147"/>
      <c r="AE46" s="147"/>
      <c r="AF46" s="147"/>
      <c r="AG46" s="147" t="s">
        <v>178</v>
      </c>
      <c r="AH46" s="147">
        <v>2</v>
      </c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5">
      <c r="A47" s="154"/>
      <c r="B47" s="155"/>
      <c r="C47" s="192" t="s">
        <v>263</v>
      </c>
      <c r="D47" s="187"/>
      <c r="E47" s="188">
        <v>99.674999999999997</v>
      </c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47"/>
      <c r="Z47" s="147"/>
      <c r="AA47" s="147"/>
      <c r="AB47" s="147"/>
      <c r="AC47" s="147"/>
      <c r="AD47" s="147"/>
      <c r="AE47" s="147"/>
      <c r="AF47" s="147"/>
      <c r="AG47" s="147" t="s">
        <v>178</v>
      </c>
      <c r="AH47" s="147">
        <v>2</v>
      </c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 x14ac:dyDescent="0.25">
      <c r="A48" s="154"/>
      <c r="B48" s="155"/>
      <c r="C48" s="192" t="s">
        <v>264</v>
      </c>
      <c r="D48" s="187"/>
      <c r="E48" s="188">
        <v>88.25</v>
      </c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47"/>
      <c r="Z48" s="147"/>
      <c r="AA48" s="147"/>
      <c r="AB48" s="147"/>
      <c r="AC48" s="147"/>
      <c r="AD48" s="147"/>
      <c r="AE48" s="147"/>
      <c r="AF48" s="147"/>
      <c r="AG48" s="147" t="s">
        <v>178</v>
      </c>
      <c r="AH48" s="147">
        <v>2</v>
      </c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 x14ac:dyDescent="0.25">
      <c r="A49" s="154"/>
      <c r="B49" s="155"/>
      <c r="C49" s="192" t="s">
        <v>265</v>
      </c>
      <c r="D49" s="187"/>
      <c r="E49" s="188">
        <v>39.832500000000003</v>
      </c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47"/>
      <c r="Z49" s="147"/>
      <c r="AA49" s="147"/>
      <c r="AB49" s="147"/>
      <c r="AC49" s="147"/>
      <c r="AD49" s="147"/>
      <c r="AE49" s="147"/>
      <c r="AF49" s="147"/>
      <c r="AG49" s="147" t="s">
        <v>178</v>
      </c>
      <c r="AH49" s="147">
        <v>2</v>
      </c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 x14ac:dyDescent="0.25">
      <c r="A50" s="154"/>
      <c r="B50" s="155"/>
      <c r="C50" s="192" t="s">
        <v>266</v>
      </c>
      <c r="D50" s="187"/>
      <c r="E50" s="188">
        <v>30.36</v>
      </c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47"/>
      <c r="Z50" s="147"/>
      <c r="AA50" s="147"/>
      <c r="AB50" s="147"/>
      <c r="AC50" s="147"/>
      <c r="AD50" s="147"/>
      <c r="AE50" s="147"/>
      <c r="AF50" s="147"/>
      <c r="AG50" s="147" t="s">
        <v>178</v>
      </c>
      <c r="AH50" s="147">
        <v>2</v>
      </c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 x14ac:dyDescent="0.25">
      <c r="A51" s="154"/>
      <c r="B51" s="155"/>
      <c r="C51" s="192" t="s">
        <v>267</v>
      </c>
      <c r="D51" s="187"/>
      <c r="E51" s="188">
        <v>37.799999999999997</v>
      </c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47"/>
      <c r="Z51" s="147"/>
      <c r="AA51" s="147"/>
      <c r="AB51" s="147"/>
      <c r="AC51" s="147"/>
      <c r="AD51" s="147"/>
      <c r="AE51" s="147"/>
      <c r="AF51" s="147"/>
      <c r="AG51" s="147" t="s">
        <v>178</v>
      </c>
      <c r="AH51" s="147">
        <v>2</v>
      </c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 x14ac:dyDescent="0.25">
      <c r="A52" s="154"/>
      <c r="B52" s="155"/>
      <c r="C52" s="192" t="s">
        <v>268</v>
      </c>
      <c r="D52" s="187"/>
      <c r="E52" s="188">
        <v>150</v>
      </c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47"/>
      <c r="Z52" s="147"/>
      <c r="AA52" s="147"/>
      <c r="AB52" s="147"/>
      <c r="AC52" s="147"/>
      <c r="AD52" s="147"/>
      <c r="AE52" s="147"/>
      <c r="AF52" s="147"/>
      <c r="AG52" s="147" t="s">
        <v>178</v>
      </c>
      <c r="AH52" s="147">
        <v>2</v>
      </c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 x14ac:dyDescent="0.25">
      <c r="A53" s="154"/>
      <c r="B53" s="155"/>
      <c r="C53" s="192" t="s">
        <v>269</v>
      </c>
      <c r="D53" s="187"/>
      <c r="E53" s="188">
        <v>46.5</v>
      </c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47"/>
      <c r="Z53" s="147"/>
      <c r="AA53" s="147"/>
      <c r="AB53" s="147"/>
      <c r="AC53" s="147"/>
      <c r="AD53" s="147"/>
      <c r="AE53" s="147"/>
      <c r="AF53" s="147"/>
      <c r="AG53" s="147" t="s">
        <v>178</v>
      </c>
      <c r="AH53" s="147">
        <v>2</v>
      </c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 x14ac:dyDescent="0.25">
      <c r="A54" s="154"/>
      <c r="B54" s="155"/>
      <c r="C54" s="192" t="s">
        <v>270</v>
      </c>
      <c r="D54" s="187"/>
      <c r="E54" s="188">
        <v>108.36</v>
      </c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47"/>
      <c r="Z54" s="147"/>
      <c r="AA54" s="147"/>
      <c r="AB54" s="147"/>
      <c r="AC54" s="147"/>
      <c r="AD54" s="147"/>
      <c r="AE54" s="147"/>
      <c r="AF54" s="147"/>
      <c r="AG54" s="147" t="s">
        <v>178</v>
      </c>
      <c r="AH54" s="147">
        <v>2</v>
      </c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 x14ac:dyDescent="0.25">
      <c r="A55" s="154"/>
      <c r="B55" s="155"/>
      <c r="C55" s="192" t="s">
        <v>271</v>
      </c>
      <c r="D55" s="187"/>
      <c r="E55" s="188">
        <v>38.61</v>
      </c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47"/>
      <c r="Z55" s="147"/>
      <c r="AA55" s="147"/>
      <c r="AB55" s="147"/>
      <c r="AC55" s="147"/>
      <c r="AD55" s="147"/>
      <c r="AE55" s="147"/>
      <c r="AF55" s="147"/>
      <c r="AG55" s="147" t="s">
        <v>178</v>
      </c>
      <c r="AH55" s="147">
        <v>2</v>
      </c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5">
      <c r="A56" s="154"/>
      <c r="B56" s="155"/>
      <c r="C56" s="192" t="s">
        <v>272</v>
      </c>
      <c r="D56" s="187"/>
      <c r="E56" s="188">
        <v>8.798</v>
      </c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47"/>
      <c r="Z56" s="147"/>
      <c r="AA56" s="147"/>
      <c r="AB56" s="147"/>
      <c r="AC56" s="147"/>
      <c r="AD56" s="147"/>
      <c r="AE56" s="147"/>
      <c r="AF56" s="147"/>
      <c r="AG56" s="147" t="s">
        <v>178</v>
      </c>
      <c r="AH56" s="147">
        <v>2</v>
      </c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 x14ac:dyDescent="0.25">
      <c r="A57" s="154"/>
      <c r="B57" s="155"/>
      <c r="C57" s="192" t="s">
        <v>273</v>
      </c>
      <c r="D57" s="187"/>
      <c r="E57" s="188">
        <v>30.71</v>
      </c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47"/>
      <c r="Z57" s="147"/>
      <c r="AA57" s="147"/>
      <c r="AB57" s="147"/>
      <c r="AC57" s="147"/>
      <c r="AD57" s="147"/>
      <c r="AE57" s="147"/>
      <c r="AF57" s="147"/>
      <c r="AG57" s="147" t="s">
        <v>178</v>
      </c>
      <c r="AH57" s="147">
        <v>2</v>
      </c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5">
      <c r="A58" s="154"/>
      <c r="B58" s="155"/>
      <c r="C58" s="192" t="s">
        <v>274</v>
      </c>
      <c r="D58" s="187"/>
      <c r="E58" s="188">
        <v>78.226500000000001</v>
      </c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47"/>
      <c r="Z58" s="147"/>
      <c r="AA58" s="147"/>
      <c r="AB58" s="147"/>
      <c r="AC58" s="147"/>
      <c r="AD58" s="147"/>
      <c r="AE58" s="147"/>
      <c r="AF58" s="147"/>
      <c r="AG58" s="147" t="s">
        <v>178</v>
      </c>
      <c r="AH58" s="147">
        <v>2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1" x14ac:dyDescent="0.25">
      <c r="A59" s="154"/>
      <c r="B59" s="155"/>
      <c r="C59" s="192" t="s">
        <v>275</v>
      </c>
      <c r="D59" s="187"/>
      <c r="E59" s="188">
        <v>103.25</v>
      </c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47"/>
      <c r="Z59" s="147"/>
      <c r="AA59" s="147"/>
      <c r="AB59" s="147"/>
      <c r="AC59" s="147"/>
      <c r="AD59" s="147"/>
      <c r="AE59" s="147"/>
      <c r="AF59" s="147"/>
      <c r="AG59" s="147" t="s">
        <v>178</v>
      </c>
      <c r="AH59" s="147">
        <v>2</v>
      </c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 x14ac:dyDescent="0.25">
      <c r="A60" s="154"/>
      <c r="B60" s="155"/>
      <c r="C60" s="192" t="s">
        <v>276</v>
      </c>
      <c r="D60" s="187"/>
      <c r="E60" s="188">
        <v>154.75</v>
      </c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47"/>
      <c r="Z60" s="147"/>
      <c r="AA60" s="147"/>
      <c r="AB60" s="147"/>
      <c r="AC60" s="147"/>
      <c r="AD60" s="147"/>
      <c r="AE60" s="147"/>
      <c r="AF60" s="147"/>
      <c r="AG60" s="147" t="s">
        <v>178</v>
      </c>
      <c r="AH60" s="147">
        <v>2</v>
      </c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 x14ac:dyDescent="0.25">
      <c r="A61" s="154"/>
      <c r="B61" s="155"/>
      <c r="C61" s="192" t="s">
        <v>277</v>
      </c>
      <c r="D61" s="187"/>
      <c r="E61" s="188">
        <v>143.601</v>
      </c>
      <c r="F61" s="156"/>
      <c r="G61" s="156"/>
      <c r="H61" s="156"/>
      <c r="I61" s="156"/>
      <c r="J61" s="156"/>
      <c r="K61" s="156"/>
      <c r="L61" s="156"/>
      <c r="M61" s="156"/>
      <c r="N61" s="156"/>
      <c r="O61" s="156"/>
      <c r="P61" s="156"/>
      <c r="Q61" s="156"/>
      <c r="R61" s="156"/>
      <c r="S61" s="156"/>
      <c r="T61" s="156"/>
      <c r="U61" s="156"/>
      <c r="V61" s="156"/>
      <c r="W61" s="156"/>
      <c r="X61" s="156"/>
      <c r="Y61" s="147"/>
      <c r="Z61" s="147"/>
      <c r="AA61" s="147"/>
      <c r="AB61" s="147"/>
      <c r="AC61" s="147"/>
      <c r="AD61" s="147"/>
      <c r="AE61" s="147"/>
      <c r="AF61" s="147"/>
      <c r="AG61" s="147" t="s">
        <v>178</v>
      </c>
      <c r="AH61" s="147">
        <v>2</v>
      </c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1" x14ac:dyDescent="0.25">
      <c r="A62" s="154"/>
      <c r="B62" s="155"/>
      <c r="C62" s="192" t="s">
        <v>278</v>
      </c>
      <c r="D62" s="187"/>
      <c r="E62" s="188">
        <v>164.43</v>
      </c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47"/>
      <c r="Z62" s="147"/>
      <c r="AA62" s="147"/>
      <c r="AB62" s="147"/>
      <c r="AC62" s="147"/>
      <c r="AD62" s="147"/>
      <c r="AE62" s="147"/>
      <c r="AF62" s="147"/>
      <c r="AG62" s="147" t="s">
        <v>178</v>
      </c>
      <c r="AH62" s="147">
        <v>2</v>
      </c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 x14ac:dyDescent="0.25">
      <c r="A63" s="154"/>
      <c r="B63" s="155"/>
      <c r="C63" s="192" t="s">
        <v>279</v>
      </c>
      <c r="D63" s="187"/>
      <c r="E63" s="188">
        <v>241.02600000000001</v>
      </c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47"/>
      <c r="Z63" s="147"/>
      <c r="AA63" s="147"/>
      <c r="AB63" s="147"/>
      <c r="AC63" s="147"/>
      <c r="AD63" s="147"/>
      <c r="AE63" s="147"/>
      <c r="AF63" s="147"/>
      <c r="AG63" s="147" t="s">
        <v>178</v>
      </c>
      <c r="AH63" s="147">
        <v>2</v>
      </c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1" x14ac:dyDescent="0.25">
      <c r="A64" s="154"/>
      <c r="B64" s="155"/>
      <c r="C64" s="192" t="s">
        <v>280</v>
      </c>
      <c r="D64" s="187"/>
      <c r="E64" s="188">
        <v>149.45949999999999</v>
      </c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47"/>
      <c r="Z64" s="147"/>
      <c r="AA64" s="147"/>
      <c r="AB64" s="147"/>
      <c r="AC64" s="147"/>
      <c r="AD64" s="147"/>
      <c r="AE64" s="147"/>
      <c r="AF64" s="147"/>
      <c r="AG64" s="147" t="s">
        <v>178</v>
      </c>
      <c r="AH64" s="147">
        <v>2</v>
      </c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 x14ac:dyDescent="0.25">
      <c r="A65" s="154"/>
      <c r="B65" s="155"/>
      <c r="C65" s="192" t="s">
        <v>281</v>
      </c>
      <c r="D65" s="187"/>
      <c r="E65" s="188">
        <v>52.246000000000002</v>
      </c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47"/>
      <c r="Z65" s="147"/>
      <c r="AA65" s="147"/>
      <c r="AB65" s="147"/>
      <c r="AC65" s="147"/>
      <c r="AD65" s="147"/>
      <c r="AE65" s="147"/>
      <c r="AF65" s="147"/>
      <c r="AG65" s="147" t="s">
        <v>178</v>
      </c>
      <c r="AH65" s="147">
        <v>2</v>
      </c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 x14ac:dyDescent="0.25">
      <c r="A66" s="154"/>
      <c r="B66" s="155"/>
      <c r="C66" s="192" t="s">
        <v>282</v>
      </c>
      <c r="D66" s="187"/>
      <c r="E66" s="188">
        <v>95.632000000000005</v>
      </c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47"/>
      <c r="Z66" s="147"/>
      <c r="AA66" s="147"/>
      <c r="AB66" s="147"/>
      <c r="AC66" s="147"/>
      <c r="AD66" s="147"/>
      <c r="AE66" s="147"/>
      <c r="AF66" s="147"/>
      <c r="AG66" s="147" t="s">
        <v>178</v>
      </c>
      <c r="AH66" s="147">
        <v>2</v>
      </c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 x14ac:dyDescent="0.25">
      <c r="A67" s="154"/>
      <c r="B67" s="155"/>
      <c r="C67" s="192" t="s">
        <v>283</v>
      </c>
      <c r="D67" s="187"/>
      <c r="E67" s="188">
        <v>39.338999999999999</v>
      </c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47"/>
      <c r="Z67" s="147"/>
      <c r="AA67" s="147"/>
      <c r="AB67" s="147"/>
      <c r="AC67" s="147"/>
      <c r="AD67" s="147"/>
      <c r="AE67" s="147"/>
      <c r="AF67" s="147"/>
      <c r="AG67" s="147" t="s">
        <v>178</v>
      </c>
      <c r="AH67" s="147">
        <v>2</v>
      </c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1" x14ac:dyDescent="0.25">
      <c r="A68" s="154"/>
      <c r="B68" s="155"/>
      <c r="C68" s="192" t="s">
        <v>284</v>
      </c>
      <c r="D68" s="187"/>
      <c r="E68" s="188">
        <v>78.109499999999997</v>
      </c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47"/>
      <c r="Z68" s="147"/>
      <c r="AA68" s="147"/>
      <c r="AB68" s="147"/>
      <c r="AC68" s="147"/>
      <c r="AD68" s="147"/>
      <c r="AE68" s="147"/>
      <c r="AF68" s="147"/>
      <c r="AG68" s="147" t="s">
        <v>178</v>
      </c>
      <c r="AH68" s="147">
        <v>2</v>
      </c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1" x14ac:dyDescent="0.25">
      <c r="A69" s="154"/>
      <c r="B69" s="155"/>
      <c r="C69" s="192" t="s">
        <v>285</v>
      </c>
      <c r="D69" s="187"/>
      <c r="E69" s="188">
        <v>25.193999999999999</v>
      </c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47"/>
      <c r="Z69" s="147"/>
      <c r="AA69" s="147"/>
      <c r="AB69" s="147"/>
      <c r="AC69" s="147"/>
      <c r="AD69" s="147"/>
      <c r="AE69" s="147"/>
      <c r="AF69" s="147"/>
      <c r="AG69" s="147" t="s">
        <v>178</v>
      </c>
      <c r="AH69" s="147">
        <v>2</v>
      </c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1" x14ac:dyDescent="0.25">
      <c r="A70" s="154"/>
      <c r="B70" s="155"/>
      <c r="C70" s="192" t="s">
        <v>286</v>
      </c>
      <c r="D70" s="187"/>
      <c r="E70" s="188">
        <v>66.33</v>
      </c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47"/>
      <c r="Z70" s="147"/>
      <c r="AA70" s="147"/>
      <c r="AB70" s="147"/>
      <c r="AC70" s="147"/>
      <c r="AD70" s="147"/>
      <c r="AE70" s="147"/>
      <c r="AF70" s="147"/>
      <c r="AG70" s="147" t="s">
        <v>178</v>
      </c>
      <c r="AH70" s="147">
        <v>2</v>
      </c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1" x14ac:dyDescent="0.25">
      <c r="A71" s="154"/>
      <c r="B71" s="155"/>
      <c r="C71" s="192" t="s">
        <v>287</v>
      </c>
      <c r="D71" s="187"/>
      <c r="E71" s="188">
        <v>61.5</v>
      </c>
      <c r="F71" s="156"/>
      <c r="G71" s="156"/>
      <c r="H71" s="156"/>
      <c r="I71" s="156"/>
      <c r="J71" s="156"/>
      <c r="K71" s="156"/>
      <c r="L71" s="156"/>
      <c r="M71" s="156"/>
      <c r="N71" s="156"/>
      <c r="O71" s="156"/>
      <c r="P71" s="156"/>
      <c r="Q71" s="156"/>
      <c r="R71" s="156"/>
      <c r="S71" s="156"/>
      <c r="T71" s="156"/>
      <c r="U71" s="156"/>
      <c r="V71" s="156"/>
      <c r="W71" s="156"/>
      <c r="X71" s="156"/>
      <c r="Y71" s="147"/>
      <c r="Z71" s="147"/>
      <c r="AA71" s="147"/>
      <c r="AB71" s="147"/>
      <c r="AC71" s="147"/>
      <c r="AD71" s="147"/>
      <c r="AE71" s="147"/>
      <c r="AF71" s="147"/>
      <c r="AG71" s="147" t="s">
        <v>178</v>
      </c>
      <c r="AH71" s="147">
        <v>2</v>
      </c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1" x14ac:dyDescent="0.25">
      <c r="A72" s="154"/>
      <c r="B72" s="155"/>
      <c r="C72" s="192" t="s">
        <v>288</v>
      </c>
      <c r="D72" s="187"/>
      <c r="E72" s="188">
        <v>53.326500000000003</v>
      </c>
      <c r="F72" s="156"/>
      <c r="G72" s="156"/>
      <c r="H72" s="156"/>
      <c r="I72" s="156"/>
      <c r="J72" s="156"/>
      <c r="K72" s="156"/>
      <c r="L72" s="156"/>
      <c r="M72" s="156"/>
      <c r="N72" s="156"/>
      <c r="O72" s="156"/>
      <c r="P72" s="156"/>
      <c r="Q72" s="156"/>
      <c r="R72" s="156"/>
      <c r="S72" s="156"/>
      <c r="T72" s="156"/>
      <c r="U72" s="156"/>
      <c r="V72" s="156"/>
      <c r="W72" s="156"/>
      <c r="X72" s="156"/>
      <c r="Y72" s="147"/>
      <c r="Z72" s="147"/>
      <c r="AA72" s="147"/>
      <c r="AB72" s="147"/>
      <c r="AC72" s="147"/>
      <c r="AD72" s="147"/>
      <c r="AE72" s="147"/>
      <c r="AF72" s="147"/>
      <c r="AG72" s="147" t="s">
        <v>178</v>
      </c>
      <c r="AH72" s="147">
        <v>2</v>
      </c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5">
      <c r="A73" s="154"/>
      <c r="B73" s="155"/>
      <c r="C73" s="192" t="s">
        <v>289</v>
      </c>
      <c r="D73" s="187"/>
      <c r="E73" s="188">
        <v>32.411999999999999</v>
      </c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47"/>
      <c r="Z73" s="147"/>
      <c r="AA73" s="147"/>
      <c r="AB73" s="147"/>
      <c r="AC73" s="147"/>
      <c r="AD73" s="147"/>
      <c r="AE73" s="147"/>
      <c r="AF73" s="147"/>
      <c r="AG73" s="147" t="s">
        <v>178</v>
      </c>
      <c r="AH73" s="147">
        <v>2</v>
      </c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1" x14ac:dyDescent="0.25">
      <c r="A74" s="154"/>
      <c r="B74" s="155"/>
      <c r="C74" s="192" t="s">
        <v>290</v>
      </c>
      <c r="D74" s="187"/>
      <c r="E74" s="188">
        <v>64.781999999999996</v>
      </c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  <c r="Y74" s="147"/>
      <c r="Z74" s="147"/>
      <c r="AA74" s="147"/>
      <c r="AB74" s="147"/>
      <c r="AC74" s="147"/>
      <c r="AD74" s="147"/>
      <c r="AE74" s="147"/>
      <c r="AF74" s="147"/>
      <c r="AG74" s="147" t="s">
        <v>178</v>
      </c>
      <c r="AH74" s="147">
        <v>2</v>
      </c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1" x14ac:dyDescent="0.25">
      <c r="A75" s="154"/>
      <c r="B75" s="155"/>
      <c r="C75" s="192" t="s">
        <v>291</v>
      </c>
      <c r="D75" s="187"/>
      <c r="E75" s="188">
        <v>10.62</v>
      </c>
      <c r="F75" s="156"/>
      <c r="G75" s="156"/>
      <c r="H75" s="156"/>
      <c r="I75" s="156"/>
      <c r="J75" s="156"/>
      <c r="K75" s="156"/>
      <c r="L75" s="156"/>
      <c r="M75" s="156"/>
      <c r="N75" s="156"/>
      <c r="O75" s="156"/>
      <c r="P75" s="156"/>
      <c r="Q75" s="156"/>
      <c r="R75" s="156"/>
      <c r="S75" s="156"/>
      <c r="T75" s="156"/>
      <c r="U75" s="156"/>
      <c r="V75" s="156"/>
      <c r="W75" s="156"/>
      <c r="X75" s="156"/>
      <c r="Y75" s="147"/>
      <c r="Z75" s="147"/>
      <c r="AA75" s="147"/>
      <c r="AB75" s="147"/>
      <c r="AC75" s="147"/>
      <c r="AD75" s="147"/>
      <c r="AE75" s="147"/>
      <c r="AF75" s="147"/>
      <c r="AG75" s="147" t="s">
        <v>178</v>
      </c>
      <c r="AH75" s="147">
        <v>2</v>
      </c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 x14ac:dyDescent="0.25">
      <c r="A76" s="154"/>
      <c r="B76" s="155"/>
      <c r="C76" s="192" t="s">
        <v>292</v>
      </c>
      <c r="D76" s="187"/>
      <c r="E76" s="188">
        <v>13.156000000000001</v>
      </c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47"/>
      <c r="Z76" s="147"/>
      <c r="AA76" s="147"/>
      <c r="AB76" s="147"/>
      <c r="AC76" s="147"/>
      <c r="AD76" s="147"/>
      <c r="AE76" s="147"/>
      <c r="AF76" s="147"/>
      <c r="AG76" s="147" t="s">
        <v>178</v>
      </c>
      <c r="AH76" s="147">
        <v>2</v>
      </c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1" x14ac:dyDescent="0.25">
      <c r="A77" s="154"/>
      <c r="B77" s="155"/>
      <c r="C77" s="192" t="s">
        <v>293</v>
      </c>
      <c r="D77" s="187"/>
      <c r="E77" s="188">
        <v>5.86</v>
      </c>
      <c r="F77" s="156"/>
      <c r="G77" s="156"/>
      <c r="H77" s="156"/>
      <c r="I77" s="156"/>
      <c r="J77" s="156"/>
      <c r="K77" s="156"/>
      <c r="L77" s="156"/>
      <c r="M77" s="156"/>
      <c r="N77" s="156"/>
      <c r="O77" s="156"/>
      <c r="P77" s="156"/>
      <c r="Q77" s="156"/>
      <c r="R77" s="156"/>
      <c r="S77" s="156"/>
      <c r="T77" s="156"/>
      <c r="U77" s="156"/>
      <c r="V77" s="156"/>
      <c r="W77" s="156"/>
      <c r="X77" s="156"/>
      <c r="Y77" s="147"/>
      <c r="Z77" s="147"/>
      <c r="AA77" s="147"/>
      <c r="AB77" s="147"/>
      <c r="AC77" s="147"/>
      <c r="AD77" s="147"/>
      <c r="AE77" s="147"/>
      <c r="AF77" s="147"/>
      <c r="AG77" s="147" t="s">
        <v>178</v>
      </c>
      <c r="AH77" s="147">
        <v>2</v>
      </c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1" x14ac:dyDescent="0.25">
      <c r="A78" s="154"/>
      <c r="B78" s="155"/>
      <c r="C78" s="192" t="s">
        <v>294</v>
      </c>
      <c r="D78" s="187"/>
      <c r="E78" s="188">
        <v>54.72</v>
      </c>
      <c r="F78" s="156"/>
      <c r="G78" s="156"/>
      <c r="H78" s="156"/>
      <c r="I78" s="156"/>
      <c r="J78" s="156"/>
      <c r="K78" s="156"/>
      <c r="L78" s="156"/>
      <c r="M78" s="156"/>
      <c r="N78" s="156"/>
      <c r="O78" s="156"/>
      <c r="P78" s="156"/>
      <c r="Q78" s="156"/>
      <c r="R78" s="156"/>
      <c r="S78" s="156"/>
      <c r="T78" s="156"/>
      <c r="U78" s="156"/>
      <c r="V78" s="156"/>
      <c r="W78" s="156"/>
      <c r="X78" s="156"/>
      <c r="Y78" s="147"/>
      <c r="Z78" s="147"/>
      <c r="AA78" s="147"/>
      <c r="AB78" s="147"/>
      <c r="AC78" s="147"/>
      <c r="AD78" s="147"/>
      <c r="AE78" s="147"/>
      <c r="AF78" s="147"/>
      <c r="AG78" s="147" t="s">
        <v>178</v>
      </c>
      <c r="AH78" s="147">
        <v>2</v>
      </c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outlineLevel="1" x14ac:dyDescent="0.25">
      <c r="A79" s="154"/>
      <c r="B79" s="155"/>
      <c r="C79" s="192" t="s">
        <v>295</v>
      </c>
      <c r="D79" s="187"/>
      <c r="E79" s="188">
        <v>22.971</v>
      </c>
      <c r="F79" s="156"/>
      <c r="G79" s="156"/>
      <c r="H79" s="156"/>
      <c r="I79" s="156"/>
      <c r="J79" s="156"/>
      <c r="K79" s="156"/>
      <c r="L79" s="156"/>
      <c r="M79" s="156"/>
      <c r="N79" s="156"/>
      <c r="O79" s="156"/>
      <c r="P79" s="156"/>
      <c r="Q79" s="156"/>
      <c r="R79" s="156"/>
      <c r="S79" s="156"/>
      <c r="T79" s="156"/>
      <c r="U79" s="156"/>
      <c r="V79" s="156"/>
      <c r="W79" s="156"/>
      <c r="X79" s="156"/>
      <c r="Y79" s="147"/>
      <c r="Z79" s="147"/>
      <c r="AA79" s="147"/>
      <c r="AB79" s="147"/>
      <c r="AC79" s="147"/>
      <c r="AD79" s="147"/>
      <c r="AE79" s="147"/>
      <c r="AF79" s="147"/>
      <c r="AG79" s="147" t="s">
        <v>178</v>
      </c>
      <c r="AH79" s="147">
        <v>2</v>
      </c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1" x14ac:dyDescent="0.25">
      <c r="A80" s="154"/>
      <c r="B80" s="155"/>
      <c r="C80" s="192" t="s">
        <v>296</v>
      </c>
      <c r="D80" s="187"/>
      <c r="E80" s="188">
        <v>104.148</v>
      </c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47"/>
      <c r="Z80" s="147"/>
      <c r="AA80" s="147"/>
      <c r="AB80" s="147"/>
      <c r="AC80" s="147"/>
      <c r="AD80" s="147"/>
      <c r="AE80" s="147"/>
      <c r="AF80" s="147"/>
      <c r="AG80" s="147" t="s">
        <v>178</v>
      </c>
      <c r="AH80" s="147">
        <v>2</v>
      </c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1" x14ac:dyDescent="0.25">
      <c r="A81" s="154"/>
      <c r="B81" s="155"/>
      <c r="C81" s="192" t="s">
        <v>297</v>
      </c>
      <c r="D81" s="187"/>
      <c r="E81" s="188">
        <v>152.23650000000001</v>
      </c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47"/>
      <c r="Z81" s="147"/>
      <c r="AA81" s="147"/>
      <c r="AB81" s="147"/>
      <c r="AC81" s="147"/>
      <c r="AD81" s="147"/>
      <c r="AE81" s="147"/>
      <c r="AF81" s="147"/>
      <c r="AG81" s="147" t="s">
        <v>178</v>
      </c>
      <c r="AH81" s="147">
        <v>2</v>
      </c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1" x14ac:dyDescent="0.25">
      <c r="A82" s="154"/>
      <c r="B82" s="155"/>
      <c r="C82" s="192" t="s">
        <v>298</v>
      </c>
      <c r="D82" s="187"/>
      <c r="E82" s="188">
        <v>106.446</v>
      </c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47"/>
      <c r="Z82" s="147"/>
      <c r="AA82" s="147"/>
      <c r="AB82" s="147"/>
      <c r="AC82" s="147"/>
      <c r="AD82" s="147"/>
      <c r="AE82" s="147"/>
      <c r="AF82" s="147"/>
      <c r="AG82" s="147" t="s">
        <v>178</v>
      </c>
      <c r="AH82" s="147">
        <v>2</v>
      </c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 x14ac:dyDescent="0.25">
      <c r="A83" s="154"/>
      <c r="B83" s="155"/>
      <c r="C83" s="192" t="s">
        <v>299</v>
      </c>
      <c r="D83" s="187"/>
      <c r="E83" s="188">
        <v>98.724500000000006</v>
      </c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47"/>
      <c r="Z83" s="147"/>
      <c r="AA83" s="147"/>
      <c r="AB83" s="147"/>
      <c r="AC83" s="147"/>
      <c r="AD83" s="147"/>
      <c r="AE83" s="147"/>
      <c r="AF83" s="147"/>
      <c r="AG83" s="147" t="s">
        <v>178</v>
      </c>
      <c r="AH83" s="147">
        <v>2</v>
      </c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outlineLevel="1" x14ac:dyDescent="0.25">
      <c r="A84" s="154"/>
      <c r="B84" s="155"/>
      <c r="C84" s="192" t="s">
        <v>300</v>
      </c>
      <c r="D84" s="187"/>
      <c r="E84" s="188">
        <v>109.0125</v>
      </c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47"/>
      <c r="Z84" s="147"/>
      <c r="AA84" s="147"/>
      <c r="AB84" s="147"/>
      <c r="AC84" s="147"/>
      <c r="AD84" s="147"/>
      <c r="AE84" s="147"/>
      <c r="AF84" s="147"/>
      <c r="AG84" s="147" t="s">
        <v>178</v>
      </c>
      <c r="AH84" s="147">
        <v>2</v>
      </c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1" x14ac:dyDescent="0.25">
      <c r="A85" s="154"/>
      <c r="B85" s="155"/>
      <c r="C85" s="192" t="s">
        <v>301</v>
      </c>
      <c r="D85" s="187"/>
      <c r="E85" s="188">
        <v>94.325000000000003</v>
      </c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47"/>
      <c r="Z85" s="147"/>
      <c r="AA85" s="147"/>
      <c r="AB85" s="147"/>
      <c r="AC85" s="147"/>
      <c r="AD85" s="147"/>
      <c r="AE85" s="147"/>
      <c r="AF85" s="147"/>
      <c r="AG85" s="147" t="s">
        <v>178</v>
      </c>
      <c r="AH85" s="147">
        <v>2</v>
      </c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1" x14ac:dyDescent="0.25">
      <c r="A86" s="154"/>
      <c r="B86" s="155"/>
      <c r="C86" s="192" t="s">
        <v>302</v>
      </c>
      <c r="D86" s="187"/>
      <c r="E86" s="188">
        <v>77</v>
      </c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47"/>
      <c r="Z86" s="147"/>
      <c r="AA86" s="147"/>
      <c r="AB86" s="147"/>
      <c r="AC86" s="147"/>
      <c r="AD86" s="147"/>
      <c r="AE86" s="147"/>
      <c r="AF86" s="147"/>
      <c r="AG86" s="147" t="s">
        <v>178</v>
      </c>
      <c r="AH86" s="147">
        <v>2</v>
      </c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1" x14ac:dyDescent="0.25">
      <c r="A87" s="154"/>
      <c r="B87" s="155"/>
      <c r="C87" s="192" t="s">
        <v>303</v>
      </c>
      <c r="D87" s="187"/>
      <c r="E87" s="188">
        <v>48.819499999999998</v>
      </c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  <c r="Y87" s="147"/>
      <c r="Z87" s="147"/>
      <c r="AA87" s="147"/>
      <c r="AB87" s="147"/>
      <c r="AC87" s="147"/>
      <c r="AD87" s="147"/>
      <c r="AE87" s="147"/>
      <c r="AF87" s="147"/>
      <c r="AG87" s="147" t="s">
        <v>178</v>
      </c>
      <c r="AH87" s="147">
        <v>2</v>
      </c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1" x14ac:dyDescent="0.25">
      <c r="A88" s="154"/>
      <c r="B88" s="155"/>
      <c r="C88" s="192" t="s">
        <v>304</v>
      </c>
      <c r="D88" s="187"/>
      <c r="E88" s="188">
        <v>20.068000000000001</v>
      </c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  <c r="Y88" s="147"/>
      <c r="Z88" s="147"/>
      <c r="AA88" s="147"/>
      <c r="AB88" s="147"/>
      <c r="AC88" s="147"/>
      <c r="AD88" s="147"/>
      <c r="AE88" s="147"/>
      <c r="AF88" s="147"/>
      <c r="AG88" s="147" t="s">
        <v>178</v>
      </c>
      <c r="AH88" s="147">
        <v>2</v>
      </c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1" x14ac:dyDescent="0.25">
      <c r="A89" s="154"/>
      <c r="B89" s="155"/>
      <c r="C89" s="192" t="s">
        <v>305</v>
      </c>
      <c r="D89" s="187"/>
      <c r="E89" s="188">
        <v>464.7</v>
      </c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  <c r="Y89" s="147"/>
      <c r="Z89" s="147"/>
      <c r="AA89" s="147"/>
      <c r="AB89" s="147"/>
      <c r="AC89" s="147"/>
      <c r="AD89" s="147"/>
      <c r="AE89" s="147"/>
      <c r="AF89" s="147"/>
      <c r="AG89" s="147" t="s">
        <v>178</v>
      </c>
      <c r="AH89" s="147">
        <v>2</v>
      </c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outlineLevel="1" x14ac:dyDescent="0.25">
      <c r="A90" s="154"/>
      <c r="B90" s="155"/>
      <c r="C90" s="192" t="s">
        <v>306</v>
      </c>
      <c r="D90" s="187"/>
      <c r="E90" s="188">
        <v>14.7</v>
      </c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47"/>
      <c r="Z90" s="147"/>
      <c r="AA90" s="147"/>
      <c r="AB90" s="147"/>
      <c r="AC90" s="147"/>
      <c r="AD90" s="147"/>
      <c r="AE90" s="147"/>
      <c r="AF90" s="147"/>
      <c r="AG90" s="147" t="s">
        <v>178</v>
      </c>
      <c r="AH90" s="147">
        <v>2</v>
      </c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outlineLevel="1" x14ac:dyDescent="0.25">
      <c r="A91" s="154"/>
      <c r="B91" s="155"/>
      <c r="C91" s="192" t="s">
        <v>307</v>
      </c>
      <c r="D91" s="187"/>
      <c r="E91" s="188">
        <v>99.625</v>
      </c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  <c r="Y91" s="147"/>
      <c r="Z91" s="147"/>
      <c r="AA91" s="147"/>
      <c r="AB91" s="147"/>
      <c r="AC91" s="147"/>
      <c r="AD91" s="147"/>
      <c r="AE91" s="147"/>
      <c r="AF91" s="147"/>
      <c r="AG91" s="147" t="s">
        <v>178</v>
      </c>
      <c r="AH91" s="147">
        <v>2</v>
      </c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1" x14ac:dyDescent="0.25">
      <c r="A92" s="154"/>
      <c r="B92" s="155"/>
      <c r="C92" s="192" t="s">
        <v>308</v>
      </c>
      <c r="D92" s="187"/>
      <c r="E92" s="188">
        <v>155.48400000000001</v>
      </c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  <c r="Y92" s="147"/>
      <c r="Z92" s="147"/>
      <c r="AA92" s="147"/>
      <c r="AB92" s="147"/>
      <c r="AC92" s="147"/>
      <c r="AD92" s="147"/>
      <c r="AE92" s="147"/>
      <c r="AF92" s="147"/>
      <c r="AG92" s="147" t="s">
        <v>178</v>
      </c>
      <c r="AH92" s="147">
        <v>2</v>
      </c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1" x14ac:dyDescent="0.25">
      <c r="A93" s="154"/>
      <c r="B93" s="155"/>
      <c r="C93" s="192" t="s">
        <v>309</v>
      </c>
      <c r="D93" s="187"/>
      <c r="E93" s="188">
        <v>101.38800000000001</v>
      </c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  <c r="Y93" s="147"/>
      <c r="Z93" s="147"/>
      <c r="AA93" s="147"/>
      <c r="AB93" s="147"/>
      <c r="AC93" s="147"/>
      <c r="AD93" s="147"/>
      <c r="AE93" s="147"/>
      <c r="AF93" s="147"/>
      <c r="AG93" s="147" t="s">
        <v>178</v>
      </c>
      <c r="AH93" s="147">
        <v>2</v>
      </c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outlineLevel="1" x14ac:dyDescent="0.25">
      <c r="A94" s="154"/>
      <c r="B94" s="155"/>
      <c r="C94" s="192" t="s">
        <v>310</v>
      </c>
      <c r="D94" s="187"/>
      <c r="E94" s="188">
        <v>24.573499999999999</v>
      </c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47"/>
      <c r="Z94" s="147"/>
      <c r="AA94" s="147"/>
      <c r="AB94" s="147"/>
      <c r="AC94" s="147"/>
      <c r="AD94" s="147"/>
      <c r="AE94" s="147"/>
      <c r="AF94" s="147"/>
      <c r="AG94" s="147" t="s">
        <v>178</v>
      </c>
      <c r="AH94" s="147">
        <v>2</v>
      </c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1" x14ac:dyDescent="0.25">
      <c r="A95" s="154"/>
      <c r="B95" s="155"/>
      <c r="C95" s="192" t="s">
        <v>311</v>
      </c>
      <c r="D95" s="187"/>
      <c r="E95" s="188">
        <v>31.364999999999998</v>
      </c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  <c r="Y95" s="147"/>
      <c r="Z95" s="147"/>
      <c r="AA95" s="147"/>
      <c r="AB95" s="147"/>
      <c r="AC95" s="147"/>
      <c r="AD95" s="147"/>
      <c r="AE95" s="147"/>
      <c r="AF95" s="147"/>
      <c r="AG95" s="147" t="s">
        <v>178</v>
      </c>
      <c r="AH95" s="147">
        <v>2</v>
      </c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1" x14ac:dyDescent="0.25">
      <c r="A96" s="154"/>
      <c r="B96" s="155"/>
      <c r="C96" s="192" t="s">
        <v>312</v>
      </c>
      <c r="D96" s="187"/>
      <c r="E96" s="188">
        <v>69.234999999999999</v>
      </c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47"/>
      <c r="Z96" s="147"/>
      <c r="AA96" s="147"/>
      <c r="AB96" s="147"/>
      <c r="AC96" s="147"/>
      <c r="AD96" s="147"/>
      <c r="AE96" s="147"/>
      <c r="AF96" s="147"/>
      <c r="AG96" s="147" t="s">
        <v>178</v>
      </c>
      <c r="AH96" s="147">
        <v>2</v>
      </c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outlineLevel="1" x14ac:dyDescent="0.25">
      <c r="A97" s="154"/>
      <c r="B97" s="155"/>
      <c r="C97" s="192" t="s">
        <v>313</v>
      </c>
      <c r="D97" s="187"/>
      <c r="E97" s="188">
        <v>74.403999999999996</v>
      </c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47"/>
      <c r="Z97" s="147"/>
      <c r="AA97" s="147"/>
      <c r="AB97" s="147"/>
      <c r="AC97" s="147"/>
      <c r="AD97" s="147"/>
      <c r="AE97" s="147"/>
      <c r="AF97" s="147"/>
      <c r="AG97" s="147" t="s">
        <v>178</v>
      </c>
      <c r="AH97" s="147">
        <v>2</v>
      </c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ht="30.6" outlineLevel="1" x14ac:dyDescent="0.25">
      <c r="A98" s="154"/>
      <c r="B98" s="155"/>
      <c r="C98" s="192" t="s">
        <v>314</v>
      </c>
      <c r="D98" s="187"/>
      <c r="E98" s="188">
        <v>45.72</v>
      </c>
      <c r="F98" s="156"/>
      <c r="G98" s="156"/>
      <c r="H98" s="156"/>
      <c r="I98" s="156"/>
      <c r="J98" s="156"/>
      <c r="K98" s="156"/>
      <c r="L98" s="156"/>
      <c r="M98" s="156"/>
      <c r="N98" s="156"/>
      <c r="O98" s="156"/>
      <c r="P98" s="156"/>
      <c r="Q98" s="156"/>
      <c r="R98" s="156"/>
      <c r="S98" s="156"/>
      <c r="T98" s="156"/>
      <c r="U98" s="156"/>
      <c r="V98" s="156"/>
      <c r="W98" s="156"/>
      <c r="X98" s="156"/>
      <c r="Y98" s="147"/>
      <c r="Z98" s="147"/>
      <c r="AA98" s="147"/>
      <c r="AB98" s="147"/>
      <c r="AC98" s="147"/>
      <c r="AD98" s="147"/>
      <c r="AE98" s="147"/>
      <c r="AF98" s="147"/>
      <c r="AG98" s="147" t="s">
        <v>178</v>
      </c>
      <c r="AH98" s="147">
        <v>2</v>
      </c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ht="30.6" outlineLevel="1" x14ac:dyDescent="0.25">
      <c r="A99" s="154"/>
      <c r="B99" s="155"/>
      <c r="C99" s="192" t="s">
        <v>315</v>
      </c>
      <c r="D99" s="187"/>
      <c r="E99" s="188">
        <v>42.96</v>
      </c>
      <c r="F99" s="156"/>
      <c r="G99" s="156"/>
      <c r="H99" s="156"/>
      <c r="I99" s="156"/>
      <c r="J99" s="156"/>
      <c r="K99" s="156"/>
      <c r="L99" s="156"/>
      <c r="M99" s="156"/>
      <c r="N99" s="156"/>
      <c r="O99" s="156"/>
      <c r="P99" s="156"/>
      <c r="Q99" s="156"/>
      <c r="R99" s="156"/>
      <c r="S99" s="156"/>
      <c r="T99" s="156"/>
      <c r="U99" s="156"/>
      <c r="V99" s="156"/>
      <c r="W99" s="156"/>
      <c r="X99" s="156"/>
      <c r="Y99" s="147"/>
      <c r="Z99" s="147"/>
      <c r="AA99" s="147"/>
      <c r="AB99" s="147"/>
      <c r="AC99" s="147"/>
      <c r="AD99" s="147"/>
      <c r="AE99" s="147"/>
      <c r="AF99" s="147"/>
      <c r="AG99" s="147" t="s">
        <v>178</v>
      </c>
      <c r="AH99" s="147">
        <v>2</v>
      </c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outlineLevel="1" x14ac:dyDescent="0.25">
      <c r="A100" s="154"/>
      <c r="B100" s="155"/>
      <c r="C100" s="192" t="s">
        <v>316</v>
      </c>
      <c r="D100" s="187"/>
      <c r="E100" s="188">
        <v>23.92</v>
      </c>
      <c r="F100" s="156"/>
      <c r="G100" s="156"/>
      <c r="H100" s="156"/>
      <c r="I100" s="156"/>
      <c r="J100" s="156"/>
      <c r="K100" s="156"/>
      <c r="L100" s="156"/>
      <c r="M100" s="156"/>
      <c r="N100" s="156"/>
      <c r="O100" s="156"/>
      <c r="P100" s="156"/>
      <c r="Q100" s="156"/>
      <c r="R100" s="156"/>
      <c r="S100" s="156"/>
      <c r="T100" s="156"/>
      <c r="U100" s="156"/>
      <c r="V100" s="156"/>
      <c r="W100" s="156"/>
      <c r="X100" s="156"/>
      <c r="Y100" s="147"/>
      <c r="Z100" s="147"/>
      <c r="AA100" s="147"/>
      <c r="AB100" s="147"/>
      <c r="AC100" s="147"/>
      <c r="AD100" s="147"/>
      <c r="AE100" s="147"/>
      <c r="AF100" s="147"/>
      <c r="AG100" s="147" t="s">
        <v>178</v>
      </c>
      <c r="AH100" s="147">
        <v>2</v>
      </c>
      <c r="AI100" s="147"/>
      <c r="AJ100" s="147"/>
      <c r="AK100" s="147"/>
      <c r="AL100" s="147"/>
      <c r="AM100" s="147"/>
      <c r="AN100" s="147"/>
      <c r="AO100" s="147"/>
      <c r="AP100" s="147"/>
      <c r="AQ100" s="147"/>
      <c r="AR100" s="147"/>
      <c r="AS100" s="147"/>
      <c r="AT100" s="147"/>
      <c r="AU100" s="147"/>
      <c r="AV100" s="147"/>
      <c r="AW100" s="147"/>
      <c r="AX100" s="147"/>
      <c r="AY100" s="147"/>
      <c r="AZ100" s="147"/>
      <c r="BA100" s="147"/>
      <c r="BB100" s="147"/>
      <c r="BC100" s="147"/>
      <c r="BD100" s="147"/>
      <c r="BE100" s="147"/>
      <c r="BF100" s="147"/>
      <c r="BG100" s="147"/>
      <c r="BH100" s="147"/>
    </row>
    <row r="101" spans="1:60" ht="30.6" outlineLevel="1" x14ac:dyDescent="0.25">
      <c r="A101" s="154"/>
      <c r="B101" s="155"/>
      <c r="C101" s="192" t="s">
        <v>317</v>
      </c>
      <c r="D101" s="187"/>
      <c r="E101" s="188">
        <v>86.64</v>
      </c>
      <c r="F101" s="156"/>
      <c r="G101" s="156"/>
      <c r="H101" s="156"/>
      <c r="I101" s="156"/>
      <c r="J101" s="156"/>
      <c r="K101" s="156"/>
      <c r="L101" s="156"/>
      <c r="M101" s="156"/>
      <c r="N101" s="156"/>
      <c r="O101" s="156"/>
      <c r="P101" s="156"/>
      <c r="Q101" s="156"/>
      <c r="R101" s="156"/>
      <c r="S101" s="156"/>
      <c r="T101" s="156"/>
      <c r="U101" s="156"/>
      <c r="V101" s="156"/>
      <c r="W101" s="156"/>
      <c r="X101" s="156"/>
      <c r="Y101" s="147"/>
      <c r="Z101" s="147"/>
      <c r="AA101" s="147"/>
      <c r="AB101" s="147"/>
      <c r="AC101" s="147"/>
      <c r="AD101" s="147"/>
      <c r="AE101" s="147"/>
      <c r="AF101" s="147"/>
      <c r="AG101" s="147" t="s">
        <v>178</v>
      </c>
      <c r="AH101" s="147">
        <v>2</v>
      </c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ht="30.6" outlineLevel="1" x14ac:dyDescent="0.25">
      <c r="A102" s="154"/>
      <c r="B102" s="155"/>
      <c r="C102" s="192" t="s">
        <v>318</v>
      </c>
      <c r="D102" s="187"/>
      <c r="E102" s="188">
        <v>48.54</v>
      </c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  <c r="Y102" s="147"/>
      <c r="Z102" s="147"/>
      <c r="AA102" s="147"/>
      <c r="AB102" s="147"/>
      <c r="AC102" s="147"/>
      <c r="AD102" s="147"/>
      <c r="AE102" s="147"/>
      <c r="AF102" s="147"/>
      <c r="AG102" s="147" t="s">
        <v>178</v>
      </c>
      <c r="AH102" s="147">
        <v>2</v>
      </c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ht="30.6" outlineLevel="1" x14ac:dyDescent="0.25">
      <c r="A103" s="154"/>
      <c r="B103" s="155"/>
      <c r="C103" s="192" t="s">
        <v>319</v>
      </c>
      <c r="D103" s="187"/>
      <c r="E103" s="188">
        <v>45.12</v>
      </c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47"/>
      <c r="Z103" s="147"/>
      <c r="AA103" s="147"/>
      <c r="AB103" s="147"/>
      <c r="AC103" s="147"/>
      <c r="AD103" s="147"/>
      <c r="AE103" s="147"/>
      <c r="AF103" s="147"/>
      <c r="AG103" s="147" t="s">
        <v>178</v>
      </c>
      <c r="AH103" s="147">
        <v>2</v>
      </c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ht="30.6" outlineLevel="1" x14ac:dyDescent="0.25">
      <c r="A104" s="154"/>
      <c r="B104" s="155"/>
      <c r="C104" s="192" t="s">
        <v>320</v>
      </c>
      <c r="D104" s="187"/>
      <c r="E104" s="188">
        <v>65.42</v>
      </c>
      <c r="F104" s="156"/>
      <c r="G104" s="156"/>
      <c r="H104" s="156"/>
      <c r="I104" s="156"/>
      <c r="J104" s="156"/>
      <c r="K104" s="156"/>
      <c r="L104" s="156"/>
      <c r="M104" s="156"/>
      <c r="N104" s="156"/>
      <c r="O104" s="156"/>
      <c r="P104" s="156"/>
      <c r="Q104" s="156"/>
      <c r="R104" s="156"/>
      <c r="S104" s="156"/>
      <c r="T104" s="156"/>
      <c r="U104" s="156"/>
      <c r="V104" s="156"/>
      <c r="W104" s="156"/>
      <c r="X104" s="156"/>
      <c r="Y104" s="147"/>
      <c r="Z104" s="147"/>
      <c r="AA104" s="147"/>
      <c r="AB104" s="147"/>
      <c r="AC104" s="147"/>
      <c r="AD104" s="147"/>
      <c r="AE104" s="147"/>
      <c r="AF104" s="147"/>
      <c r="AG104" s="147" t="s">
        <v>178</v>
      </c>
      <c r="AH104" s="147">
        <v>2</v>
      </c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outlineLevel="1" x14ac:dyDescent="0.25">
      <c r="A105" s="154"/>
      <c r="B105" s="155"/>
      <c r="C105" s="192" t="s">
        <v>321</v>
      </c>
      <c r="D105" s="187"/>
      <c r="E105" s="188">
        <v>66.400000000000006</v>
      </c>
      <c r="F105" s="156"/>
      <c r="G105" s="156"/>
      <c r="H105" s="156"/>
      <c r="I105" s="156"/>
      <c r="J105" s="156"/>
      <c r="K105" s="156"/>
      <c r="L105" s="156"/>
      <c r="M105" s="156"/>
      <c r="N105" s="156"/>
      <c r="O105" s="156"/>
      <c r="P105" s="156"/>
      <c r="Q105" s="156"/>
      <c r="R105" s="156"/>
      <c r="S105" s="156"/>
      <c r="T105" s="156"/>
      <c r="U105" s="156"/>
      <c r="V105" s="156"/>
      <c r="W105" s="156"/>
      <c r="X105" s="156"/>
      <c r="Y105" s="147"/>
      <c r="Z105" s="147"/>
      <c r="AA105" s="147"/>
      <c r="AB105" s="147"/>
      <c r="AC105" s="147"/>
      <c r="AD105" s="147"/>
      <c r="AE105" s="147"/>
      <c r="AF105" s="147"/>
      <c r="AG105" s="147" t="s">
        <v>178</v>
      </c>
      <c r="AH105" s="147">
        <v>2</v>
      </c>
      <c r="AI105" s="147"/>
      <c r="AJ105" s="147"/>
      <c r="AK105" s="147"/>
      <c r="AL105" s="147"/>
      <c r="AM105" s="147"/>
      <c r="AN105" s="147"/>
      <c r="AO105" s="147"/>
      <c r="AP105" s="147"/>
      <c r="AQ105" s="147"/>
      <c r="AR105" s="147"/>
      <c r="AS105" s="147"/>
      <c r="AT105" s="147"/>
      <c r="AU105" s="147"/>
      <c r="AV105" s="147"/>
      <c r="AW105" s="147"/>
      <c r="AX105" s="147"/>
      <c r="AY105" s="147"/>
      <c r="AZ105" s="147"/>
      <c r="BA105" s="147"/>
      <c r="BB105" s="147"/>
      <c r="BC105" s="147"/>
      <c r="BD105" s="147"/>
      <c r="BE105" s="147"/>
      <c r="BF105" s="147"/>
      <c r="BG105" s="147"/>
      <c r="BH105" s="147"/>
    </row>
    <row r="106" spans="1:60" outlineLevel="1" x14ac:dyDescent="0.25">
      <c r="A106" s="154"/>
      <c r="B106" s="155"/>
      <c r="C106" s="193" t="s">
        <v>322</v>
      </c>
      <c r="D106" s="189"/>
      <c r="E106" s="190">
        <v>6738.9035000000003</v>
      </c>
      <c r="F106" s="156"/>
      <c r="G106" s="156"/>
      <c r="H106" s="156"/>
      <c r="I106" s="156"/>
      <c r="J106" s="156"/>
      <c r="K106" s="156"/>
      <c r="L106" s="156"/>
      <c r="M106" s="156"/>
      <c r="N106" s="156"/>
      <c r="O106" s="156"/>
      <c r="P106" s="156"/>
      <c r="Q106" s="156"/>
      <c r="R106" s="156"/>
      <c r="S106" s="156"/>
      <c r="T106" s="156"/>
      <c r="U106" s="156"/>
      <c r="V106" s="156"/>
      <c r="W106" s="156"/>
      <c r="X106" s="156"/>
      <c r="Y106" s="147"/>
      <c r="Z106" s="147"/>
      <c r="AA106" s="147"/>
      <c r="AB106" s="147"/>
      <c r="AC106" s="147"/>
      <c r="AD106" s="147"/>
      <c r="AE106" s="147"/>
      <c r="AF106" s="147"/>
      <c r="AG106" s="147" t="s">
        <v>178</v>
      </c>
      <c r="AH106" s="147">
        <v>3</v>
      </c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outlineLevel="1" x14ac:dyDescent="0.25">
      <c r="A107" s="154"/>
      <c r="B107" s="155"/>
      <c r="C107" s="191" t="s">
        <v>323</v>
      </c>
      <c r="D107" s="187"/>
      <c r="E107" s="188"/>
      <c r="F107" s="156"/>
      <c r="G107" s="156"/>
      <c r="H107" s="156"/>
      <c r="I107" s="156"/>
      <c r="J107" s="156"/>
      <c r="K107" s="156"/>
      <c r="L107" s="156"/>
      <c r="M107" s="156"/>
      <c r="N107" s="156"/>
      <c r="O107" s="156"/>
      <c r="P107" s="156"/>
      <c r="Q107" s="156"/>
      <c r="R107" s="156"/>
      <c r="S107" s="156"/>
      <c r="T107" s="156"/>
      <c r="U107" s="156"/>
      <c r="V107" s="156"/>
      <c r="W107" s="156"/>
      <c r="X107" s="156"/>
      <c r="Y107" s="147"/>
      <c r="Z107" s="147"/>
      <c r="AA107" s="147"/>
      <c r="AB107" s="147"/>
      <c r="AC107" s="147"/>
      <c r="AD107" s="147"/>
      <c r="AE107" s="147"/>
      <c r="AF107" s="147"/>
      <c r="AG107" s="147" t="s">
        <v>178</v>
      </c>
      <c r="AH107" s="147"/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outlineLevel="1" x14ac:dyDescent="0.25">
      <c r="A108" s="154"/>
      <c r="B108" s="155"/>
      <c r="C108" s="183" t="s">
        <v>324</v>
      </c>
      <c r="D108" s="158"/>
      <c r="E108" s="159">
        <v>1347.7807</v>
      </c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  <c r="Y108" s="147"/>
      <c r="Z108" s="147"/>
      <c r="AA108" s="147"/>
      <c r="AB108" s="147"/>
      <c r="AC108" s="147"/>
      <c r="AD108" s="147"/>
      <c r="AE108" s="147"/>
      <c r="AF108" s="147"/>
      <c r="AG108" s="147" t="s">
        <v>178</v>
      </c>
      <c r="AH108" s="147">
        <v>0</v>
      </c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outlineLevel="1" x14ac:dyDescent="0.25">
      <c r="A109" s="167">
        <v>10</v>
      </c>
      <c r="B109" s="168" t="s">
        <v>325</v>
      </c>
      <c r="C109" s="182" t="s">
        <v>326</v>
      </c>
      <c r="D109" s="169" t="s">
        <v>232</v>
      </c>
      <c r="E109" s="170">
        <v>2695.5614</v>
      </c>
      <c r="F109" s="171">
        <v>0</v>
      </c>
      <c r="G109" s="172">
        <f>ROUND(E109*F109,2)</f>
        <v>0</v>
      </c>
      <c r="H109" s="157">
        <v>0</v>
      </c>
      <c r="I109" s="156">
        <f>ROUND(E109*H109,2)</f>
        <v>0</v>
      </c>
      <c r="J109" s="157">
        <v>106</v>
      </c>
      <c r="K109" s="156">
        <f>ROUND(E109*J109,2)</f>
        <v>285729.51</v>
      </c>
      <c r="L109" s="156">
        <v>21</v>
      </c>
      <c r="M109" s="156">
        <f>G109*(1+L109/100)</f>
        <v>0</v>
      </c>
      <c r="N109" s="156">
        <v>0</v>
      </c>
      <c r="O109" s="156">
        <f>ROUND(E109*N109,2)</f>
        <v>0</v>
      </c>
      <c r="P109" s="156">
        <v>0</v>
      </c>
      <c r="Q109" s="156">
        <f>ROUND(E109*P109,2)</f>
        <v>0</v>
      </c>
      <c r="R109" s="156"/>
      <c r="S109" s="156" t="s">
        <v>163</v>
      </c>
      <c r="T109" s="156" t="s">
        <v>211</v>
      </c>
      <c r="U109" s="156">
        <v>0.12</v>
      </c>
      <c r="V109" s="156">
        <f>ROUND(E109*U109,2)</f>
        <v>323.47000000000003</v>
      </c>
      <c r="W109" s="156"/>
      <c r="X109" s="156" t="s">
        <v>212</v>
      </c>
      <c r="Y109" s="147"/>
      <c r="Z109" s="147"/>
      <c r="AA109" s="147"/>
      <c r="AB109" s="147"/>
      <c r="AC109" s="147"/>
      <c r="AD109" s="147"/>
      <c r="AE109" s="147"/>
      <c r="AF109" s="147"/>
      <c r="AG109" s="147" t="s">
        <v>213</v>
      </c>
      <c r="AH109" s="147"/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outlineLevel="1" x14ac:dyDescent="0.25">
      <c r="A110" s="154"/>
      <c r="B110" s="155"/>
      <c r="C110" s="183" t="s">
        <v>327</v>
      </c>
      <c r="D110" s="158"/>
      <c r="E110" s="159">
        <v>2695.5614</v>
      </c>
      <c r="F110" s="156"/>
      <c r="G110" s="156"/>
      <c r="H110" s="156"/>
      <c r="I110" s="156"/>
      <c r="J110" s="156"/>
      <c r="K110" s="156"/>
      <c r="L110" s="156"/>
      <c r="M110" s="156"/>
      <c r="N110" s="156"/>
      <c r="O110" s="156"/>
      <c r="P110" s="156"/>
      <c r="Q110" s="156"/>
      <c r="R110" s="156"/>
      <c r="S110" s="156"/>
      <c r="T110" s="156"/>
      <c r="U110" s="156"/>
      <c r="V110" s="156"/>
      <c r="W110" s="156"/>
      <c r="X110" s="156"/>
      <c r="Y110" s="147"/>
      <c r="Z110" s="147"/>
      <c r="AA110" s="147"/>
      <c r="AB110" s="147"/>
      <c r="AC110" s="147"/>
      <c r="AD110" s="147"/>
      <c r="AE110" s="147"/>
      <c r="AF110" s="147"/>
      <c r="AG110" s="147" t="s">
        <v>178</v>
      </c>
      <c r="AH110" s="147">
        <v>0</v>
      </c>
      <c r="AI110" s="147"/>
      <c r="AJ110" s="147"/>
      <c r="AK110" s="147"/>
      <c r="AL110" s="147"/>
      <c r="AM110" s="147"/>
      <c r="AN110" s="147"/>
      <c r="AO110" s="147"/>
      <c r="AP110" s="147"/>
      <c r="AQ110" s="147"/>
      <c r="AR110" s="147"/>
      <c r="AS110" s="147"/>
      <c r="AT110" s="147"/>
      <c r="AU110" s="147"/>
      <c r="AV110" s="147"/>
      <c r="AW110" s="147"/>
      <c r="AX110" s="147"/>
      <c r="AY110" s="147"/>
      <c r="AZ110" s="147"/>
      <c r="BA110" s="147"/>
      <c r="BB110" s="147"/>
      <c r="BC110" s="147"/>
      <c r="BD110" s="147"/>
      <c r="BE110" s="147"/>
      <c r="BF110" s="147"/>
      <c r="BG110" s="147"/>
      <c r="BH110" s="147"/>
    </row>
    <row r="111" spans="1:60" ht="20.399999999999999" outlineLevel="1" x14ac:dyDescent="0.25">
      <c r="A111" s="173">
        <v>11</v>
      </c>
      <c r="B111" s="174" t="s">
        <v>328</v>
      </c>
      <c r="C111" s="181" t="s">
        <v>329</v>
      </c>
      <c r="D111" s="175" t="s">
        <v>232</v>
      </c>
      <c r="E111" s="176">
        <v>2695.5614</v>
      </c>
      <c r="F111" s="177">
        <v>0</v>
      </c>
      <c r="G111" s="178">
        <f>ROUND(E111*F111,2)</f>
        <v>0</v>
      </c>
      <c r="H111" s="157">
        <v>0</v>
      </c>
      <c r="I111" s="156">
        <f>ROUND(E111*H111,2)</f>
        <v>0</v>
      </c>
      <c r="J111" s="157">
        <v>35.700000000000003</v>
      </c>
      <c r="K111" s="156">
        <f>ROUND(E111*J111,2)</f>
        <v>96231.54</v>
      </c>
      <c r="L111" s="156">
        <v>21</v>
      </c>
      <c r="M111" s="156">
        <f>G111*(1+L111/100)</f>
        <v>0</v>
      </c>
      <c r="N111" s="156">
        <v>0</v>
      </c>
      <c r="O111" s="156">
        <f>ROUND(E111*N111,2)</f>
        <v>0</v>
      </c>
      <c r="P111" s="156">
        <v>0</v>
      </c>
      <c r="Q111" s="156">
        <f>ROUND(E111*P111,2)</f>
        <v>0</v>
      </c>
      <c r="R111" s="156"/>
      <c r="S111" s="156" t="s">
        <v>163</v>
      </c>
      <c r="T111" s="156" t="s">
        <v>164</v>
      </c>
      <c r="U111" s="156">
        <v>8.4000000000000005E-2</v>
      </c>
      <c r="V111" s="156">
        <f>ROUND(E111*U111,2)</f>
        <v>226.43</v>
      </c>
      <c r="W111" s="156"/>
      <c r="X111" s="156" t="s">
        <v>212</v>
      </c>
      <c r="Y111" s="147"/>
      <c r="Z111" s="147"/>
      <c r="AA111" s="147"/>
      <c r="AB111" s="147"/>
      <c r="AC111" s="147"/>
      <c r="AD111" s="147"/>
      <c r="AE111" s="147"/>
      <c r="AF111" s="147"/>
      <c r="AG111" s="147" t="s">
        <v>213</v>
      </c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outlineLevel="1" x14ac:dyDescent="0.25">
      <c r="A112" s="167">
        <v>12</v>
      </c>
      <c r="B112" s="168" t="s">
        <v>330</v>
      </c>
      <c r="C112" s="182" t="s">
        <v>331</v>
      </c>
      <c r="D112" s="169" t="s">
        <v>232</v>
      </c>
      <c r="E112" s="170">
        <v>1347.7807</v>
      </c>
      <c r="F112" s="171">
        <v>0</v>
      </c>
      <c r="G112" s="172">
        <f>ROUND(E112*F112,2)</f>
        <v>0</v>
      </c>
      <c r="H112" s="157">
        <v>0</v>
      </c>
      <c r="I112" s="156">
        <f>ROUND(E112*H112,2)</f>
        <v>0</v>
      </c>
      <c r="J112" s="157">
        <v>284.5</v>
      </c>
      <c r="K112" s="156">
        <f>ROUND(E112*J112,2)</f>
        <v>383443.61</v>
      </c>
      <c r="L112" s="156">
        <v>21</v>
      </c>
      <c r="M112" s="156">
        <f>G112*(1+L112/100)</f>
        <v>0</v>
      </c>
      <c r="N112" s="156">
        <v>0</v>
      </c>
      <c r="O112" s="156">
        <f>ROUND(E112*N112,2)</f>
        <v>0</v>
      </c>
      <c r="P112" s="156">
        <v>0</v>
      </c>
      <c r="Q112" s="156">
        <f>ROUND(E112*P112,2)</f>
        <v>0</v>
      </c>
      <c r="R112" s="156"/>
      <c r="S112" s="156" t="s">
        <v>163</v>
      </c>
      <c r="T112" s="156" t="s">
        <v>211</v>
      </c>
      <c r="U112" s="156">
        <v>0.25</v>
      </c>
      <c r="V112" s="156">
        <f>ROUND(E112*U112,2)</f>
        <v>336.95</v>
      </c>
      <c r="W112" s="156"/>
      <c r="X112" s="156" t="s">
        <v>212</v>
      </c>
      <c r="Y112" s="147"/>
      <c r="Z112" s="147"/>
      <c r="AA112" s="147"/>
      <c r="AB112" s="147"/>
      <c r="AC112" s="147"/>
      <c r="AD112" s="147"/>
      <c r="AE112" s="147"/>
      <c r="AF112" s="147"/>
      <c r="AG112" s="147" t="s">
        <v>213</v>
      </c>
      <c r="AH112" s="147"/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outlineLevel="1" x14ac:dyDescent="0.25">
      <c r="A113" s="154"/>
      <c r="B113" s="155"/>
      <c r="C113" s="183" t="s">
        <v>324</v>
      </c>
      <c r="D113" s="158"/>
      <c r="E113" s="159">
        <v>1347.7807</v>
      </c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  <c r="Y113" s="147"/>
      <c r="Z113" s="147"/>
      <c r="AA113" s="147"/>
      <c r="AB113" s="147"/>
      <c r="AC113" s="147"/>
      <c r="AD113" s="147"/>
      <c r="AE113" s="147"/>
      <c r="AF113" s="147"/>
      <c r="AG113" s="147" t="s">
        <v>178</v>
      </c>
      <c r="AH113" s="147">
        <v>0</v>
      </c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outlineLevel="1" x14ac:dyDescent="0.25">
      <c r="A114" s="173">
        <v>13</v>
      </c>
      <c r="B114" s="174" t="s">
        <v>332</v>
      </c>
      <c r="C114" s="181" t="s">
        <v>333</v>
      </c>
      <c r="D114" s="175" t="s">
        <v>232</v>
      </c>
      <c r="E114" s="176">
        <v>1347.7807</v>
      </c>
      <c r="F114" s="177">
        <v>0</v>
      </c>
      <c r="G114" s="178">
        <f>ROUND(E114*F114,2)</f>
        <v>0</v>
      </c>
      <c r="H114" s="157">
        <v>0</v>
      </c>
      <c r="I114" s="156">
        <f>ROUND(E114*H114,2)</f>
        <v>0</v>
      </c>
      <c r="J114" s="157">
        <v>71.900000000000006</v>
      </c>
      <c r="K114" s="156">
        <f>ROUND(E114*J114,2)</f>
        <v>96905.43</v>
      </c>
      <c r="L114" s="156">
        <v>21</v>
      </c>
      <c r="M114" s="156">
        <f>G114*(1+L114/100)</f>
        <v>0</v>
      </c>
      <c r="N114" s="156">
        <v>0</v>
      </c>
      <c r="O114" s="156">
        <f>ROUND(E114*N114,2)</f>
        <v>0</v>
      </c>
      <c r="P114" s="156">
        <v>0</v>
      </c>
      <c r="Q114" s="156">
        <f>ROUND(E114*P114,2)</f>
        <v>0</v>
      </c>
      <c r="R114" s="156"/>
      <c r="S114" s="156" t="s">
        <v>163</v>
      </c>
      <c r="T114" s="156" t="s">
        <v>211</v>
      </c>
      <c r="U114" s="156">
        <v>0.14829999999999999</v>
      </c>
      <c r="V114" s="156">
        <f>ROUND(E114*U114,2)</f>
        <v>199.88</v>
      </c>
      <c r="W114" s="156"/>
      <c r="X114" s="156" t="s">
        <v>212</v>
      </c>
      <c r="Y114" s="147"/>
      <c r="Z114" s="147"/>
      <c r="AA114" s="147"/>
      <c r="AB114" s="147"/>
      <c r="AC114" s="147"/>
      <c r="AD114" s="147"/>
      <c r="AE114" s="147"/>
      <c r="AF114" s="147"/>
      <c r="AG114" s="147" t="s">
        <v>213</v>
      </c>
      <c r="AH114" s="147"/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outlineLevel="1" x14ac:dyDescent="0.25">
      <c r="A115" s="167">
        <v>14</v>
      </c>
      <c r="B115" s="168" t="s">
        <v>334</v>
      </c>
      <c r="C115" s="182" t="s">
        <v>335</v>
      </c>
      <c r="D115" s="169" t="s">
        <v>232</v>
      </c>
      <c r="E115" s="170">
        <v>1347.7807</v>
      </c>
      <c r="F115" s="171">
        <v>0</v>
      </c>
      <c r="G115" s="172">
        <f>ROUND(E115*F115,2)</f>
        <v>0</v>
      </c>
      <c r="H115" s="157">
        <v>0</v>
      </c>
      <c r="I115" s="156">
        <f>ROUND(E115*H115,2)</f>
        <v>0</v>
      </c>
      <c r="J115" s="157">
        <v>932</v>
      </c>
      <c r="K115" s="156">
        <f>ROUND(E115*J115,2)</f>
        <v>1256131.6100000001</v>
      </c>
      <c r="L115" s="156">
        <v>21</v>
      </c>
      <c r="M115" s="156">
        <f>G115*(1+L115/100)</f>
        <v>0</v>
      </c>
      <c r="N115" s="156">
        <v>0</v>
      </c>
      <c r="O115" s="156">
        <f>ROUND(E115*N115,2)</f>
        <v>0</v>
      </c>
      <c r="P115" s="156">
        <v>0</v>
      </c>
      <c r="Q115" s="156">
        <f>ROUND(E115*P115,2)</f>
        <v>0</v>
      </c>
      <c r="R115" s="156"/>
      <c r="S115" s="156" t="s">
        <v>163</v>
      </c>
      <c r="T115" s="156" t="s">
        <v>211</v>
      </c>
      <c r="U115" s="156">
        <v>0.53</v>
      </c>
      <c r="V115" s="156">
        <f>ROUND(E115*U115,2)</f>
        <v>714.32</v>
      </c>
      <c r="W115" s="156"/>
      <c r="X115" s="156" t="s">
        <v>212</v>
      </c>
      <c r="Y115" s="147"/>
      <c r="Z115" s="147"/>
      <c r="AA115" s="147"/>
      <c r="AB115" s="147"/>
      <c r="AC115" s="147"/>
      <c r="AD115" s="147"/>
      <c r="AE115" s="147"/>
      <c r="AF115" s="147"/>
      <c r="AG115" s="147" t="s">
        <v>213</v>
      </c>
      <c r="AH115" s="147"/>
      <c r="AI115" s="147"/>
      <c r="AJ115" s="147"/>
      <c r="AK115" s="147"/>
      <c r="AL115" s="147"/>
      <c r="AM115" s="147"/>
      <c r="AN115" s="147"/>
      <c r="AO115" s="147"/>
      <c r="AP115" s="147"/>
      <c r="AQ115" s="147"/>
      <c r="AR115" s="147"/>
      <c r="AS115" s="147"/>
      <c r="AT115" s="147"/>
      <c r="AU115" s="147"/>
      <c r="AV115" s="147"/>
      <c r="AW115" s="147"/>
      <c r="AX115" s="147"/>
      <c r="AY115" s="147"/>
      <c r="AZ115" s="147"/>
      <c r="BA115" s="147"/>
      <c r="BB115" s="147"/>
      <c r="BC115" s="147"/>
      <c r="BD115" s="147"/>
      <c r="BE115" s="147"/>
      <c r="BF115" s="147"/>
      <c r="BG115" s="147"/>
      <c r="BH115" s="147"/>
    </row>
    <row r="116" spans="1:60" outlineLevel="1" x14ac:dyDescent="0.25">
      <c r="A116" s="154"/>
      <c r="B116" s="155"/>
      <c r="C116" s="183" t="s">
        <v>324</v>
      </c>
      <c r="D116" s="158"/>
      <c r="E116" s="159">
        <v>1347.7807</v>
      </c>
      <c r="F116" s="156"/>
      <c r="G116" s="156"/>
      <c r="H116" s="156"/>
      <c r="I116" s="156"/>
      <c r="J116" s="156"/>
      <c r="K116" s="156"/>
      <c r="L116" s="156"/>
      <c r="M116" s="156"/>
      <c r="N116" s="156"/>
      <c r="O116" s="156"/>
      <c r="P116" s="156"/>
      <c r="Q116" s="156"/>
      <c r="R116" s="156"/>
      <c r="S116" s="156"/>
      <c r="T116" s="156"/>
      <c r="U116" s="156"/>
      <c r="V116" s="156"/>
      <c r="W116" s="156"/>
      <c r="X116" s="156"/>
      <c r="Y116" s="147"/>
      <c r="Z116" s="147"/>
      <c r="AA116" s="147"/>
      <c r="AB116" s="147"/>
      <c r="AC116" s="147"/>
      <c r="AD116" s="147"/>
      <c r="AE116" s="147"/>
      <c r="AF116" s="147"/>
      <c r="AG116" s="147" t="s">
        <v>178</v>
      </c>
      <c r="AH116" s="147">
        <v>0</v>
      </c>
      <c r="AI116" s="147"/>
      <c r="AJ116" s="147"/>
      <c r="AK116" s="147"/>
      <c r="AL116" s="147"/>
      <c r="AM116" s="147"/>
      <c r="AN116" s="147"/>
      <c r="AO116" s="147"/>
      <c r="AP116" s="147"/>
      <c r="AQ116" s="147"/>
      <c r="AR116" s="147"/>
      <c r="AS116" s="147"/>
      <c r="AT116" s="147"/>
      <c r="AU116" s="147"/>
      <c r="AV116" s="147"/>
      <c r="AW116" s="147"/>
      <c r="AX116" s="147"/>
      <c r="AY116" s="147"/>
      <c r="AZ116" s="147"/>
      <c r="BA116" s="147"/>
      <c r="BB116" s="147"/>
      <c r="BC116" s="147"/>
      <c r="BD116" s="147"/>
      <c r="BE116" s="147"/>
      <c r="BF116" s="147"/>
      <c r="BG116" s="147"/>
      <c r="BH116" s="147"/>
    </row>
    <row r="117" spans="1:60" ht="20.399999999999999" outlineLevel="1" x14ac:dyDescent="0.25">
      <c r="A117" s="167">
        <v>15</v>
      </c>
      <c r="B117" s="168" t="s">
        <v>990</v>
      </c>
      <c r="C117" s="182" t="s">
        <v>989</v>
      </c>
      <c r="D117" s="169" t="s">
        <v>210</v>
      </c>
      <c r="E117" s="170">
        <v>3569.482</v>
      </c>
      <c r="F117" s="171">
        <v>0</v>
      </c>
      <c r="G117" s="172">
        <f>ROUND(E117*F117,2)</f>
        <v>0</v>
      </c>
      <c r="H117" s="157">
        <v>11.31</v>
      </c>
      <c r="I117" s="156">
        <f>ROUND(E117*H117,2)</f>
        <v>40370.839999999997</v>
      </c>
      <c r="J117" s="157">
        <v>114.19</v>
      </c>
      <c r="K117" s="156">
        <f>ROUND(E117*J117,2)</f>
        <v>407599.15</v>
      </c>
      <c r="L117" s="156">
        <v>21</v>
      </c>
      <c r="M117" s="156">
        <f>G117*(1+L117/100)</f>
        <v>0</v>
      </c>
      <c r="N117" s="156">
        <v>9.8999999999999999E-4</v>
      </c>
      <c r="O117" s="156">
        <f>ROUND(E117*N117,2)</f>
        <v>3.53</v>
      </c>
      <c r="P117" s="156">
        <v>0</v>
      </c>
      <c r="Q117" s="156">
        <f>ROUND(E117*P117,2)</f>
        <v>0</v>
      </c>
      <c r="R117" s="156"/>
      <c r="S117" s="156" t="s">
        <v>163</v>
      </c>
      <c r="T117" s="156" t="s">
        <v>211</v>
      </c>
      <c r="U117" s="156">
        <v>0.24</v>
      </c>
      <c r="V117" s="156">
        <f>ROUND(E117*U117,2)</f>
        <v>856.68</v>
      </c>
      <c r="W117" s="156"/>
      <c r="X117" s="156" t="s">
        <v>212</v>
      </c>
      <c r="Y117" s="147"/>
      <c r="Z117" s="147"/>
      <c r="AA117" s="147"/>
      <c r="AB117" s="147"/>
      <c r="AC117" s="147"/>
      <c r="AD117" s="147"/>
      <c r="AE117" s="147"/>
      <c r="AF117" s="147"/>
      <c r="AG117" s="147" t="s">
        <v>213</v>
      </c>
      <c r="AH117" s="147"/>
      <c r="AI117" s="147"/>
      <c r="AJ117" s="147"/>
      <c r="AK117" s="147"/>
      <c r="AL117" s="147"/>
      <c r="AM117" s="147"/>
      <c r="AN117" s="147"/>
      <c r="AO117" s="147"/>
      <c r="AP117" s="147"/>
      <c r="AQ117" s="147"/>
      <c r="AR117" s="147"/>
      <c r="AS117" s="147"/>
      <c r="AT117" s="147"/>
      <c r="AU117" s="147"/>
      <c r="AV117" s="147"/>
      <c r="AW117" s="147"/>
      <c r="AX117" s="147"/>
      <c r="AY117" s="147"/>
      <c r="AZ117" s="147"/>
      <c r="BA117" s="147"/>
      <c r="BB117" s="147"/>
      <c r="BC117" s="147"/>
      <c r="BD117" s="147"/>
      <c r="BE117" s="147"/>
      <c r="BF117" s="147"/>
      <c r="BG117" s="147"/>
      <c r="BH117" s="147"/>
    </row>
    <row r="118" spans="1:60" outlineLevel="1" x14ac:dyDescent="0.25">
      <c r="A118" s="154"/>
      <c r="B118" s="155"/>
      <c r="C118" s="183" t="s">
        <v>336</v>
      </c>
      <c r="D118" s="158"/>
      <c r="E118" s="159">
        <v>117</v>
      </c>
      <c r="F118" s="156"/>
      <c r="G118" s="156"/>
      <c r="H118" s="156"/>
      <c r="I118" s="156"/>
      <c r="J118" s="156"/>
      <c r="K118" s="156"/>
      <c r="L118" s="156"/>
      <c r="M118" s="156"/>
      <c r="N118" s="156"/>
      <c r="O118" s="156"/>
      <c r="P118" s="156"/>
      <c r="Q118" s="156"/>
      <c r="R118" s="156"/>
      <c r="S118" s="156"/>
      <c r="T118" s="156"/>
      <c r="U118" s="156"/>
      <c r="V118" s="156"/>
      <c r="W118" s="156"/>
      <c r="X118" s="156"/>
      <c r="Y118" s="147"/>
      <c r="Z118" s="147"/>
      <c r="AA118" s="147"/>
      <c r="AB118" s="147"/>
      <c r="AC118" s="147"/>
      <c r="AD118" s="147"/>
      <c r="AE118" s="147"/>
      <c r="AF118" s="147"/>
      <c r="AG118" s="147" t="s">
        <v>178</v>
      </c>
      <c r="AH118" s="147">
        <v>0</v>
      </c>
      <c r="AI118" s="147"/>
      <c r="AJ118" s="147"/>
      <c r="AK118" s="147"/>
      <c r="AL118" s="147"/>
      <c r="AM118" s="147"/>
      <c r="AN118" s="147"/>
      <c r="AO118" s="147"/>
      <c r="AP118" s="147"/>
      <c r="AQ118" s="147"/>
      <c r="AR118" s="147"/>
      <c r="AS118" s="147"/>
      <c r="AT118" s="147"/>
      <c r="AU118" s="147"/>
      <c r="AV118" s="147"/>
      <c r="AW118" s="147"/>
      <c r="AX118" s="147"/>
      <c r="AY118" s="147"/>
      <c r="AZ118" s="147"/>
      <c r="BA118" s="147"/>
      <c r="BB118" s="147"/>
      <c r="BC118" s="147"/>
      <c r="BD118" s="147"/>
      <c r="BE118" s="147"/>
      <c r="BF118" s="147"/>
      <c r="BG118" s="147"/>
      <c r="BH118" s="147"/>
    </row>
    <row r="119" spans="1:60" outlineLevel="1" x14ac:dyDescent="0.25">
      <c r="A119" s="154"/>
      <c r="B119" s="155"/>
      <c r="C119" s="183" t="s">
        <v>337</v>
      </c>
      <c r="D119" s="158"/>
      <c r="E119" s="159">
        <v>195</v>
      </c>
      <c r="F119" s="156"/>
      <c r="G119" s="156"/>
      <c r="H119" s="156"/>
      <c r="I119" s="156"/>
      <c r="J119" s="156"/>
      <c r="K119" s="156"/>
      <c r="L119" s="156"/>
      <c r="M119" s="156"/>
      <c r="N119" s="156"/>
      <c r="O119" s="156"/>
      <c r="P119" s="156"/>
      <c r="Q119" s="156"/>
      <c r="R119" s="156"/>
      <c r="S119" s="156"/>
      <c r="T119" s="156"/>
      <c r="U119" s="156"/>
      <c r="V119" s="156"/>
      <c r="W119" s="156"/>
      <c r="X119" s="156"/>
      <c r="Y119" s="147"/>
      <c r="Z119" s="147"/>
      <c r="AA119" s="147"/>
      <c r="AB119" s="147"/>
      <c r="AC119" s="147"/>
      <c r="AD119" s="147"/>
      <c r="AE119" s="147"/>
      <c r="AF119" s="147"/>
      <c r="AG119" s="147" t="s">
        <v>178</v>
      </c>
      <c r="AH119" s="147">
        <v>0</v>
      </c>
      <c r="AI119" s="147"/>
      <c r="AJ119" s="147"/>
      <c r="AK119" s="147"/>
      <c r="AL119" s="147"/>
      <c r="AM119" s="147"/>
      <c r="AN119" s="147"/>
      <c r="AO119" s="147"/>
      <c r="AP119" s="147"/>
      <c r="AQ119" s="147"/>
      <c r="AR119" s="147"/>
      <c r="AS119" s="147"/>
      <c r="AT119" s="147"/>
      <c r="AU119" s="147"/>
      <c r="AV119" s="147"/>
      <c r="AW119" s="147"/>
      <c r="AX119" s="147"/>
      <c r="AY119" s="147"/>
      <c r="AZ119" s="147"/>
      <c r="BA119" s="147"/>
      <c r="BB119" s="147"/>
      <c r="BC119" s="147"/>
      <c r="BD119" s="147"/>
      <c r="BE119" s="147"/>
      <c r="BF119" s="147"/>
      <c r="BG119" s="147"/>
      <c r="BH119" s="147"/>
    </row>
    <row r="120" spans="1:60" outlineLevel="1" x14ac:dyDescent="0.25">
      <c r="A120" s="154"/>
      <c r="B120" s="155"/>
      <c r="C120" s="183" t="s">
        <v>338</v>
      </c>
      <c r="D120" s="158"/>
      <c r="E120" s="159">
        <v>199</v>
      </c>
      <c r="F120" s="156"/>
      <c r="G120" s="156"/>
      <c r="H120" s="156"/>
      <c r="I120" s="156"/>
      <c r="J120" s="156"/>
      <c r="K120" s="156"/>
      <c r="L120" s="156"/>
      <c r="M120" s="156"/>
      <c r="N120" s="156"/>
      <c r="O120" s="156"/>
      <c r="P120" s="156"/>
      <c r="Q120" s="156"/>
      <c r="R120" s="156"/>
      <c r="S120" s="156"/>
      <c r="T120" s="156"/>
      <c r="U120" s="156"/>
      <c r="V120" s="156"/>
      <c r="W120" s="156"/>
      <c r="X120" s="156"/>
      <c r="Y120" s="147"/>
      <c r="Z120" s="147"/>
      <c r="AA120" s="147"/>
      <c r="AB120" s="147"/>
      <c r="AC120" s="147"/>
      <c r="AD120" s="147"/>
      <c r="AE120" s="147"/>
      <c r="AF120" s="147"/>
      <c r="AG120" s="147" t="s">
        <v>178</v>
      </c>
      <c r="AH120" s="147">
        <v>0</v>
      </c>
      <c r="AI120" s="147"/>
      <c r="AJ120" s="147"/>
      <c r="AK120" s="147"/>
      <c r="AL120" s="147"/>
      <c r="AM120" s="147"/>
      <c r="AN120" s="147"/>
      <c r="AO120" s="147"/>
      <c r="AP120" s="147"/>
      <c r="AQ120" s="147"/>
      <c r="AR120" s="147"/>
      <c r="AS120" s="147"/>
      <c r="AT120" s="147"/>
      <c r="AU120" s="147"/>
      <c r="AV120" s="147"/>
      <c r="AW120" s="147"/>
      <c r="AX120" s="147"/>
      <c r="AY120" s="147"/>
      <c r="AZ120" s="147"/>
      <c r="BA120" s="147"/>
      <c r="BB120" s="147"/>
      <c r="BC120" s="147"/>
      <c r="BD120" s="147"/>
      <c r="BE120" s="147"/>
      <c r="BF120" s="147"/>
      <c r="BG120" s="147"/>
      <c r="BH120" s="147"/>
    </row>
    <row r="121" spans="1:60" outlineLevel="1" x14ac:dyDescent="0.25">
      <c r="A121" s="154"/>
      <c r="B121" s="155"/>
      <c r="C121" s="183" t="s">
        <v>339</v>
      </c>
      <c r="D121" s="158"/>
      <c r="E121" s="159">
        <v>175.05</v>
      </c>
      <c r="F121" s="156"/>
      <c r="G121" s="156"/>
      <c r="H121" s="156"/>
      <c r="I121" s="156"/>
      <c r="J121" s="156"/>
      <c r="K121" s="156"/>
      <c r="L121" s="156"/>
      <c r="M121" s="156"/>
      <c r="N121" s="156"/>
      <c r="O121" s="156"/>
      <c r="P121" s="156"/>
      <c r="Q121" s="156"/>
      <c r="R121" s="156"/>
      <c r="S121" s="156"/>
      <c r="T121" s="156"/>
      <c r="U121" s="156"/>
      <c r="V121" s="156"/>
      <c r="W121" s="156"/>
      <c r="X121" s="156"/>
      <c r="Y121" s="147"/>
      <c r="Z121" s="147"/>
      <c r="AA121" s="147"/>
      <c r="AB121" s="147"/>
      <c r="AC121" s="147"/>
      <c r="AD121" s="147"/>
      <c r="AE121" s="147"/>
      <c r="AF121" s="147"/>
      <c r="AG121" s="147" t="s">
        <v>178</v>
      </c>
      <c r="AH121" s="147">
        <v>0</v>
      </c>
      <c r="AI121" s="147"/>
      <c r="AJ121" s="147"/>
      <c r="AK121" s="147"/>
      <c r="AL121" s="147"/>
      <c r="AM121" s="147"/>
      <c r="AN121" s="147"/>
      <c r="AO121" s="147"/>
      <c r="AP121" s="147"/>
      <c r="AQ121" s="147"/>
      <c r="AR121" s="147"/>
      <c r="AS121" s="147"/>
      <c r="AT121" s="147"/>
      <c r="AU121" s="147"/>
      <c r="AV121" s="147"/>
      <c r="AW121" s="147"/>
      <c r="AX121" s="147"/>
      <c r="AY121" s="147"/>
      <c r="AZ121" s="147"/>
      <c r="BA121" s="147"/>
      <c r="BB121" s="147"/>
      <c r="BC121" s="147"/>
      <c r="BD121" s="147"/>
      <c r="BE121" s="147"/>
      <c r="BF121" s="147"/>
      <c r="BG121" s="147"/>
      <c r="BH121" s="147"/>
    </row>
    <row r="122" spans="1:60" outlineLevel="1" x14ac:dyDescent="0.25">
      <c r="A122" s="154"/>
      <c r="B122" s="155"/>
      <c r="C122" s="183" t="s">
        <v>340</v>
      </c>
      <c r="D122" s="158"/>
      <c r="E122" s="159">
        <v>142.65</v>
      </c>
      <c r="F122" s="156"/>
      <c r="G122" s="156"/>
      <c r="H122" s="156"/>
      <c r="I122" s="156"/>
      <c r="J122" s="156"/>
      <c r="K122" s="156"/>
      <c r="L122" s="156"/>
      <c r="M122" s="156"/>
      <c r="N122" s="156"/>
      <c r="O122" s="156"/>
      <c r="P122" s="156"/>
      <c r="Q122" s="156"/>
      <c r="R122" s="156"/>
      <c r="S122" s="156"/>
      <c r="T122" s="156"/>
      <c r="U122" s="156"/>
      <c r="V122" s="156"/>
      <c r="W122" s="156"/>
      <c r="X122" s="156"/>
      <c r="Y122" s="147"/>
      <c r="Z122" s="147"/>
      <c r="AA122" s="147"/>
      <c r="AB122" s="147"/>
      <c r="AC122" s="147"/>
      <c r="AD122" s="147"/>
      <c r="AE122" s="147"/>
      <c r="AF122" s="147"/>
      <c r="AG122" s="147" t="s">
        <v>178</v>
      </c>
      <c r="AH122" s="147">
        <v>0</v>
      </c>
      <c r="AI122" s="147"/>
      <c r="AJ122" s="147"/>
      <c r="AK122" s="147"/>
      <c r="AL122" s="147"/>
      <c r="AM122" s="147"/>
      <c r="AN122" s="147"/>
      <c r="AO122" s="147"/>
      <c r="AP122" s="147"/>
      <c r="AQ122" s="147"/>
      <c r="AR122" s="147"/>
      <c r="AS122" s="147"/>
      <c r="AT122" s="147"/>
      <c r="AU122" s="147"/>
      <c r="AV122" s="147"/>
      <c r="AW122" s="147"/>
      <c r="AX122" s="147"/>
      <c r="AY122" s="147"/>
      <c r="AZ122" s="147"/>
      <c r="BA122" s="147"/>
      <c r="BB122" s="147"/>
      <c r="BC122" s="147"/>
      <c r="BD122" s="147"/>
      <c r="BE122" s="147"/>
      <c r="BF122" s="147"/>
      <c r="BG122" s="147"/>
      <c r="BH122" s="147"/>
    </row>
    <row r="123" spans="1:60" outlineLevel="1" x14ac:dyDescent="0.25">
      <c r="A123" s="154"/>
      <c r="B123" s="155"/>
      <c r="C123" s="183" t="s">
        <v>341</v>
      </c>
      <c r="D123" s="158"/>
      <c r="E123" s="159">
        <v>151.19999999999999</v>
      </c>
      <c r="F123" s="156"/>
      <c r="G123" s="156"/>
      <c r="H123" s="156"/>
      <c r="I123" s="156"/>
      <c r="J123" s="156"/>
      <c r="K123" s="156"/>
      <c r="L123" s="156"/>
      <c r="M123" s="156"/>
      <c r="N123" s="156"/>
      <c r="O123" s="156"/>
      <c r="P123" s="156"/>
      <c r="Q123" s="156"/>
      <c r="R123" s="156"/>
      <c r="S123" s="156"/>
      <c r="T123" s="156"/>
      <c r="U123" s="156"/>
      <c r="V123" s="156"/>
      <c r="W123" s="156"/>
      <c r="X123" s="156"/>
      <c r="Y123" s="147"/>
      <c r="Z123" s="147"/>
      <c r="AA123" s="147"/>
      <c r="AB123" s="147"/>
      <c r="AC123" s="147"/>
      <c r="AD123" s="147"/>
      <c r="AE123" s="147"/>
      <c r="AF123" s="147"/>
      <c r="AG123" s="147" t="s">
        <v>178</v>
      </c>
      <c r="AH123" s="147">
        <v>0</v>
      </c>
      <c r="AI123" s="147"/>
      <c r="AJ123" s="147"/>
      <c r="AK123" s="147"/>
      <c r="AL123" s="147"/>
      <c r="AM123" s="147"/>
      <c r="AN123" s="147"/>
      <c r="AO123" s="147"/>
      <c r="AP123" s="147"/>
      <c r="AQ123" s="147"/>
      <c r="AR123" s="147"/>
      <c r="AS123" s="147"/>
      <c r="AT123" s="147"/>
      <c r="AU123" s="147"/>
      <c r="AV123" s="147"/>
      <c r="AW123" s="147"/>
      <c r="AX123" s="147"/>
      <c r="AY123" s="147"/>
      <c r="AZ123" s="147"/>
      <c r="BA123" s="147"/>
      <c r="BB123" s="147"/>
      <c r="BC123" s="147"/>
      <c r="BD123" s="147"/>
      <c r="BE123" s="147"/>
      <c r="BF123" s="147"/>
      <c r="BG123" s="147"/>
      <c r="BH123" s="147"/>
    </row>
    <row r="124" spans="1:60" outlineLevel="1" x14ac:dyDescent="0.25">
      <c r="A124" s="154"/>
      <c r="B124" s="155"/>
      <c r="C124" s="183" t="s">
        <v>342</v>
      </c>
      <c r="D124" s="158"/>
      <c r="E124" s="159">
        <v>108.205</v>
      </c>
      <c r="F124" s="156"/>
      <c r="G124" s="156"/>
      <c r="H124" s="156"/>
      <c r="I124" s="156"/>
      <c r="J124" s="156"/>
      <c r="K124" s="156"/>
      <c r="L124" s="156"/>
      <c r="M124" s="156"/>
      <c r="N124" s="156"/>
      <c r="O124" s="156"/>
      <c r="P124" s="156"/>
      <c r="Q124" s="156"/>
      <c r="R124" s="156"/>
      <c r="S124" s="156"/>
      <c r="T124" s="156"/>
      <c r="U124" s="156"/>
      <c r="V124" s="156"/>
      <c r="W124" s="156"/>
      <c r="X124" s="156"/>
      <c r="Y124" s="147"/>
      <c r="Z124" s="147"/>
      <c r="AA124" s="147"/>
      <c r="AB124" s="147"/>
      <c r="AC124" s="147"/>
      <c r="AD124" s="147"/>
      <c r="AE124" s="147"/>
      <c r="AF124" s="147"/>
      <c r="AG124" s="147" t="s">
        <v>178</v>
      </c>
      <c r="AH124" s="147">
        <v>0</v>
      </c>
      <c r="AI124" s="147"/>
      <c r="AJ124" s="147"/>
      <c r="AK124" s="147"/>
      <c r="AL124" s="147"/>
      <c r="AM124" s="147"/>
      <c r="AN124" s="147"/>
      <c r="AO124" s="147"/>
      <c r="AP124" s="147"/>
      <c r="AQ124" s="147"/>
      <c r="AR124" s="147"/>
      <c r="AS124" s="147"/>
      <c r="AT124" s="147"/>
      <c r="AU124" s="147"/>
      <c r="AV124" s="147"/>
      <c r="AW124" s="147"/>
      <c r="AX124" s="147"/>
      <c r="AY124" s="147"/>
      <c r="AZ124" s="147"/>
      <c r="BA124" s="147"/>
      <c r="BB124" s="147"/>
      <c r="BC124" s="147"/>
      <c r="BD124" s="147"/>
      <c r="BE124" s="147"/>
      <c r="BF124" s="147"/>
      <c r="BG124" s="147"/>
      <c r="BH124" s="147"/>
    </row>
    <row r="125" spans="1:60" outlineLevel="1" x14ac:dyDescent="0.25">
      <c r="A125" s="154"/>
      <c r="B125" s="155"/>
      <c r="C125" s="183" t="s">
        <v>343</v>
      </c>
      <c r="D125" s="158"/>
      <c r="E125" s="159">
        <v>176.5</v>
      </c>
      <c r="F125" s="156"/>
      <c r="G125" s="156"/>
      <c r="H125" s="156"/>
      <c r="I125" s="156"/>
      <c r="J125" s="156"/>
      <c r="K125" s="156"/>
      <c r="L125" s="156"/>
      <c r="M125" s="156"/>
      <c r="N125" s="156"/>
      <c r="O125" s="156"/>
      <c r="P125" s="156"/>
      <c r="Q125" s="156"/>
      <c r="R125" s="156"/>
      <c r="S125" s="156"/>
      <c r="T125" s="156"/>
      <c r="U125" s="156"/>
      <c r="V125" s="156"/>
      <c r="W125" s="156"/>
      <c r="X125" s="156"/>
      <c r="Y125" s="147"/>
      <c r="Z125" s="147"/>
      <c r="AA125" s="147"/>
      <c r="AB125" s="147"/>
      <c r="AC125" s="147"/>
      <c r="AD125" s="147"/>
      <c r="AE125" s="147"/>
      <c r="AF125" s="147"/>
      <c r="AG125" s="147" t="s">
        <v>178</v>
      </c>
      <c r="AH125" s="147">
        <v>0</v>
      </c>
      <c r="AI125" s="147"/>
      <c r="AJ125" s="147"/>
      <c r="AK125" s="147"/>
      <c r="AL125" s="147"/>
      <c r="AM125" s="147"/>
      <c r="AN125" s="147"/>
      <c r="AO125" s="147"/>
      <c r="AP125" s="147"/>
      <c r="AQ125" s="147"/>
      <c r="AR125" s="147"/>
      <c r="AS125" s="147"/>
      <c r="AT125" s="147"/>
      <c r="AU125" s="147"/>
      <c r="AV125" s="147"/>
      <c r="AW125" s="147"/>
      <c r="AX125" s="147"/>
      <c r="AY125" s="147"/>
      <c r="AZ125" s="147"/>
      <c r="BA125" s="147"/>
      <c r="BB125" s="147"/>
      <c r="BC125" s="147"/>
      <c r="BD125" s="147"/>
      <c r="BE125" s="147"/>
      <c r="BF125" s="147"/>
      <c r="BG125" s="147"/>
      <c r="BH125" s="147"/>
    </row>
    <row r="126" spans="1:60" outlineLevel="1" x14ac:dyDescent="0.25">
      <c r="A126" s="154"/>
      <c r="B126" s="155"/>
      <c r="C126" s="183" t="s">
        <v>344</v>
      </c>
      <c r="D126" s="158"/>
      <c r="E126" s="159">
        <v>75.599999999999994</v>
      </c>
      <c r="F126" s="156"/>
      <c r="G126" s="156"/>
      <c r="H126" s="156"/>
      <c r="I126" s="156"/>
      <c r="J126" s="156"/>
      <c r="K126" s="156"/>
      <c r="L126" s="156"/>
      <c r="M126" s="156"/>
      <c r="N126" s="156"/>
      <c r="O126" s="156"/>
      <c r="P126" s="156"/>
      <c r="Q126" s="156"/>
      <c r="R126" s="156"/>
      <c r="S126" s="156"/>
      <c r="T126" s="156"/>
      <c r="U126" s="156"/>
      <c r="V126" s="156"/>
      <c r="W126" s="156"/>
      <c r="X126" s="156"/>
      <c r="Y126" s="147"/>
      <c r="Z126" s="147"/>
      <c r="AA126" s="147"/>
      <c r="AB126" s="147"/>
      <c r="AC126" s="147"/>
      <c r="AD126" s="147"/>
      <c r="AE126" s="147"/>
      <c r="AF126" s="147"/>
      <c r="AG126" s="147" t="s">
        <v>178</v>
      </c>
      <c r="AH126" s="147">
        <v>0</v>
      </c>
      <c r="AI126" s="147"/>
      <c r="AJ126" s="147"/>
      <c r="AK126" s="147"/>
      <c r="AL126" s="147"/>
      <c r="AM126" s="147"/>
      <c r="AN126" s="147"/>
      <c r="AO126" s="147"/>
      <c r="AP126" s="147"/>
      <c r="AQ126" s="147"/>
      <c r="AR126" s="147"/>
      <c r="AS126" s="147"/>
      <c r="AT126" s="147"/>
      <c r="AU126" s="147"/>
      <c r="AV126" s="147"/>
      <c r="AW126" s="147"/>
      <c r="AX126" s="147"/>
      <c r="AY126" s="147"/>
      <c r="AZ126" s="147"/>
      <c r="BA126" s="147"/>
      <c r="BB126" s="147"/>
      <c r="BC126" s="147"/>
      <c r="BD126" s="147"/>
      <c r="BE126" s="147"/>
      <c r="BF126" s="147"/>
      <c r="BG126" s="147"/>
      <c r="BH126" s="147"/>
    </row>
    <row r="127" spans="1:60" outlineLevel="1" x14ac:dyDescent="0.25">
      <c r="A127" s="154"/>
      <c r="B127" s="155"/>
      <c r="C127" s="183" t="s">
        <v>345</v>
      </c>
      <c r="D127" s="158"/>
      <c r="E127" s="159">
        <v>300</v>
      </c>
      <c r="F127" s="156"/>
      <c r="G127" s="156"/>
      <c r="H127" s="156"/>
      <c r="I127" s="156"/>
      <c r="J127" s="156"/>
      <c r="K127" s="156"/>
      <c r="L127" s="156"/>
      <c r="M127" s="156"/>
      <c r="N127" s="156"/>
      <c r="O127" s="156"/>
      <c r="P127" s="156"/>
      <c r="Q127" s="156"/>
      <c r="R127" s="156"/>
      <c r="S127" s="156"/>
      <c r="T127" s="156"/>
      <c r="U127" s="156"/>
      <c r="V127" s="156"/>
      <c r="W127" s="156"/>
      <c r="X127" s="156"/>
      <c r="Y127" s="147"/>
      <c r="Z127" s="147"/>
      <c r="AA127" s="147"/>
      <c r="AB127" s="147"/>
      <c r="AC127" s="147"/>
      <c r="AD127" s="147"/>
      <c r="AE127" s="147"/>
      <c r="AF127" s="147"/>
      <c r="AG127" s="147" t="s">
        <v>178</v>
      </c>
      <c r="AH127" s="147">
        <v>0</v>
      </c>
      <c r="AI127" s="147"/>
      <c r="AJ127" s="147"/>
      <c r="AK127" s="147"/>
      <c r="AL127" s="147"/>
      <c r="AM127" s="147"/>
      <c r="AN127" s="147"/>
      <c r="AO127" s="147"/>
      <c r="AP127" s="147"/>
      <c r="AQ127" s="147"/>
      <c r="AR127" s="147"/>
      <c r="AS127" s="147"/>
      <c r="AT127" s="147"/>
      <c r="AU127" s="147"/>
      <c r="AV127" s="147"/>
      <c r="AW127" s="147"/>
      <c r="AX127" s="147"/>
      <c r="AY127" s="147"/>
      <c r="AZ127" s="147"/>
      <c r="BA127" s="147"/>
      <c r="BB127" s="147"/>
      <c r="BC127" s="147"/>
      <c r="BD127" s="147"/>
      <c r="BE127" s="147"/>
      <c r="BF127" s="147"/>
      <c r="BG127" s="147"/>
      <c r="BH127" s="147"/>
    </row>
    <row r="128" spans="1:60" outlineLevel="1" x14ac:dyDescent="0.25">
      <c r="A128" s="154"/>
      <c r="B128" s="155"/>
      <c r="C128" s="183" t="s">
        <v>346</v>
      </c>
      <c r="D128" s="158"/>
      <c r="E128" s="159">
        <v>93</v>
      </c>
      <c r="F128" s="156"/>
      <c r="G128" s="156"/>
      <c r="H128" s="156"/>
      <c r="I128" s="156"/>
      <c r="J128" s="156"/>
      <c r="K128" s="156"/>
      <c r="L128" s="156"/>
      <c r="M128" s="156"/>
      <c r="N128" s="156"/>
      <c r="O128" s="156"/>
      <c r="P128" s="156"/>
      <c r="Q128" s="156"/>
      <c r="R128" s="156"/>
      <c r="S128" s="156"/>
      <c r="T128" s="156"/>
      <c r="U128" s="156"/>
      <c r="V128" s="156"/>
      <c r="W128" s="156"/>
      <c r="X128" s="156"/>
      <c r="Y128" s="147"/>
      <c r="Z128" s="147"/>
      <c r="AA128" s="147"/>
      <c r="AB128" s="147"/>
      <c r="AC128" s="147"/>
      <c r="AD128" s="147"/>
      <c r="AE128" s="147"/>
      <c r="AF128" s="147"/>
      <c r="AG128" s="147" t="s">
        <v>178</v>
      </c>
      <c r="AH128" s="147">
        <v>0</v>
      </c>
      <c r="AI128" s="147"/>
      <c r="AJ128" s="147"/>
      <c r="AK128" s="147"/>
      <c r="AL128" s="147"/>
      <c r="AM128" s="147"/>
      <c r="AN128" s="147"/>
      <c r="AO128" s="147"/>
      <c r="AP128" s="147"/>
      <c r="AQ128" s="147"/>
      <c r="AR128" s="147"/>
      <c r="AS128" s="147"/>
      <c r="AT128" s="147"/>
      <c r="AU128" s="147"/>
      <c r="AV128" s="147"/>
      <c r="AW128" s="147"/>
      <c r="AX128" s="147"/>
      <c r="AY128" s="147"/>
      <c r="AZ128" s="147"/>
      <c r="BA128" s="147"/>
      <c r="BB128" s="147"/>
      <c r="BC128" s="147"/>
      <c r="BD128" s="147"/>
      <c r="BE128" s="147"/>
      <c r="BF128" s="147"/>
      <c r="BG128" s="147"/>
      <c r="BH128" s="147"/>
    </row>
    <row r="129" spans="1:60" outlineLevel="1" x14ac:dyDescent="0.25">
      <c r="A129" s="154"/>
      <c r="B129" s="155"/>
      <c r="C129" s="183" t="s">
        <v>347</v>
      </c>
      <c r="D129" s="158"/>
      <c r="E129" s="159">
        <v>17.596</v>
      </c>
      <c r="F129" s="156"/>
      <c r="G129" s="156"/>
      <c r="H129" s="156"/>
      <c r="I129" s="156"/>
      <c r="J129" s="156"/>
      <c r="K129" s="156"/>
      <c r="L129" s="156"/>
      <c r="M129" s="156"/>
      <c r="N129" s="156"/>
      <c r="O129" s="156"/>
      <c r="P129" s="156"/>
      <c r="Q129" s="156"/>
      <c r="R129" s="156"/>
      <c r="S129" s="156"/>
      <c r="T129" s="156"/>
      <c r="U129" s="156"/>
      <c r="V129" s="156"/>
      <c r="W129" s="156"/>
      <c r="X129" s="156"/>
      <c r="Y129" s="147"/>
      <c r="Z129" s="147"/>
      <c r="AA129" s="147"/>
      <c r="AB129" s="147"/>
      <c r="AC129" s="147"/>
      <c r="AD129" s="147"/>
      <c r="AE129" s="147"/>
      <c r="AF129" s="147"/>
      <c r="AG129" s="147" t="s">
        <v>178</v>
      </c>
      <c r="AH129" s="147">
        <v>0</v>
      </c>
      <c r="AI129" s="147"/>
      <c r="AJ129" s="147"/>
      <c r="AK129" s="147"/>
      <c r="AL129" s="147"/>
      <c r="AM129" s="147"/>
      <c r="AN129" s="147"/>
      <c r="AO129" s="147"/>
      <c r="AP129" s="147"/>
      <c r="AQ129" s="147"/>
      <c r="AR129" s="147"/>
      <c r="AS129" s="147"/>
      <c r="AT129" s="147"/>
      <c r="AU129" s="147"/>
      <c r="AV129" s="147"/>
      <c r="AW129" s="147"/>
      <c r="AX129" s="147"/>
      <c r="AY129" s="147"/>
      <c r="AZ129" s="147"/>
      <c r="BA129" s="147"/>
      <c r="BB129" s="147"/>
      <c r="BC129" s="147"/>
      <c r="BD129" s="147"/>
      <c r="BE129" s="147"/>
      <c r="BF129" s="147"/>
      <c r="BG129" s="147"/>
      <c r="BH129" s="147"/>
    </row>
    <row r="130" spans="1:60" outlineLevel="1" x14ac:dyDescent="0.25">
      <c r="A130" s="154"/>
      <c r="B130" s="155"/>
      <c r="C130" s="183" t="s">
        <v>348</v>
      </c>
      <c r="D130" s="158"/>
      <c r="E130" s="159">
        <v>61.42</v>
      </c>
      <c r="F130" s="156"/>
      <c r="G130" s="156"/>
      <c r="H130" s="156"/>
      <c r="I130" s="156"/>
      <c r="J130" s="156"/>
      <c r="K130" s="156"/>
      <c r="L130" s="156"/>
      <c r="M130" s="156"/>
      <c r="N130" s="156"/>
      <c r="O130" s="156"/>
      <c r="P130" s="156"/>
      <c r="Q130" s="156"/>
      <c r="R130" s="156"/>
      <c r="S130" s="156"/>
      <c r="T130" s="156"/>
      <c r="U130" s="156"/>
      <c r="V130" s="156"/>
      <c r="W130" s="156"/>
      <c r="X130" s="156"/>
      <c r="Y130" s="147"/>
      <c r="Z130" s="147"/>
      <c r="AA130" s="147"/>
      <c r="AB130" s="147"/>
      <c r="AC130" s="147"/>
      <c r="AD130" s="147"/>
      <c r="AE130" s="147"/>
      <c r="AF130" s="147"/>
      <c r="AG130" s="147" t="s">
        <v>178</v>
      </c>
      <c r="AH130" s="147">
        <v>0</v>
      </c>
      <c r="AI130" s="147"/>
      <c r="AJ130" s="147"/>
      <c r="AK130" s="147"/>
      <c r="AL130" s="147"/>
      <c r="AM130" s="147"/>
      <c r="AN130" s="147"/>
      <c r="AO130" s="147"/>
      <c r="AP130" s="147"/>
      <c r="AQ130" s="147"/>
      <c r="AR130" s="147"/>
      <c r="AS130" s="147"/>
      <c r="AT130" s="147"/>
      <c r="AU130" s="147"/>
      <c r="AV130" s="147"/>
      <c r="AW130" s="147"/>
      <c r="AX130" s="147"/>
      <c r="AY130" s="147"/>
      <c r="AZ130" s="147"/>
      <c r="BA130" s="147"/>
      <c r="BB130" s="147"/>
      <c r="BC130" s="147"/>
      <c r="BD130" s="147"/>
      <c r="BE130" s="147"/>
      <c r="BF130" s="147"/>
      <c r="BG130" s="147"/>
      <c r="BH130" s="147"/>
    </row>
    <row r="131" spans="1:60" outlineLevel="1" x14ac:dyDescent="0.25">
      <c r="A131" s="154"/>
      <c r="B131" s="155"/>
      <c r="C131" s="183" t="s">
        <v>349</v>
      </c>
      <c r="D131" s="158"/>
      <c r="E131" s="159">
        <v>156.453</v>
      </c>
      <c r="F131" s="156"/>
      <c r="G131" s="156"/>
      <c r="H131" s="156"/>
      <c r="I131" s="156"/>
      <c r="J131" s="156"/>
      <c r="K131" s="156"/>
      <c r="L131" s="156"/>
      <c r="M131" s="156"/>
      <c r="N131" s="156"/>
      <c r="O131" s="156"/>
      <c r="P131" s="156"/>
      <c r="Q131" s="156"/>
      <c r="R131" s="156"/>
      <c r="S131" s="156"/>
      <c r="T131" s="156"/>
      <c r="U131" s="156"/>
      <c r="V131" s="156"/>
      <c r="W131" s="156"/>
      <c r="X131" s="156"/>
      <c r="Y131" s="147"/>
      <c r="Z131" s="147"/>
      <c r="AA131" s="147"/>
      <c r="AB131" s="147"/>
      <c r="AC131" s="147"/>
      <c r="AD131" s="147"/>
      <c r="AE131" s="147"/>
      <c r="AF131" s="147"/>
      <c r="AG131" s="147" t="s">
        <v>178</v>
      </c>
      <c r="AH131" s="147">
        <v>0</v>
      </c>
      <c r="AI131" s="147"/>
      <c r="AJ131" s="147"/>
      <c r="AK131" s="147"/>
      <c r="AL131" s="147"/>
      <c r="AM131" s="147"/>
      <c r="AN131" s="147"/>
      <c r="AO131" s="147"/>
      <c r="AP131" s="147"/>
      <c r="AQ131" s="147"/>
      <c r="AR131" s="147"/>
      <c r="AS131" s="147"/>
      <c r="AT131" s="147"/>
      <c r="AU131" s="147"/>
      <c r="AV131" s="147"/>
      <c r="AW131" s="147"/>
      <c r="AX131" s="147"/>
      <c r="AY131" s="147"/>
      <c r="AZ131" s="147"/>
      <c r="BA131" s="147"/>
      <c r="BB131" s="147"/>
      <c r="BC131" s="147"/>
      <c r="BD131" s="147"/>
      <c r="BE131" s="147"/>
      <c r="BF131" s="147"/>
      <c r="BG131" s="147"/>
      <c r="BH131" s="147"/>
    </row>
    <row r="132" spans="1:60" outlineLevel="1" x14ac:dyDescent="0.25">
      <c r="A132" s="154"/>
      <c r="B132" s="155"/>
      <c r="C132" s="183" t="s">
        <v>350</v>
      </c>
      <c r="D132" s="158"/>
      <c r="E132" s="159">
        <v>103.25</v>
      </c>
      <c r="F132" s="156"/>
      <c r="G132" s="156"/>
      <c r="H132" s="156"/>
      <c r="I132" s="156"/>
      <c r="J132" s="156"/>
      <c r="K132" s="156"/>
      <c r="L132" s="156"/>
      <c r="M132" s="156"/>
      <c r="N132" s="156"/>
      <c r="O132" s="156"/>
      <c r="P132" s="156"/>
      <c r="Q132" s="156"/>
      <c r="R132" s="156"/>
      <c r="S132" s="156"/>
      <c r="T132" s="156"/>
      <c r="U132" s="156"/>
      <c r="V132" s="156"/>
      <c r="W132" s="156"/>
      <c r="X132" s="156"/>
      <c r="Y132" s="147"/>
      <c r="Z132" s="147"/>
      <c r="AA132" s="147"/>
      <c r="AB132" s="147"/>
      <c r="AC132" s="147"/>
      <c r="AD132" s="147"/>
      <c r="AE132" s="147"/>
      <c r="AF132" s="147"/>
      <c r="AG132" s="147" t="s">
        <v>178</v>
      </c>
      <c r="AH132" s="147">
        <v>0</v>
      </c>
      <c r="AI132" s="147"/>
      <c r="AJ132" s="147"/>
      <c r="AK132" s="147"/>
      <c r="AL132" s="147"/>
      <c r="AM132" s="147"/>
      <c r="AN132" s="147"/>
      <c r="AO132" s="147"/>
      <c r="AP132" s="147"/>
      <c r="AQ132" s="147"/>
      <c r="AR132" s="147"/>
      <c r="AS132" s="147"/>
      <c r="AT132" s="147"/>
      <c r="AU132" s="147"/>
      <c r="AV132" s="147"/>
      <c r="AW132" s="147"/>
      <c r="AX132" s="147"/>
      <c r="AY132" s="147"/>
      <c r="AZ132" s="147"/>
      <c r="BA132" s="147"/>
      <c r="BB132" s="147"/>
      <c r="BC132" s="147"/>
      <c r="BD132" s="147"/>
      <c r="BE132" s="147"/>
      <c r="BF132" s="147"/>
      <c r="BG132" s="147"/>
      <c r="BH132" s="147"/>
    </row>
    <row r="133" spans="1:60" outlineLevel="1" x14ac:dyDescent="0.25">
      <c r="A133" s="154"/>
      <c r="B133" s="155"/>
      <c r="C133" s="183" t="s">
        <v>351</v>
      </c>
      <c r="D133" s="158"/>
      <c r="E133" s="159">
        <v>50.387999999999998</v>
      </c>
      <c r="F133" s="156"/>
      <c r="G133" s="156"/>
      <c r="H133" s="156"/>
      <c r="I133" s="156"/>
      <c r="J133" s="156"/>
      <c r="K133" s="156"/>
      <c r="L133" s="156"/>
      <c r="M133" s="156"/>
      <c r="N133" s="156"/>
      <c r="O133" s="156"/>
      <c r="P133" s="156"/>
      <c r="Q133" s="156"/>
      <c r="R133" s="156"/>
      <c r="S133" s="156"/>
      <c r="T133" s="156"/>
      <c r="U133" s="156"/>
      <c r="V133" s="156"/>
      <c r="W133" s="156"/>
      <c r="X133" s="156"/>
      <c r="Y133" s="147"/>
      <c r="Z133" s="147"/>
      <c r="AA133" s="147"/>
      <c r="AB133" s="147"/>
      <c r="AC133" s="147"/>
      <c r="AD133" s="147"/>
      <c r="AE133" s="147"/>
      <c r="AF133" s="147"/>
      <c r="AG133" s="147" t="s">
        <v>178</v>
      </c>
      <c r="AH133" s="147">
        <v>0</v>
      </c>
      <c r="AI133" s="147"/>
      <c r="AJ133" s="147"/>
      <c r="AK133" s="147"/>
      <c r="AL133" s="147"/>
      <c r="AM133" s="147"/>
      <c r="AN133" s="147"/>
      <c r="AO133" s="147"/>
      <c r="AP133" s="147"/>
      <c r="AQ133" s="147"/>
      <c r="AR133" s="147"/>
      <c r="AS133" s="147"/>
      <c r="AT133" s="147"/>
      <c r="AU133" s="147"/>
      <c r="AV133" s="147"/>
      <c r="AW133" s="147"/>
      <c r="AX133" s="147"/>
      <c r="AY133" s="147"/>
      <c r="AZ133" s="147"/>
      <c r="BA133" s="147"/>
      <c r="BB133" s="147"/>
      <c r="BC133" s="147"/>
      <c r="BD133" s="147"/>
      <c r="BE133" s="147"/>
      <c r="BF133" s="147"/>
      <c r="BG133" s="147"/>
      <c r="BH133" s="147"/>
    </row>
    <row r="134" spans="1:60" outlineLevel="1" x14ac:dyDescent="0.25">
      <c r="A134" s="154"/>
      <c r="B134" s="155"/>
      <c r="C134" s="183" t="s">
        <v>352</v>
      </c>
      <c r="D134" s="158"/>
      <c r="E134" s="159">
        <v>26.312000000000001</v>
      </c>
      <c r="F134" s="156"/>
      <c r="G134" s="156"/>
      <c r="H134" s="156"/>
      <c r="I134" s="156"/>
      <c r="J134" s="156"/>
      <c r="K134" s="156"/>
      <c r="L134" s="156"/>
      <c r="M134" s="156"/>
      <c r="N134" s="156"/>
      <c r="O134" s="156"/>
      <c r="P134" s="156"/>
      <c r="Q134" s="156"/>
      <c r="R134" s="156"/>
      <c r="S134" s="156"/>
      <c r="T134" s="156"/>
      <c r="U134" s="156"/>
      <c r="V134" s="156"/>
      <c r="W134" s="156"/>
      <c r="X134" s="156"/>
      <c r="Y134" s="147"/>
      <c r="Z134" s="147"/>
      <c r="AA134" s="147"/>
      <c r="AB134" s="147"/>
      <c r="AC134" s="147"/>
      <c r="AD134" s="147"/>
      <c r="AE134" s="147"/>
      <c r="AF134" s="147"/>
      <c r="AG134" s="147" t="s">
        <v>178</v>
      </c>
      <c r="AH134" s="147">
        <v>0</v>
      </c>
      <c r="AI134" s="147"/>
      <c r="AJ134" s="147"/>
      <c r="AK134" s="147"/>
      <c r="AL134" s="147"/>
      <c r="AM134" s="147"/>
      <c r="AN134" s="147"/>
      <c r="AO134" s="147"/>
      <c r="AP134" s="147"/>
      <c r="AQ134" s="147"/>
      <c r="AR134" s="147"/>
      <c r="AS134" s="147"/>
      <c r="AT134" s="147"/>
      <c r="AU134" s="147"/>
      <c r="AV134" s="147"/>
      <c r="AW134" s="147"/>
      <c r="AX134" s="147"/>
      <c r="AY134" s="147"/>
      <c r="AZ134" s="147"/>
      <c r="BA134" s="147"/>
      <c r="BB134" s="147"/>
      <c r="BC134" s="147"/>
      <c r="BD134" s="147"/>
      <c r="BE134" s="147"/>
      <c r="BF134" s="147"/>
      <c r="BG134" s="147"/>
      <c r="BH134" s="147"/>
    </row>
    <row r="135" spans="1:60" outlineLevel="1" x14ac:dyDescent="0.25">
      <c r="A135" s="154"/>
      <c r="B135" s="155"/>
      <c r="C135" s="183" t="s">
        <v>353</v>
      </c>
      <c r="D135" s="158"/>
      <c r="E135" s="159">
        <v>188.65</v>
      </c>
      <c r="F135" s="156"/>
      <c r="G135" s="156"/>
      <c r="H135" s="156"/>
      <c r="I135" s="156"/>
      <c r="J135" s="156"/>
      <c r="K135" s="156"/>
      <c r="L135" s="156"/>
      <c r="M135" s="156"/>
      <c r="N135" s="156"/>
      <c r="O135" s="156"/>
      <c r="P135" s="156"/>
      <c r="Q135" s="156"/>
      <c r="R135" s="156"/>
      <c r="S135" s="156"/>
      <c r="T135" s="156"/>
      <c r="U135" s="156"/>
      <c r="V135" s="156"/>
      <c r="W135" s="156"/>
      <c r="X135" s="156"/>
      <c r="Y135" s="147"/>
      <c r="Z135" s="147"/>
      <c r="AA135" s="147"/>
      <c r="AB135" s="147"/>
      <c r="AC135" s="147"/>
      <c r="AD135" s="147"/>
      <c r="AE135" s="147"/>
      <c r="AF135" s="147"/>
      <c r="AG135" s="147" t="s">
        <v>178</v>
      </c>
      <c r="AH135" s="147">
        <v>0</v>
      </c>
      <c r="AI135" s="147"/>
      <c r="AJ135" s="147"/>
      <c r="AK135" s="147"/>
      <c r="AL135" s="147"/>
      <c r="AM135" s="147"/>
      <c r="AN135" s="147"/>
      <c r="AO135" s="147"/>
      <c r="AP135" s="147"/>
      <c r="AQ135" s="147"/>
      <c r="AR135" s="147"/>
      <c r="AS135" s="147"/>
      <c r="AT135" s="147"/>
      <c r="AU135" s="147"/>
      <c r="AV135" s="147"/>
      <c r="AW135" s="147"/>
      <c r="AX135" s="147"/>
      <c r="AY135" s="147"/>
      <c r="AZ135" s="147"/>
      <c r="BA135" s="147"/>
      <c r="BB135" s="147"/>
      <c r="BC135" s="147"/>
      <c r="BD135" s="147"/>
      <c r="BE135" s="147"/>
      <c r="BF135" s="147"/>
      <c r="BG135" s="147"/>
      <c r="BH135" s="147"/>
    </row>
    <row r="136" spans="1:60" outlineLevel="1" x14ac:dyDescent="0.25">
      <c r="A136" s="154"/>
      <c r="B136" s="155"/>
      <c r="C136" s="183" t="s">
        <v>354</v>
      </c>
      <c r="D136" s="158"/>
      <c r="E136" s="159">
        <v>154</v>
      </c>
      <c r="F136" s="156"/>
      <c r="G136" s="156"/>
      <c r="H136" s="156"/>
      <c r="I136" s="156"/>
      <c r="J136" s="156"/>
      <c r="K136" s="156"/>
      <c r="L136" s="156"/>
      <c r="M136" s="156"/>
      <c r="N136" s="156"/>
      <c r="O136" s="156"/>
      <c r="P136" s="156"/>
      <c r="Q136" s="156"/>
      <c r="R136" s="156"/>
      <c r="S136" s="156"/>
      <c r="T136" s="156"/>
      <c r="U136" s="156"/>
      <c r="V136" s="156"/>
      <c r="W136" s="156"/>
      <c r="X136" s="156"/>
      <c r="Y136" s="147"/>
      <c r="Z136" s="147"/>
      <c r="AA136" s="147"/>
      <c r="AB136" s="147"/>
      <c r="AC136" s="147"/>
      <c r="AD136" s="147"/>
      <c r="AE136" s="147"/>
      <c r="AF136" s="147"/>
      <c r="AG136" s="147" t="s">
        <v>178</v>
      </c>
      <c r="AH136" s="147">
        <v>0</v>
      </c>
      <c r="AI136" s="147"/>
      <c r="AJ136" s="147"/>
      <c r="AK136" s="147"/>
      <c r="AL136" s="147"/>
      <c r="AM136" s="147"/>
      <c r="AN136" s="147"/>
      <c r="AO136" s="147"/>
      <c r="AP136" s="147"/>
      <c r="AQ136" s="147"/>
      <c r="AR136" s="147"/>
      <c r="AS136" s="147"/>
      <c r="AT136" s="147"/>
      <c r="AU136" s="147"/>
      <c r="AV136" s="147"/>
      <c r="AW136" s="147"/>
      <c r="AX136" s="147"/>
      <c r="AY136" s="147"/>
      <c r="AZ136" s="147"/>
      <c r="BA136" s="147"/>
      <c r="BB136" s="147"/>
      <c r="BC136" s="147"/>
      <c r="BD136" s="147"/>
      <c r="BE136" s="147"/>
      <c r="BF136" s="147"/>
      <c r="BG136" s="147"/>
      <c r="BH136" s="147"/>
    </row>
    <row r="137" spans="1:60" outlineLevel="1" x14ac:dyDescent="0.25">
      <c r="A137" s="154"/>
      <c r="B137" s="155"/>
      <c r="C137" s="183" t="s">
        <v>355</v>
      </c>
      <c r="D137" s="158"/>
      <c r="E137" s="159">
        <v>929.4</v>
      </c>
      <c r="F137" s="156"/>
      <c r="G137" s="156"/>
      <c r="H137" s="156"/>
      <c r="I137" s="156"/>
      <c r="J137" s="156"/>
      <c r="K137" s="156"/>
      <c r="L137" s="156"/>
      <c r="M137" s="156"/>
      <c r="N137" s="156"/>
      <c r="O137" s="156"/>
      <c r="P137" s="156"/>
      <c r="Q137" s="156"/>
      <c r="R137" s="156"/>
      <c r="S137" s="156"/>
      <c r="T137" s="156"/>
      <c r="U137" s="156"/>
      <c r="V137" s="156"/>
      <c r="W137" s="156"/>
      <c r="X137" s="156"/>
      <c r="Y137" s="147"/>
      <c r="Z137" s="147"/>
      <c r="AA137" s="147"/>
      <c r="AB137" s="147"/>
      <c r="AC137" s="147"/>
      <c r="AD137" s="147"/>
      <c r="AE137" s="147"/>
      <c r="AF137" s="147"/>
      <c r="AG137" s="147" t="s">
        <v>178</v>
      </c>
      <c r="AH137" s="147">
        <v>0</v>
      </c>
      <c r="AI137" s="147"/>
      <c r="AJ137" s="147"/>
      <c r="AK137" s="147"/>
      <c r="AL137" s="147"/>
      <c r="AM137" s="147"/>
      <c r="AN137" s="147"/>
      <c r="AO137" s="147"/>
      <c r="AP137" s="147"/>
      <c r="AQ137" s="147"/>
      <c r="AR137" s="147"/>
      <c r="AS137" s="147"/>
      <c r="AT137" s="147"/>
      <c r="AU137" s="147"/>
      <c r="AV137" s="147"/>
      <c r="AW137" s="147"/>
      <c r="AX137" s="147"/>
      <c r="AY137" s="147"/>
      <c r="AZ137" s="147"/>
      <c r="BA137" s="147"/>
      <c r="BB137" s="147"/>
      <c r="BC137" s="147"/>
      <c r="BD137" s="147"/>
      <c r="BE137" s="147"/>
      <c r="BF137" s="147"/>
      <c r="BG137" s="147"/>
      <c r="BH137" s="147"/>
    </row>
    <row r="138" spans="1:60" outlineLevel="1" x14ac:dyDescent="0.25">
      <c r="A138" s="154"/>
      <c r="B138" s="155"/>
      <c r="C138" s="183" t="s">
        <v>356</v>
      </c>
      <c r="D138" s="158"/>
      <c r="E138" s="159">
        <v>148.80799999999999</v>
      </c>
      <c r="F138" s="156"/>
      <c r="G138" s="156"/>
      <c r="H138" s="156"/>
      <c r="I138" s="156"/>
      <c r="J138" s="156"/>
      <c r="K138" s="156"/>
      <c r="L138" s="156"/>
      <c r="M138" s="156"/>
      <c r="N138" s="156"/>
      <c r="O138" s="156"/>
      <c r="P138" s="156"/>
      <c r="Q138" s="156"/>
      <c r="R138" s="156"/>
      <c r="S138" s="156"/>
      <c r="T138" s="156"/>
      <c r="U138" s="156"/>
      <c r="V138" s="156"/>
      <c r="W138" s="156"/>
      <c r="X138" s="156"/>
      <c r="Y138" s="147"/>
      <c r="Z138" s="147"/>
      <c r="AA138" s="147"/>
      <c r="AB138" s="147"/>
      <c r="AC138" s="147"/>
      <c r="AD138" s="147"/>
      <c r="AE138" s="147"/>
      <c r="AF138" s="147"/>
      <c r="AG138" s="147" t="s">
        <v>178</v>
      </c>
      <c r="AH138" s="147">
        <v>0</v>
      </c>
      <c r="AI138" s="147"/>
      <c r="AJ138" s="147"/>
      <c r="AK138" s="147"/>
      <c r="AL138" s="147"/>
      <c r="AM138" s="147"/>
      <c r="AN138" s="147"/>
      <c r="AO138" s="147"/>
      <c r="AP138" s="147"/>
      <c r="AQ138" s="147"/>
      <c r="AR138" s="147"/>
      <c r="AS138" s="147"/>
      <c r="AT138" s="147"/>
      <c r="AU138" s="147"/>
      <c r="AV138" s="147"/>
      <c r="AW138" s="147"/>
      <c r="AX138" s="147"/>
      <c r="AY138" s="147"/>
      <c r="AZ138" s="147"/>
      <c r="BA138" s="147"/>
      <c r="BB138" s="147"/>
      <c r="BC138" s="147"/>
      <c r="BD138" s="147"/>
      <c r="BE138" s="147"/>
      <c r="BF138" s="147"/>
      <c r="BG138" s="147"/>
      <c r="BH138" s="147"/>
    </row>
    <row r="139" spans="1:60" ht="20.399999999999999" outlineLevel="1" x14ac:dyDescent="0.25">
      <c r="A139" s="167">
        <v>16</v>
      </c>
      <c r="B139" s="168" t="s">
        <v>991</v>
      </c>
      <c r="C139" s="182" t="s">
        <v>992</v>
      </c>
      <c r="D139" s="169" t="s">
        <v>210</v>
      </c>
      <c r="E139" s="170">
        <v>6508.0529999999999</v>
      </c>
      <c r="F139" s="171">
        <v>0</v>
      </c>
      <c r="G139" s="172">
        <f>ROUND(E139*F139,2)</f>
        <v>0</v>
      </c>
      <c r="H139" s="157">
        <v>17.22</v>
      </c>
      <c r="I139" s="156">
        <f>ROUND(E139*H139,2)</f>
        <v>112068.67</v>
      </c>
      <c r="J139" s="157">
        <v>218.78</v>
      </c>
      <c r="K139" s="156">
        <f>ROUND(E139*J139,2)</f>
        <v>1423831.84</v>
      </c>
      <c r="L139" s="156">
        <v>21</v>
      </c>
      <c r="M139" s="156">
        <f>G139*(1+L139/100)</f>
        <v>0</v>
      </c>
      <c r="N139" s="156">
        <v>8.5999999999999998E-4</v>
      </c>
      <c r="O139" s="156">
        <f>ROUND(E139*N139,2)</f>
        <v>5.6</v>
      </c>
      <c r="P139" s="156">
        <v>0</v>
      </c>
      <c r="Q139" s="156">
        <f>ROUND(E139*P139,2)</f>
        <v>0</v>
      </c>
      <c r="R139" s="156"/>
      <c r="S139" s="156" t="s">
        <v>163</v>
      </c>
      <c r="T139" s="156" t="s">
        <v>211</v>
      </c>
      <c r="U139" s="156">
        <v>0.48</v>
      </c>
      <c r="V139" s="156">
        <f>ROUND(E139*U139,2)</f>
        <v>3123.87</v>
      </c>
      <c r="W139" s="156"/>
      <c r="X139" s="156" t="s">
        <v>212</v>
      </c>
      <c r="Y139" s="147"/>
      <c r="Z139" s="147"/>
      <c r="AA139" s="147"/>
      <c r="AB139" s="147"/>
      <c r="AC139" s="147"/>
      <c r="AD139" s="147"/>
      <c r="AE139" s="147"/>
      <c r="AF139" s="147"/>
      <c r="AG139" s="147" t="s">
        <v>213</v>
      </c>
      <c r="AH139" s="147"/>
      <c r="AI139" s="147"/>
      <c r="AJ139" s="147"/>
      <c r="AK139" s="147"/>
      <c r="AL139" s="147"/>
      <c r="AM139" s="147"/>
      <c r="AN139" s="147"/>
      <c r="AO139" s="147"/>
      <c r="AP139" s="147"/>
      <c r="AQ139" s="147"/>
      <c r="AR139" s="147"/>
      <c r="AS139" s="147"/>
      <c r="AT139" s="147"/>
      <c r="AU139" s="147"/>
      <c r="AV139" s="147"/>
      <c r="AW139" s="147"/>
      <c r="AX139" s="147"/>
      <c r="AY139" s="147"/>
      <c r="AZ139" s="147"/>
      <c r="BA139" s="147"/>
      <c r="BB139" s="147"/>
      <c r="BC139" s="147"/>
      <c r="BD139" s="147"/>
      <c r="BE139" s="147"/>
      <c r="BF139" s="147"/>
      <c r="BG139" s="147"/>
      <c r="BH139" s="147"/>
    </row>
    <row r="140" spans="1:60" outlineLevel="1" x14ac:dyDescent="0.25">
      <c r="A140" s="154"/>
      <c r="B140" s="155"/>
      <c r="C140" s="183" t="s">
        <v>357</v>
      </c>
      <c r="D140" s="158"/>
      <c r="E140" s="159">
        <v>243.036</v>
      </c>
      <c r="F140" s="156"/>
      <c r="G140" s="156"/>
      <c r="H140" s="156"/>
      <c r="I140" s="156"/>
      <c r="J140" s="156"/>
      <c r="K140" s="156"/>
      <c r="L140" s="156"/>
      <c r="M140" s="156"/>
      <c r="N140" s="156"/>
      <c r="O140" s="156"/>
      <c r="P140" s="156"/>
      <c r="Q140" s="156"/>
      <c r="R140" s="156"/>
      <c r="S140" s="156"/>
      <c r="T140" s="156"/>
      <c r="U140" s="156"/>
      <c r="V140" s="156"/>
      <c r="W140" s="156"/>
      <c r="X140" s="156"/>
      <c r="Y140" s="147"/>
      <c r="Z140" s="147"/>
      <c r="AA140" s="147"/>
      <c r="AB140" s="147"/>
      <c r="AC140" s="147"/>
      <c r="AD140" s="147"/>
      <c r="AE140" s="147"/>
      <c r="AF140" s="147"/>
      <c r="AG140" s="147" t="s">
        <v>178</v>
      </c>
      <c r="AH140" s="147">
        <v>0</v>
      </c>
      <c r="AI140" s="147"/>
      <c r="AJ140" s="147"/>
      <c r="AK140" s="147"/>
      <c r="AL140" s="147"/>
      <c r="AM140" s="147"/>
      <c r="AN140" s="147"/>
      <c r="AO140" s="147"/>
      <c r="AP140" s="147"/>
      <c r="AQ140" s="147"/>
      <c r="AR140" s="147"/>
      <c r="AS140" s="147"/>
      <c r="AT140" s="147"/>
      <c r="AU140" s="147"/>
      <c r="AV140" s="147"/>
      <c r="AW140" s="147"/>
      <c r="AX140" s="147"/>
      <c r="AY140" s="147"/>
      <c r="AZ140" s="147"/>
      <c r="BA140" s="147"/>
      <c r="BB140" s="147"/>
      <c r="BC140" s="147"/>
      <c r="BD140" s="147"/>
      <c r="BE140" s="147"/>
      <c r="BF140" s="147"/>
      <c r="BG140" s="147"/>
      <c r="BH140" s="147"/>
    </row>
    <row r="141" spans="1:60" outlineLevel="1" x14ac:dyDescent="0.25">
      <c r="A141" s="154"/>
      <c r="B141" s="155"/>
      <c r="C141" s="183" t="s">
        <v>358</v>
      </c>
      <c r="D141" s="158"/>
      <c r="E141" s="159">
        <v>243.98699999999999</v>
      </c>
      <c r="F141" s="156"/>
      <c r="G141" s="156"/>
      <c r="H141" s="156"/>
      <c r="I141" s="156"/>
      <c r="J141" s="156"/>
      <c r="K141" s="156"/>
      <c r="L141" s="156"/>
      <c r="M141" s="156"/>
      <c r="N141" s="156"/>
      <c r="O141" s="156"/>
      <c r="P141" s="156"/>
      <c r="Q141" s="156"/>
      <c r="R141" s="156"/>
      <c r="S141" s="156"/>
      <c r="T141" s="156"/>
      <c r="U141" s="156"/>
      <c r="V141" s="156"/>
      <c r="W141" s="156"/>
      <c r="X141" s="156"/>
      <c r="Y141" s="147"/>
      <c r="Z141" s="147"/>
      <c r="AA141" s="147"/>
      <c r="AB141" s="147"/>
      <c r="AC141" s="147"/>
      <c r="AD141" s="147"/>
      <c r="AE141" s="147"/>
      <c r="AF141" s="147"/>
      <c r="AG141" s="147" t="s">
        <v>178</v>
      </c>
      <c r="AH141" s="147">
        <v>0</v>
      </c>
      <c r="AI141" s="147"/>
      <c r="AJ141" s="147"/>
      <c r="AK141" s="147"/>
      <c r="AL141" s="147"/>
      <c r="AM141" s="147"/>
      <c r="AN141" s="147"/>
      <c r="AO141" s="147"/>
      <c r="AP141" s="147"/>
      <c r="AQ141" s="147"/>
      <c r="AR141" s="147"/>
      <c r="AS141" s="147"/>
      <c r="AT141" s="147"/>
      <c r="AU141" s="147"/>
      <c r="AV141" s="147"/>
      <c r="AW141" s="147"/>
      <c r="AX141" s="147"/>
      <c r="AY141" s="147"/>
      <c r="AZ141" s="147"/>
      <c r="BA141" s="147"/>
      <c r="BB141" s="147"/>
      <c r="BC141" s="147"/>
      <c r="BD141" s="147"/>
      <c r="BE141" s="147"/>
      <c r="BF141" s="147"/>
      <c r="BG141" s="147"/>
      <c r="BH141" s="147"/>
    </row>
    <row r="142" spans="1:60" outlineLevel="1" x14ac:dyDescent="0.25">
      <c r="A142" s="154"/>
      <c r="B142" s="155"/>
      <c r="C142" s="183" t="s">
        <v>359</v>
      </c>
      <c r="D142" s="158"/>
      <c r="E142" s="159">
        <v>214.5</v>
      </c>
      <c r="F142" s="156"/>
      <c r="G142" s="156"/>
      <c r="H142" s="156"/>
      <c r="I142" s="156"/>
      <c r="J142" s="156"/>
      <c r="K142" s="156"/>
      <c r="L142" s="156"/>
      <c r="M142" s="156"/>
      <c r="N142" s="156"/>
      <c r="O142" s="156"/>
      <c r="P142" s="156"/>
      <c r="Q142" s="156"/>
      <c r="R142" s="156"/>
      <c r="S142" s="156"/>
      <c r="T142" s="156"/>
      <c r="U142" s="156"/>
      <c r="V142" s="156"/>
      <c r="W142" s="156"/>
      <c r="X142" s="156"/>
      <c r="Y142" s="147"/>
      <c r="Z142" s="147"/>
      <c r="AA142" s="147"/>
      <c r="AB142" s="147"/>
      <c r="AC142" s="147"/>
      <c r="AD142" s="147"/>
      <c r="AE142" s="147"/>
      <c r="AF142" s="147"/>
      <c r="AG142" s="147" t="s">
        <v>178</v>
      </c>
      <c r="AH142" s="147">
        <v>0</v>
      </c>
      <c r="AI142" s="147"/>
      <c r="AJ142" s="147"/>
      <c r="AK142" s="147"/>
      <c r="AL142" s="147"/>
      <c r="AM142" s="147"/>
      <c r="AN142" s="147"/>
      <c r="AO142" s="147"/>
      <c r="AP142" s="147"/>
      <c r="AQ142" s="147"/>
      <c r="AR142" s="147"/>
      <c r="AS142" s="147"/>
      <c r="AT142" s="147"/>
      <c r="AU142" s="147"/>
      <c r="AV142" s="147"/>
      <c r="AW142" s="147"/>
      <c r="AX142" s="147"/>
      <c r="AY142" s="147"/>
      <c r="AZ142" s="147"/>
      <c r="BA142" s="147"/>
      <c r="BB142" s="147"/>
      <c r="BC142" s="147"/>
      <c r="BD142" s="147"/>
      <c r="BE142" s="147"/>
      <c r="BF142" s="147"/>
      <c r="BG142" s="147"/>
      <c r="BH142" s="147"/>
    </row>
    <row r="143" spans="1:60" outlineLevel="1" x14ac:dyDescent="0.25">
      <c r="A143" s="154"/>
      <c r="B143" s="155"/>
      <c r="C143" s="183" t="s">
        <v>360</v>
      </c>
      <c r="D143" s="158"/>
      <c r="E143" s="159">
        <v>178</v>
      </c>
      <c r="F143" s="156"/>
      <c r="G143" s="156"/>
      <c r="H143" s="156"/>
      <c r="I143" s="156"/>
      <c r="J143" s="156"/>
      <c r="K143" s="156"/>
      <c r="L143" s="156"/>
      <c r="M143" s="156"/>
      <c r="N143" s="156"/>
      <c r="O143" s="156"/>
      <c r="P143" s="156"/>
      <c r="Q143" s="156"/>
      <c r="R143" s="156"/>
      <c r="S143" s="156"/>
      <c r="T143" s="156"/>
      <c r="U143" s="156"/>
      <c r="V143" s="156"/>
      <c r="W143" s="156"/>
      <c r="X143" s="156"/>
      <c r="Y143" s="147"/>
      <c r="Z143" s="147"/>
      <c r="AA143" s="147"/>
      <c r="AB143" s="147"/>
      <c r="AC143" s="147"/>
      <c r="AD143" s="147"/>
      <c r="AE143" s="147"/>
      <c r="AF143" s="147"/>
      <c r="AG143" s="147" t="s">
        <v>178</v>
      </c>
      <c r="AH143" s="147">
        <v>0</v>
      </c>
      <c r="AI143" s="147"/>
      <c r="AJ143" s="147"/>
      <c r="AK143" s="147"/>
      <c r="AL143" s="147"/>
      <c r="AM143" s="147"/>
      <c r="AN143" s="147"/>
      <c r="AO143" s="147"/>
      <c r="AP143" s="147"/>
      <c r="AQ143" s="147"/>
      <c r="AR143" s="147"/>
      <c r="AS143" s="147"/>
      <c r="AT143" s="147"/>
      <c r="AU143" s="147"/>
      <c r="AV143" s="147"/>
      <c r="AW143" s="147"/>
      <c r="AX143" s="147"/>
      <c r="AY143" s="147"/>
      <c r="AZ143" s="147"/>
      <c r="BA143" s="147"/>
      <c r="BB143" s="147"/>
      <c r="BC143" s="147"/>
      <c r="BD143" s="147"/>
      <c r="BE143" s="147"/>
      <c r="BF143" s="147"/>
      <c r="BG143" s="147"/>
      <c r="BH143" s="147"/>
    </row>
    <row r="144" spans="1:60" outlineLevel="1" x14ac:dyDescent="0.25">
      <c r="A144" s="154"/>
      <c r="B144" s="155"/>
      <c r="C144" s="183" t="s">
        <v>361</v>
      </c>
      <c r="D144" s="158"/>
      <c r="E144" s="159">
        <v>233.5</v>
      </c>
      <c r="F144" s="156"/>
      <c r="G144" s="156"/>
      <c r="H144" s="156"/>
      <c r="I144" s="156"/>
      <c r="J144" s="156"/>
      <c r="K144" s="156"/>
      <c r="L144" s="156"/>
      <c r="M144" s="156"/>
      <c r="N144" s="156"/>
      <c r="O144" s="156"/>
      <c r="P144" s="156"/>
      <c r="Q144" s="156"/>
      <c r="R144" s="156"/>
      <c r="S144" s="156"/>
      <c r="T144" s="156"/>
      <c r="U144" s="156"/>
      <c r="V144" s="156"/>
      <c r="W144" s="156"/>
      <c r="X144" s="156"/>
      <c r="Y144" s="147"/>
      <c r="Z144" s="147"/>
      <c r="AA144" s="147"/>
      <c r="AB144" s="147"/>
      <c r="AC144" s="147"/>
      <c r="AD144" s="147"/>
      <c r="AE144" s="147"/>
      <c r="AF144" s="147"/>
      <c r="AG144" s="147" t="s">
        <v>178</v>
      </c>
      <c r="AH144" s="147">
        <v>0</v>
      </c>
      <c r="AI144" s="147"/>
      <c r="AJ144" s="147"/>
      <c r="AK144" s="147"/>
      <c r="AL144" s="147"/>
      <c r="AM144" s="147"/>
      <c r="AN144" s="147"/>
      <c r="AO144" s="147"/>
      <c r="AP144" s="147"/>
      <c r="AQ144" s="147"/>
      <c r="AR144" s="147"/>
      <c r="AS144" s="147"/>
      <c r="AT144" s="147"/>
      <c r="AU144" s="147"/>
      <c r="AV144" s="147"/>
      <c r="AW144" s="147"/>
      <c r="AX144" s="147"/>
      <c r="AY144" s="147"/>
      <c r="AZ144" s="147"/>
      <c r="BA144" s="147"/>
      <c r="BB144" s="147"/>
      <c r="BC144" s="147"/>
      <c r="BD144" s="147"/>
      <c r="BE144" s="147"/>
      <c r="BF144" s="147"/>
      <c r="BG144" s="147"/>
      <c r="BH144" s="147"/>
    </row>
    <row r="145" spans="1:60" outlineLevel="1" x14ac:dyDescent="0.25">
      <c r="A145" s="154"/>
      <c r="B145" s="155"/>
      <c r="C145" s="183" t="s">
        <v>362</v>
      </c>
      <c r="D145" s="158"/>
      <c r="E145" s="159">
        <v>267.5</v>
      </c>
      <c r="F145" s="156"/>
      <c r="G145" s="156"/>
      <c r="H145" s="156"/>
      <c r="I145" s="156"/>
      <c r="J145" s="156"/>
      <c r="K145" s="156"/>
      <c r="L145" s="156"/>
      <c r="M145" s="156"/>
      <c r="N145" s="156"/>
      <c r="O145" s="156"/>
      <c r="P145" s="156"/>
      <c r="Q145" s="156"/>
      <c r="R145" s="156"/>
      <c r="S145" s="156"/>
      <c r="T145" s="156"/>
      <c r="U145" s="156"/>
      <c r="V145" s="156"/>
      <c r="W145" s="156"/>
      <c r="X145" s="156"/>
      <c r="Y145" s="147"/>
      <c r="Z145" s="147"/>
      <c r="AA145" s="147"/>
      <c r="AB145" s="147"/>
      <c r="AC145" s="147"/>
      <c r="AD145" s="147"/>
      <c r="AE145" s="147"/>
      <c r="AF145" s="147"/>
      <c r="AG145" s="147" t="s">
        <v>178</v>
      </c>
      <c r="AH145" s="147">
        <v>0</v>
      </c>
      <c r="AI145" s="147"/>
      <c r="AJ145" s="147"/>
      <c r="AK145" s="147"/>
      <c r="AL145" s="147"/>
      <c r="AM145" s="147"/>
      <c r="AN145" s="147"/>
      <c r="AO145" s="147"/>
      <c r="AP145" s="147"/>
      <c r="AQ145" s="147"/>
      <c r="AR145" s="147"/>
      <c r="AS145" s="147"/>
      <c r="AT145" s="147"/>
      <c r="AU145" s="147"/>
      <c r="AV145" s="147"/>
      <c r="AW145" s="147"/>
      <c r="AX145" s="147"/>
      <c r="AY145" s="147"/>
      <c r="AZ145" s="147"/>
      <c r="BA145" s="147"/>
      <c r="BB145" s="147"/>
      <c r="BC145" s="147"/>
      <c r="BD145" s="147"/>
      <c r="BE145" s="147"/>
      <c r="BF145" s="147"/>
      <c r="BG145" s="147"/>
      <c r="BH145" s="147"/>
    </row>
    <row r="146" spans="1:60" outlineLevel="1" x14ac:dyDescent="0.25">
      <c r="A146" s="154"/>
      <c r="B146" s="155"/>
      <c r="C146" s="183" t="s">
        <v>363</v>
      </c>
      <c r="D146" s="158"/>
      <c r="E146" s="159">
        <v>209.749</v>
      </c>
      <c r="F146" s="156"/>
      <c r="G146" s="156"/>
      <c r="H146" s="156"/>
      <c r="I146" s="156"/>
      <c r="J146" s="156"/>
      <c r="K146" s="156"/>
      <c r="L146" s="156"/>
      <c r="M146" s="156"/>
      <c r="N146" s="156"/>
      <c r="O146" s="156"/>
      <c r="P146" s="156"/>
      <c r="Q146" s="156"/>
      <c r="R146" s="156"/>
      <c r="S146" s="156"/>
      <c r="T146" s="156"/>
      <c r="U146" s="156"/>
      <c r="V146" s="156"/>
      <c r="W146" s="156"/>
      <c r="X146" s="156"/>
      <c r="Y146" s="147"/>
      <c r="Z146" s="147"/>
      <c r="AA146" s="147"/>
      <c r="AB146" s="147"/>
      <c r="AC146" s="147"/>
      <c r="AD146" s="147"/>
      <c r="AE146" s="147"/>
      <c r="AF146" s="147"/>
      <c r="AG146" s="147" t="s">
        <v>178</v>
      </c>
      <c r="AH146" s="147">
        <v>0</v>
      </c>
      <c r="AI146" s="147"/>
      <c r="AJ146" s="147"/>
      <c r="AK146" s="147"/>
      <c r="AL146" s="147"/>
      <c r="AM146" s="147"/>
      <c r="AN146" s="147"/>
      <c r="AO146" s="147"/>
      <c r="AP146" s="147"/>
      <c r="AQ146" s="147"/>
      <c r="AR146" s="147"/>
      <c r="AS146" s="147"/>
      <c r="AT146" s="147"/>
      <c r="AU146" s="147"/>
      <c r="AV146" s="147"/>
      <c r="AW146" s="147"/>
      <c r="AX146" s="147"/>
      <c r="AY146" s="147"/>
      <c r="AZ146" s="147"/>
      <c r="BA146" s="147"/>
      <c r="BB146" s="147"/>
      <c r="BC146" s="147"/>
      <c r="BD146" s="147"/>
      <c r="BE146" s="147"/>
      <c r="BF146" s="147"/>
      <c r="BG146" s="147"/>
      <c r="BH146" s="147"/>
    </row>
    <row r="147" spans="1:60" outlineLevel="1" x14ac:dyDescent="0.25">
      <c r="A147" s="154"/>
      <c r="B147" s="155"/>
      <c r="C147" s="183" t="s">
        <v>364</v>
      </c>
      <c r="D147" s="158"/>
      <c r="E147" s="159">
        <v>84.56</v>
      </c>
      <c r="F147" s="156"/>
      <c r="G147" s="156"/>
      <c r="H147" s="156"/>
      <c r="I147" s="156"/>
      <c r="J147" s="156"/>
      <c r="K147" s="156"/>
      <c r="L147" s="156"/>
      <c r="M147" s="156"/>
      <c r="N147" s="156"/>
      <c r="O147" s="156"/>
      <c r="P147" s="156"/>
      <c r="Q147" s="156"/>
      <c r="R147" s="156"/>
      <c r="S147" s="156"/>
      <c r="T147" s="156"/>
      <c r="U147" s="156"/>
      <c r="V147" s="156"/>
      <c r="W147" s="156"/>
      <c r="X147" s="156"/>
      <c r="Y147" s="147"/>
      <c r="Z147" s="147"/>
      <c r="AA147" s="147"/>
      <c r="AB147" s="147"/>
      <c r="AC147" s="147"/>
      <c r="AD147" s="147"/>
      <c r="AE147" s="147"/>
      <c r="AF147" s="147"/>
      <c r="AG147" s="147" t="s">
        <v>178</v>
      </c>
      <c r="AH147" s="147">
        <v>0</v>
      </c>
      <c r="AI147" s="147"/>
      <c r="AJ147" s="147"/>
      <c r="AK147" s="147"/>
      <c r="AL147" s="147"/>
      <c r="AM147" s="147"/>
      <c r="AN147" s="147"/>
      <c r="AO147" s="147"/>
      <c r="AP147" s="147"/>
      <c r="AQ147" s="147"/>
      <c r="AR147" s="147"/>
      <c r="AS147" s="147"/>
      <c r="AT147" s="147"/>
      <c r="AU147" s="147"/>
      <c r="AV147" s="147"/>
      <c r="AW147" s="147"/>
      <c r="AX147" s="147"/>
      <c r="AY147" s="147"/>
      <c r="AZ147" s="147"/>
      <c r="BA147" s="147"/>
      <c r="BB147" s="147"/>
      <c r="BC147" s="147"/>
      <c r="BD147" s="147"/>
      <c r="BE147" s="147"/>
      <c r="BF147" s="147"/>
      <c r="BG147" s="147"/>
      <c r="BH147" s="147"/>
    </row>
    <row r="148" spans="1:60" outlineLevel="1" x14ac:dyDescent="0.25">
      <c r="A148" s="154"/>
      <c r="B148" s="155"/>
      <c r="C148" s="183" t="s">
        <v>365</v>
      </c>
      <c r="D148" s="158"/>
      <c r="E148" s="159">
        <v>214.2</v>
      </c>
      <c r="F148" s="156"/>
      <c r="G148" s="156"/>
      <c r="H148" s="156"/>
      <c r="I148" s="156"/>
      <c r="J148" s="156"/>
      <c r="K148" s="156"/>
      <c r="L148" s="156"/>
      <c r="M148" s="156"/>
      <c r="N148" s="156"/>
      <c r="O148" s="156"/>
      <c r="P148" s="156"/>
      <c r="Q148" s="156"/>
      <c r="R148" s="156"/>
      <c r="S148" s="156"/>
      <c r="T148" s="156"/>
      <c r="U148" s="156"/>
      <c r="V148" s="156"/>
      <c r="W148" s="156"/>
      <c r="X148" s="156"/>
      <c r="Y148" s="147"/>
      <c r="Z148" s="147"/>
      <c r="AA148" s="147"/>
      <c r="AB148" s="147"/>
      <c r="AC148" s="147"/>
      <c r="AD148" s="147"/>
      <c r="AE148" s="147"/>
      <c r="AF148" s="147"/>
      <c r="AG148" s="147" t="s">
        <v>178</v>
      </c>
      <c r="AH148" s="147">
        <v>0</v>
      </c>
      <c r="AI148" s="147"/>
      <c r="AJ148" s="147"/>
      <c r="AK148" s="147"/>
      <c r="AL148" s="147"/>
      <c r="AM148" s="147"/>
      <c r="AN148" s="147"/>
      <c r="AO148" s="147"/>
      <c r="AP148" s="147"/>
      <c r="AQ148" s="147"/>
      <c r="AR148" s="147"/>
      <c r="AS148" s="147"/>
      <c r="AT148" s="147"/>
      <c r="AU148" s="147"/>
      <c r="AV148" s="147"/>
      <c r="AW148" s="147"/>
      <c r="AX148" s="147"/>
      <c r="AY148" s="147"/>
      <c r="AZ148" s="147"/>
      <c r="BA148" s="147"/>
      <c r="BB148" s="147"/>
      <c r="BC148" s="147"/>
      <c r="BD148" s="147"/>
      <c r="BE148" s="147"/>
      <c r="BF148" s="147"/>
      <c r="BG148" s="147"/>
      <c r="BH148" s="147"/>
    </row>
    <row r="149" spans="1:60" outlineLevel="1" x14ac:dyDescent="0.25">
      <c r="A149" s="154"/>
      <c r="B149" s="155"/>
      <c r="C149" s="183" t="s">
        <v>366</v>
      </c>
      <c r="D149" s="158"/>
      <c r="E149" s="159">
        <v>204.75</v>
      </c>
      <c r="F149" s="156"/>
      <c r="G149" s="156"/>
      <c r="H149" s="156"/>
      <c r="I149" s="156"/>
      <c r="J149" s="156"/>
      <c r="K149" s="156"/>
      <c r="L149" s="156"/>
      <c r="M149" s="156"/>
      <c r="N149" s="156"/>
      <c r="O149" s="156"/>
      <c r="P149" s="156"/>
      <c r="Q149" s="156"/>
      <c r="R149" s="156"/>
      <c r="S149" s="156"/>
      <c r="T149" s="156"/>
      <c r="U149" s="156"/>
      <c r="V149" s="156"/>
      <c r="W149" s="156"/>
      <c r="X149" s="156"/>
      <c r="Y149" s="147"/>
      <c r="Z149" s="147"/>
      <c r="AA149" s="147"/>
      <c r="AB149" s="147"/>
      <c r="AC149" s="147"/>
      <c r="AD149" s="147"/>
      <c r="AE149" s="147"/>
      <c r="AF149" s="147"/>
      <c r="AG149" s="147" t="s">
        <v>178</v>
      </c>
      <c r="AH149" s="147">
        <v>0</v>
      </c>
      <c r="AI149" s="147"/>
      <c r="AJ149" s="147"/>
      <c r="AK149" s="147"/>
      <c r="AL149" s="147"/>
      <c r="AM149" s="147"/>
      <c r="AN149" s="147"/>
      <c r="AO149" s="147"/>
      <c r="AP149" s="147"/>
      <c r="AQ149" s="147"/>
      <c r="AR149" s="147"/>
      <c r="AS149" s="147"/>
      <c r="AT149" s="147"/>
      <c r="AU149" s="147"/>
      <c r="AV149" s="147"/>
      <c r="AW149" s="147"/>
      <c r="AX149" s="147"/>
      <c r="AY149" s="147"/>
      <c r="AZ149" s="147"/>
      <c r="BA149" s="147"/>
      <c r="BB149" s="147"/>
      <c r="BC149" s="147"/>
      <c r="BD149" s="147"/>
      <c r="BE149" s="147"/>
      <c r="BF149" s="147"/>
      <c r="BG149" s="147"/>
      <c r="BH149" s="147"/>
    </row>
    <row r="150" spans="1:60" outlineLevel="1" x14ac:dyDescent="0.25">
      <c r="A150" s="154"/>
      <c r="B150" s="155"/>
      <c r="C150" s="183" t="s">
        <v>367</v>
      </c>
      <c r="D150" s="158"/>
      <c r="E150" s="159">
        <v>202.95</v>
      </c>
      <c r="F150" s="156"/>
      <c r="G150" s="156"/>
      <c r="H150" s="156"/>
      <c r="I150" s="156"/>
      <c r="J150" s="156"/>
      <c r="K150" s="156"/>
      <c r="L150" s="156"/>
      <c r="M150" s="156"/>
      <c r="N150" s="156"/>
      <c r="O150" s="156"/>
      <c r="P150" s="156"/>
      <c r="Q150" s="156"/>
      <c r="R150" s="156"/>
      <c r="S150" s="156"/>
      <c r="T150" s="156"/>
      <c r="U150" s="156"/>
      <c r="V150" s="156"/>
      <c r="W150" s="156"/>
      <c r="X150" s="156"/>
      <c r="Y150" s="147"/>
      <c r="Z150" s="147"/>
      <c r="AA150" s="147"/>
      <c r="AB150" s="147"/>
      <c r="AC150" s="147"/>
      <c r="AD150" s="147"/>
      <c r="AE150" s="147"/>
      <c r="AF150" s="147"/>
      <c r="AG150" s="147" t="s">
        <v>178</v>
      </c>
      <c r="AH150" s="147">
        <v>0</v>
      </c>
      <c r="AI150" s="147"/>
      <c r="AJ150" s="147"/>
      <c r="AK150" s="147"/>
      <c r="AL150" s="147"/>
      <c r="AM150" s="147"/>
      <c r="AN150" s="147"/>
      <c r="AO150" s="147"/>
      <c r="AP150" s="147"/>
      <c r="AQ150" s="147"/>
      <c r="AR150" s="147"/>
      <c r="AS150" s="147"/>
      <c r="AT150" s="147"/>
      <c r="AU150" s="147"/>
      <c r="AV150" s="147"/>
      <c r="AW150" s="147"/>
      <c r="AX150" s="147"/>
      <c r="AY150" s="147"/>
      <c r="AZ150" s="147"/>
      <c r="BA150" s="147"/>
      <c r="BB150" s="147"/>
      <c r="BC150" s="147"/>
      <c r="BD150" s="147"/>
      <c r="BE150" s="147"/>
      <c r="BF150" s="147"/>
      <c r="BG150" s="147"/>
      <c r="BH150" s="147"/>
    </row>
    <row r="151" spans="1:60" outlineLevel="1" x14ac:dyDescent="0.25">
      <c r="A151" s="154"/>
      <c r="B151" s="155"/>
      <c r="C151" s="183" t="s">
        <v>368</v>
      </c>
      <c r="D151" s="158"/>
      <c r="E151" s="159">
        <v>205.65</v>
      </c>
      <c r="F151" s="156"/>
      <c r="G151" s="156"/>
      <c r="H151" s="156"/>
      <c r="I151" s="156"/>
      <c r="J151" s="156"/>
      <c r="K151" s="156"/>
      <c r="L151" s="156"/>
      <c r="M151" s="156"/>
      <c r="N151" s="156"/>
      <c r="O151" s="156"/>
      <c r="P151" s="156"/>
      <c r="Q151" s="156"/>
      <c r="R151" s="156"/>
      <c r="S151" s="156"/>
      <c r="T151" s="156"/>
      <c r="U151" s="156"/>
      <c r="V151" s="156"/>
      <c r="W151" s="156"/>
      <c r="X151" s="156"/>
      <c r="Y151" s="147"/>
      <c r="Z151" s="147"/>
      <c r="AA151" s="147"/>
      <c r="AB151" s="147"/>
      <c r="AC151" s="147"/>
      <c r="AD151" s="147"/>
      <c r="AE151" s="147"/>
      <c r="AF151" s="147"/>
      <c r="AG151" s="147" t="s">
        <v>178</v>
      </c>
      <c r="AH151" s="147">
        <v>0</v>
      </c>
      <c r="AI151" s="147"/>
      <c r="AJ151" s="147"/>
      <c r="AK151" s="147"/>
      <c r="AL151" s="147"/>
      <c r="AM151" s="147"/>
      <c r="AN151" s="147"/>
      <c r="AO151" s="147"/>
      <c r="AP151" s="147"/>
      <c r="AQ151" s="147"/>
      <c r="AR151" s="147"/>
      <c r="AS151" s="147"/>
      <c r="AT151" s="147"/>
      <c r="AU151" s="147"/>
      <c r="AV151" s="147"/>
      <c r="AW151" s="147"/>
      <c r="AX151" s="147"/>
      <c r="AY151" s="147"/>
      <c r="AZ151" s="147"/>
      <c r="BA151" s="147"/>
      <c r="BB151" s="147"/>
      <c r="BC151" s="147"/>
      <c r="BD151" s="147"/>
      <c r="BE151" s="147"/>
      <c r="BF151" s="147"/>
      <c r="BG151" s="147"/>
      <c r="BH151" s="147"/>
    </row>
    <row r="152" spans="1:60" outlineLevel="1" x14ac:dyDescent="0.25">
      <c r="A152" s="154"/>
      <c r="B152" s="155"/>
      <c r="C152" s="183" t="s">
        <v>369</v>
      </c>
      <c r="D152" s="158"/>
      <c r="E152" s="159">
        <v>185.4</v>
      </c>
      <c r="F152" s="156"/>
      <c r="G152" s="156"/>
      <c r="H152" s="156"/>
      <c r="I152" s="156"/>
      <c r="J152" s="156"/>
      <c r="K152" s="156"/>
      <c r="L152" s="156"/>
      <c r="M152" s="156"/>
      <c r="N152" s="156"/>
      <c r="O152" s="156"/>
      <c r="P152" s="156"/>
      <c r="Q152" s="156"/>
      <c r="R152" s="156"/>
      <c r="S152" s="156"/>
      <c r="T152" s="156"/>
      <c r="U152" s="156"/>
      <c r="V152" s="156"/>
      <c r="W152" s="156"/>
      <c r="X152" s="156"/>
      <c r="Y152" s="147"/>
      <c r="Z152" s="147"/>
      <c r="AA152" s="147"/>
      <c r="AB152" s="147"/>
      <c r="AC152" s="147"/>
      <c r="AD152" s="147"/>
      <c r="AE152" s="147"/>
      <c r="AF152" s="147"/>
      <c r="AG152" s="147" t="s">
        <v>178</v>
      </c>
      <c r="AH152" s="147">
        <v>0</v>
      </c>
      <c r="AI152" s="147"/>
      <c r="AJ152" s="147"/>
      <c r="AK152" s="147"/>
      <c r="AL152" s="147"/>
      <c r="AM152" s="147"/>
      <c r="AN152" s="147"/>
      <c r="AO152" s="147"/>
      <c r="AP152" s="147"/>
      <c r="AQ152" s="147"/>
      <c r="AR152" s="147"/>
      <c r="AS152" s="147"/>
      <c r="AT152" s="147"/>
      <c r="AU152" s="147"/>
      <c r="AV152" s="147"/>
      <c r="AW152" s="147"/>
      <c r="AX152" s="147"/>
      <c r="AY152" s="147"/>
      <c r="AZ152" s="147"/>
      <c r="BA152" s="147"/>
      <c r="BB152" s="147"/>
      <c r="BC152" s="147"/>
      <c r="BD152" s="147"/>
      <c r="BE152" s="147"/>
      <c r="BF152" s="147"/>
      <c r="BG152" s="147"/>
      <c r="BH152" s="147"/>
    </row>
    <row r="153" spans="1:60" outlineLevel="1" x14ac:dyDescent="0.25">
      <c r="A153" s="154"/>
      <c r="B153" s="155"/>
      <c r="C153" s="183" t="s">
        <v>370</v>
      </c>
      <c r="D153" s="158"/>
      <c r="E153" s="159">
        <v>48.29</v>
      </c>
      <c r="F153" s="156"/>
      <c r="G153" s="156"/>
      <c r="H153" s="156"/>
      <c r="I153" s="156"/>
      <c r="J153" s="156"/>
      <c r="K153" s="156"/>
      <c r="L153" s="156"/>
      <c r="M153" s="156"/>
      <c r="N153" s="156"/>
      <c r="O153" s="156"/>
      <c r="P153" s="156"/>
      <c r="Q153" s="156"/>
      <c r="R153" s="156"/>
      <c r="S153" s="156"/>
      <c r="T153" s="156"/>
      <c r="U153" s="156"/>
      <c r="V153" s="156"/>
      <c r="W153" s="156"/>
      <c r="X153" s="156"/>
      <c r="Y153" s="147"/>
      <c r="Z153" s="147"/>
      <c r="AA153" s="147"/>
      <c r="AB153" s="147"/>
      <c r="AC153" s="147"/>
      <c r="AD153" s="147"/>
      <c r="AE153" s="147"/>
      <c r="AF153" s="147"/>
      <c r="AG153" s="147" t="s">
        <v>178</v>
      </c>
      <c r="AH153" s="147">
        <v>0</v>
      </c>
      <c r="AI153" s="147"/>
      <c r="AJ153" s="147"/>
      <c r="AK153" s="147"/>
      <c r="AL153" s="147"/>
      <c r="AM153" s="147"/>
      <c r="AN153" s="147"/>
      <c r="AO153" s="147"/>
      <c r="AP153" s="147"/>
      <c r="AQ153" s="147"/>
      <c r="AR153" s="147"/>
      <c r="AS153" s="147"/>
      <c r="AT153" s="147"/>
      <c r="AU153" s="147"/>
      <c r="AV153" s="147"/>
      <c r="AW153" s="147"/>
      <c r="AX153" s="147"/>
      <c r="AY153" s="147"/>
      <c r="AZ153" s="147"/>
      <c r="BA153" s="147"/>
      <c r="BB153" s="147"/>
      <c r="BC153" s="147"/>
      <c r="BD153" s="147"/>
      <c r="BE153" s="147"/>
      <c r="BF153" s="147"/>
      <c r="BG153" s="147"/>
      <c r="BH153" s="147"/>
    </row>
    <row r="154" spans="1:60" outlineLevel="1" x14ac:dyDescent="0.25">
      <c r="A154" s="154"/>
      <c r="B154" s="155"/>
      <c r="C154" s="183" t="s">
        <v>371</v>
      </c>
      <c r="D154" s="158"/>
      <c r="E154" s="159">
        <v>225</v>
      </c>
      <c r="F154" s="156"/>
      <c r="G154" s="156"/>
      <c r="H154" s="156"/>
      <c r="I154" s="156"/>
      <c r="J154" s="156"/>
      <c r="K154" s="156"/>
      <c r="L154" s="156"/>
      <c r="M154" s="156"/>
      <c r="N154" s="156"/>
      <c r="O154" s="156"/>
      <c r="P154" s="156"/>
      <c r="Q154" s="156"/>
      <c r="R154" s="156"/>
      <c r="S154" s="156"/>
      <c r="T154" s="156"/>
      <c r="U154" s="156"/>
      <c r="V154" s="156"/>
      <c r="W154" s="156"/>
      <c r="X154" s="156"/>
      <c r="Y154" s="147"/>
      <c r="Z154" s="147"/>
      <c r="AA154" s="147"/>
      <c r="AB154" s="147"/>
      <c r="AC154" s="147"/>
      <c r="AD154" s="147"/>
      <c r="AE154" s="147"/>
      <c r="AF154" s="147"/>
      <c r="AG154" s="147" t="s">
        <v>178</v>
      </c>
      <c r="AH154" s="147">
        <v>0</v>
      </c>
      <c r="AI154" s="147"/>
      <c r="AJ154" s="147"/>
      <c r="AK154" s="147"/>
      <c r="AL154" s="147"/>
      <c r="AM154" s="147"/>
      <c r="AN154" s="147"/>
      <c r="AO154" s="147"/>
      <c r="AP154" s="147"/>
      <c r="AQ154" s="147"/>
      <c r="AR154" s="147"/>
      <c r="AS154" s="147"/>
      <c r="AT154" s="147"/>
      <c r="AU154" s="147"/>
      <c r="AV154" s="147"/>
      <c r="AW154" s="147"/>
      <c r="AX154" s="147"/>
      <c r="AY154" s="147"/>
      <c r="AZ154" s="147"/>
      <c r="BA154" s="147"/>
      <c r="BB154" s="147"/>
      <c r="BC154" s="147"/>
      <c r="BD154" s="147"/>
      <c r="BE154" s="147"/>
      <c r="BF154" s="147"/>
      <c r="BG154" s="147"/>
      <c r="BH154" s="147"/>
    </row>
    <row r="155" spans="1:60" outlineLevel="1" x14ac:dyDescent="0.25">
      <c r="A155" s="154"/>
      <c r="B155" s="155"/>
      <c r="C155" s="183" t="s">
        <v>372</v>
      </c>
      <c r="D155" s="158"/>
      <c r="E155" s="159">
        <v>199.35</v>
      </c>
      <c r="F155" s="156"/>
      <c r="G155" s="156"/>
      <c r="H155" s="156"/>
      <c r="I155" s="156"/>
      <c r="J155" s="156"/>
      <c r="K155" s="156"/>
      <c r="L155" s="156"/>
      <c r="M155" s="156"/>
      <c r="N155" s="156"/>
      <c r="O155" s="156"/>
      <c r="P155" s="156"/>
      <c r="Q155" s="156"/>
      <c r="R155" s="156"/>
      <c r="S155" s="156"/>
      <c r="T155" s="156"/>
      <c r="U155" s="156"/>
      <c r="V155" s="156"/>
      <c r="W155" s="156"/>
      <c r="X155" s="156"/>
      <c r="Y155" s="147"/>
      <c r="Z155" s="147"/>
      <c r="AA155" s="147"/>
      <c r="AB155" s="147"/>
      <c r="AC155" s="147"/>
      <c r="AD155" s="147"/>
      <c r="AE155" s="147"/>
      <c r="AF155" s="147"/>
      <c r="AG155" s="147" t="s">
        <v>178</v>
      </c>
      <c r="AH155" s="147">
        <v>0</v>
      </c>
      <c r="AI155" s="147"/>
      <c r="AJ155" s="147"/>
      <c r="AK155" s="147"/>
      <c r="AL155" s="147"/>
      <c r="AM155" s="147"/>
      <c r="AN155" s="147"/>
      <c r="AO155" s="147"/>
      <c r="AP155" s="147"/>
      <c r="AQ155" s="147"/>
      <c r="AR155" s="147"/>
      <c r="AS155" s="147"/>
      <c r="AT155" s="147"/>
      <c r="AU155" s="147"/>
      <c r="AV155" s="147"/>
      <c r="AW155" s="147"/>
      <c r="AX155" s="147"/>
      <c r="AY155" s="147"/>
      <c r="AZ155" s="147"/>
      <c r="BA155" s="147"/>
      <c r="BB155" s="147"/>
      <c r="BC155" s="147"/>
      <c r="BD155" s="147"/>
      <c r="BE155" s="147"/>
      <c r="BF155" s="147"/>
      <c r="BG155" s="147"/>
      <c r="BH155" s="147"/>
    </row>
    <row r="156" spans="1:60" outlineLevel="1" x14ac:dyDescent="0.25">
      <c r="A156" s="154"/>
      <c r="B156" s="155"/>
      <c r="C156" s="183" t="s">
        <v>373</v>
      </c>
      <c r="D156" s="158"/>
      <c r="E156" s="159">
        <v>206.5</v>
      </c>
      <c r="F156" s="156"/>
      <c r="G156" s="156"/>
      <c r="H156" s="156"/>
      <c r="I156" s="156"/>
      <c r="J156" s="156"/>
      <c r="K156" s="156"/>
      <c r="L156" s="156"/>
      <c r="M156" s="156"/>
      <c r="N156" s="156"/>
      <c r="O156" s="156"/>
      <c r="P156" s="156"/>
      <c r="Q156" s="156"/>
      <c r="R156" s="156"/>
      <c r="S156" s="156"/>
      <c r="T156" s="156"/>
      <c r="U156" s="156"/>
      <c r="V156" s="156"/>
      <c r="W156" s="156"/>
      <c r="X156" s="156"/>
      <c r="Y156" s="147"/>
      <c r="Z156" s="147"/>
      <c r="AA156" s="147"/>
      <c r="AB156" s="147"/>
      <c r="AC156" s="147"/>
      <c r="AD156" s="147"/>
      <c r="AE156" s="147"/>
      <c r="AF156" s="147"/>
      <c r="AG156" s="147" t="s">
        <v>178</v>
      </c>
      <c r="AH156" s="147">
        <v>0</v>
      </c>
      <c r="AI156" s="147"/>
      <c r="AJ156" s="147"/>
      <c r="AK156" s="147"/>
      <c r="AL156" s="147"/>
      <c r="AM156" s="147"/>
      <c r="AN156" s="147"/>
      <c r="AO156" s="147"/>
      <c r="AP156" s="147"/>
      <c r="AQ156" s="147"/>
      <c r="AR156" s="147"/>
      <c r="AS156" s="147"/>
      <c r="AT156" s="147"/>
      <c r="AU156" s="147"/>
      <c r="AV156" s="147"/>
      <c r="AW156" s="147"/>
      <c r="AX156" s="147"/>
      <c r="AY156" s="147"/>
      <c r="AZ156" s="147"/>
      <c r="BA156" s="147"/>
      <c r="BB156" s="147"/>
      <c r="BC156" s="147"/>
      <c r="BD156" s="147"/>
      <c r="BE156" s="147"/>
      <c r="BF156" s="147"/>
      <c r="BG156" s="147"/>
      <c r="BH156" s="147"/>
    </row>
    <row r="157" spans="1:60" outlineLevel="1" x14ac:dyDescent="0.25">
      <c r="A157" s="154"/>
      <c r="B157" s="155"/>
      <c r="C157" s="183" t="s">
        <v>374</v>
      </c>
      <c r="D157" s="158"/>
      <c r="E157" s="159">
        <v>309.5</v>
      </c>
      <c r="F157" s="156"/>
      <c r="G157" s="156"/>
      <c r="H157" s="156"/>
      <c r="I157" s="156"/>
      <c r="J157" s="156"/>
      <c r="K157" s="156"/>
      <c r="L157" s="156"/>
      <c r="M157" s="156"/>
      <c r="N157" s="156"/>
      <c r="O157" s="156"/>
      <c r="P157" s="156"/>
      <c r="Q157" s="156"/>
      <c r="R157" s="156"/>
      <c r="S157" s="156"/>
      <c r="T157" s="156"/>
      <c r="U157" s="156"/>
      <c r="V157" s="156"/>
      <c r="W157" s="156"/>
      <c r="X157" s="156"/>
      <c r="Y157" s="147"/>
      <c r="Z157" s="147"/>
      <c r="AA157" s="147"/>
      <c r="AB157" s="147"/>
      <c r="AC157" s="147"/>
      <c r="AD157" s="147"/>
      <c r="AE157" s="147"/>
      <c r="AF157" s="147"/>
      <c r="AG157" s="147" t="s">
        <v>178</v>
      </c>
      <c r="AH157" s="147">
        <v>0</v>
      </c>
      <c r="AI157" s="147"/>
      <c r="AJ157" s="147"/>
      <c r="AK157" s="147"/>
      <c r="AL157" s="147"/>
      <c r="AM157" s="147"/>
      <c r="AN157" s="147"/>
      <c r="AO157" s="147"/>
      <c r="AP157" s="147"/>
      <c r="AQ157" s="147"/>
      <c r="AR157" s="147"/>
      <c r="AS157" s="147"/>
      <c r="AT157" s="147"/>
      <c r="AU157" s="147"/>
      <c r="AV157" s="147"/>
      <c r="AW157" s="147"/>
      <c r="AX157" s="147"/>
      <c r="AY157" s="147"/>
      <c r="AZ157" s="147"/>
      <c r="BA157" s="147"/>
      <c r="BB157" s="147"/>
      <c r="BC157" s="147"/>
      <c r="BD157" s="147"/>
      <c r="BE157" s="147"/>
      <c r="BF157" s="147"/>
      <c r="BG157" s="147"/>
      <c r="BH157" s="147"/>
    </row>
    <row r="158" spans="1:60" outlineLevel="1" x14ac:dyDescent="0.25">
      <c r="A158" s="154"/>
      <c r="B158" s="155"/>
      <c r="C158" s="183" t="s">
        <v>375</v>
      </c>
      <c r="D158" s="158"/>
      <c r="E158" s="159">
        <v>104.492</v>
      </c>
      <c r="F158" s="156"/>
      <c r="G158" s="156"/>
      <c r="H158" s="156"/>
      <c r="I158" s="156"/>
      <c r="J158" s="156"/>
      <c r="K158" s="156"/>
      <c r="L158" s="156"/>
      <c r="M158" s="156"/>
      <c r="N158" s="156"/>
      <c r="O158" s="156"/>
      <c r="P158" s="156"/>
      <c r="Q158" s="156"/>
      <c r="R158" s="156"/>
      <c r="S158" s="156"/>
      <c r="T158" s="156"/>
      <c r="U158" s="156"/>
      <c r="V158" s="156"/>
      <c r="W158" s="156"/>
      <c r="X158" s="156"/>
      <c r="Y158" s="147"/>
      <c r="Z158" s="147"/>
      <c r="AA158" s="147"/>
      <c r="AB158" s="147"/>
      <c r="AC158" s="147"/>
      <c r="AD158" s="147"/>
      <c r="AE158" s="147"/>
      <c r="AF158" s="147"/>
      <c r="AG158" s="147" t="s">
        <v>178</v>
      </c>
      <c r="AH158" s="147">
        <v>0</v>
      </c>
      <c r="AI158" s="147"/>
      <c r="AJ158" s="147"/>
      <c r="AK158" s="147"/>
      <c r="AL158" s="147"/>
      <c r="AM158" s="147"/>
      <c r="AN158" s="147"/>
      <c r="AO158" s="147"/>
      <c r="AP158" s="147"/>
      <c r="AQ158" s="147"/>
      <c r="AR158" s="147"/>
      <c r="AS158" s="147"/>
      <c r="AT158" s="147"/>
      <c r="AU158" s="147"/>
      <c r="AV158" s="147"/>
      <c r="AW158" s="147"/>
      <c r="AX158" s="147"/>
      <c r="AY158" s="147"/>
      <c r="AZ158" s="147"/>
      <c r="BA158" s="147"/>
      <c r="BB158" s="147"/>
      <c r="BC158" s="147"/>
      <c r="BD158" s="147"/>
      <c r="BE158" s="147"/>
      <c r="BF158" s="147"/>
      <c r="BG158" s="147"/>
      <c r="BH158" s="147"/>
    </row>
    <row r="159" spans="1:60" outlineLevel="1" x14ac:dyDescent="0.25">
      <c r="A159" s="154"/>
      <c r="B159" s="155"/>
      <c r="C159" s="183" t="s">
        <v>376</v>
      </c>
      <c r="D159" s="158"/>
      <c r="E159" s="159">
        <v>191.26400000000001</v>
      </c>
      <c r="F159" s="156"/>
      <c r="G159" s="156"/>
      <c r="H159" s="156"/>
      <c r="I159" s="156"/>
      <c r="J159" s="156"/>
      <c r="K159" s="156"/>
      <c r="L159" s="156"/>
      <c r="M159" s="156"/>
      <c r="N159" s="156"/>
      <c r="O159" s="156"/>
      <c r="P159" s="156"/>
      <c r="Q159" s="156"/>
      <c r="R159" s="156"/>
      <c r="S159" s="156"/>
      <c r="T159" s="156"/>
      <c r="U159" s="156"/>
      <c r="V159" s="156"/>
      <c r="W159" s="156"/>
      <c r="X159" s="156"/>
      <c r="Y159" s="147"/>
      <c r="Z159" s="147"/>
      <c r="AA159" s="147"/>
      <c r="AB159" s="147"/>
      <c r="AC159" s="147"/>
      <c r="AD159" s="147"/>
      <c r="AE159" s="147"/>
      <c r="AF159" s="147"/>
      <c r="AG159" s="147" t="s">
        <v>178</v>
      </c>
      <c r="AH159" s="147">
        <v>0</v>
      </c>
      <c r="AI159" s="147"/>
      <c r="AJ159" s="147"/>
      <c r="AK159" s="147"/>
      <c r="AL159" s="147"/>
      <c r="AM159" s="147"/>
      <c r="AN159" s="147"/>
      <c r="AO159" s="147"/>
      <c r="AP159" s="147"/>
      <c r="AQ159" s="147"/>
      <c r="AR159" s="147"/>
      <c r="AS159" s="147"/>
      <c r="AT159" s="147"/>
      <c r="AU159" s="147"/>
      <c r="AV159" s="147"/>
      <c r="AW159" s="147"/>
      <c r="AX159" s="147"/>
      <c r="AY159" s="147"/>
      <c r="AZ159" s="147"/>
      <c r="BA159" s="147"/>
      <c r="BB159" s="147"/>
      <c r="BC159" s="147"/>
      <c r="BD159" s="147"/>
      <c r="BE159" s="147"/>
      <c r="BF159" s="147"/>
      <c r="BG159" s="147"/>
      <c r="BH159" s="147"/>
    </row>
    <row r="160" spans="1:60" outlineLevel="1" x14ac:dyDescent="0.25">
      <c r="A160" s="154"/>
      <c r="B160" s="155"/>
      <c r="C160" s="183" t="s">
        <v>377</v>
      </c>
      <c r="D160" s="158"/>
      <c r="E160" s="159">
        <v>78.677999999999997</v>
      </c>
      <c r="F160" s="156"/>
      <c r="G160" s="156"/>
      <c r="H160" s="156"/>
      <c r="I160" s="156"/>
      <c r="J160" s="156"/>
      <c r="K160" s="156"/>
      <c r="L160" s="156"/>
      <c r="M160" s="156"/>
      <c r="N160" s="156"/>
      <c r="O160" s="156"/>
      <c r="P160" s="156"/>
      <c r="Q160" s="156"/>
      <c r="R160" s="156"/>
      <c r="S160" s="156"/>
      <c r="T160" s="156"/>
      <c r="U160" s="156"/>
      <c r="V160" s="156"/>
      <c r="W160" s="156"/>
      <c r="X160" s="156"/>
      <c r="Y160" s="147"/>
      <c r="Z160" s="147"/>
      <c r="AA160" s="147"/>
      <c r="AB160" s="147"/>
      <c r="AC160" s="147"/>
      <c r="AD160" s="147"/>
      <c r="AE160" s="147"/>
      <c r="AF160" s="147"/>
      <c r="AG160" s="147" t="s">
        <v>178</v>
      </c>
      <c r="AH160" s="147">
        <v>0</v>
      </c>
      <c r="AI160" s="147"/>
      <c r="AJ160" s="147"/>
      <c r="AK160" s="147"/>
      <c r="AL160" s="147"/>
      <c r="AM160" s="147"/>
      <c r="AN160" s="147"/>
      <c r="AO160" s="147"/>
      <c r="AP160" s="147"/>
      <c r="AQ160" s="147"/>
      <c r="AR160" s="147"/>
      <c r="AS160" s="147"/>
      <c r="AT160" s="147"/>
      <c r="AU160" s="147"/>
      <c r="AV160" s="147"/>
      <c r="AW160" s="147"/>
      <c r="AX160" s="147"/>
      <c r="AY160" s="147"/>
      <c r="AZ160" s="147"/>
      <c r="BA160" s="147"/>
      <c r="BB160" s="147"/>
      <c r="BC160" s="147"/>
      <c r="BD160" s="147"/>
      <c r="BE160" s="147"/>
      <c r="BF160" s="147"/>
      <c r="BG160" s="147"/>
      <c r="BH160" s="147"/>
    </row>
    <row r="161" spans="1:60" outlineLevel="1" x14ac:dyDescent="0.25">
      <c r="A161" s="154"/>
      <c r="B161" s="155"/>
      <c r="C161" s="183" t="s">
        <v>378</v>
      </c>
      <c r="D161" s="158"/>
      <c r="E161" s="159">
        <v>156.21899999999999</v>
      </c>
      <c r="F161" s="156"/>
      <c r="G161" s="156"/>
      <c r="H161" s="156"/>
      <c r="I161" s="156"/>
      <c r="J161" s="156"/>
      <c r="K161" s="156"/>
      <c r="L161" s="156"/>
      <c r="M161" s="156"/>
      <c r="N161" s="156"/>
      <c r="O161" s="156"/>
      <c r="P161" s="156"/>
      <c r="Q161" s="156"/>
      <c r="R161" s="156"/>
      <c r="S161" s="156"/>
      <c r="T161" s="156"/>
      <c r="U161" s="156"/>
      <c r="V161" s="156"/>
      <c r="W161" s="156"/>
      <c r="X161" s="156"/>
      <c r="Y161" s="147"/>
      <c r="Z161" s="147"/>
      <c r="AA161" s="147"/>
      <c r="AB161" s="147"/>
      <c r="AC161" s="147"/>
      <c r="AD161" s="147"/>
      <c r="AE161" s="147"/>
      <c r="AF161" s="147"/>
      <c r="AG161" s="147" t="s">
        <v>178</v>
      </c>
      <c r="AH161" s="147">
        <v>0</v>
      </c>
      <c r="AI161" s="147"/>
      <c r="AJ161" s="147"/>
      <c r="AK161" s="147"/>
      <c r="AL161" s="147"/>
      <c r="AM161" s="147"/>
      <c r="AN161" s="147"/>
      <c r="AO161" s="147"/>
      <c r="AP161" s="147"/>
      <c r="AQ161" s="147"/>
      <c r="AR161" s="147"/>
      <c r="AS161" s="147"/>
      <c r="AT161" s="147"/>
      <c r="AU161" s="147"/>
      <c r="AV161" s="147"/>
      <c r="AW161" s="147"/>
      <c r="AX161" s="147"/>
      <c r="AY161" s="147"/>
      <c r="AZ161" s="147"/>
      <c r="BA161" s="147"/>
      <c r="BB161" s="147"/>
      <c r="BC161" s="147"/>
      <c r="BD161" s="147"/>
      <c r="BE161" s="147"/>
      <c r="BF161" s="147"/>
      <c r="BG161" s="147"/>
      <c r="BH161" s="147"/>
    </row>
    <row r="162" spans="1:60" outlineLevel="1" x14ac:dyDescent="0.25">
      <c r="A162" s="154"/>
      <c r="B162" s="155"/>
      <c r="C162" s="183" t="s">
        <v>379</v>
      </c>
      <c r="D162" s="158"/>
      <c r="E162" s="159">
        <v>11.72</v>
      </c>
      <c r="F162" s="156"/>
      <c r="G162" s="156"/>
      <c r="H162" s="156"/>
      <c r="I162" s="156"/>
      <c r="J162" s="156"/>
      <c r="K162" s="156"/>
      <c r="L162" s="156"/>
      <c r="M162" s="156"/>
      <c r="N162" s="156"/>
      <c r="O162" s="156"/>
      <c r="P162" s="156"/>
      <c r="Q162" s="156"/>
      <c r="R162" s="156"/>
      <c r="S162" s="156"/>
      <c r="T162" s="156"/>
      <c r="U162" s="156"/>
      <c r="V162" s="156"/>
      <c r="W162" s="156"/>
      <c r="X162" s="156"/>
      <c r="Y162" s="147"/>
      <c r="Z162" s="147"/>
      <c r="AA162" s="147"/>
      <c r="AB162" s="147"/>
      <c r="AC162" s="147"/>
      <c r="AD162" s="147"/>
      <c r="AE162" s="147"/>
      <c r="AF162" s="147"/>
      <c r="AG162" s="147" t="s">
        <v>178</v>
      </c>
      <c r="AH162" s="147">
        <v>0</v>
      </c>
      <c r="AI162" s="147"/>
      <c r="AJ162" s="147"/>
      <c r="AK162" s="147"/>
      <c r="AL162" s="147"/>
      <c r="AM162" s="147"/>
      <c r="AN162" s="147"/>
      <c r="AO162" s="147"/>
      <c r="AP162" s="147"/>
      <c r="AQ162" s="147"/>
      <c r="AR162" s="147"/>
      <c r="AS162" s="147"/>
      <c r="AT162" s="147"/>
      <c r="AU162" s="147"/>
      <c r="AV162" s="147"/>
      <c r="AW162" s="147"/>
      <c r="AX162" s="147"/>
      <c r="AY162" s="147"/>
      <c r="AZ162" s="147"/>
      <c r="BA162" s="147"/>
      <c r="BB162" s="147"/>
      <c r="BC162" s="147"/>
      <c r="BD162" s="147"/>
      <c r="BE162" s="147"/>
      <c r="BF162" s="147"/>
      <c r="BG162" s="147"/>
      <c r="BH162" s="147"/>
    </row>
    <row r="163" spans="1:60" outlineLevel="1" x14ac:dyDescent="0.25">
      <c r="A163" s="154"/>
      <c r="B163" s="155"/>
      <c r="C163" s="183" t="s">
        <v>380</v>
      </c>
      <c r="D163" s="158"/>
      <c r="E163" s="159">
        <v>109.44</v>
      </c>
      <c r="F163" s="156"/>
      <c r="G163" s="156"/>
      <c r="H163" s="156"/>
      <c r="I163" s="156"/>
      <c r="J163" s="156"/>
      <c r="K163" s="156"/>
      <c r="L163" s="156"/>
      <c r="M163" s="156"/>
      <c r="N163" s="156"/>
      <c r="O163" s="156"/>
      <c r="P163" s="156"/>
      <c r="Q163" s="156"/>
      <c r="R163" s="156"/>
      <c r="S163" s="156"/>
      <c r="T163" s="156"/>
      <c r="U163" s="156"/>
      <c r="V163" s="156"/>
      <c r="W163" s="156"/>
      <c r="X163" s="156"/>
      <c r="Y163" s="147"/>
      <c r="Z163" s="147"/>
      <c r="AA163" s="147"/>
      <c r="AB163" s="147"/>
      <c r="AC163" s="147"/>
      <c r="AD163" s="147"/>
      <c r="AE163" s="147"/>
      <c r="AF163" s="147"/>
      <c r="AG163" s="147" t="s">
        <v>178</v>
      </c>
      <c r="AH163" s="147">
        <v>0</v>
      </c>
      <c r="AI163" s="147"/>
      <c r="AJ163" s="147"/>
      <c r="AK163" s="147"/>
      <c r="AL163" s="147"/>
      <c r="AM163" s="147"/>
      <c r="AN163" s="147"/>
      <c r="AO163" s="147"/>
      <c r="AP163" s="147"/>
      <c r="AQ163" s="147"/>
      <c r="AR163" s="147"/>
      <c r="AS163" s="147"/>
      <c r="AT163" s="147"/>
      <c r="AU163" s="147"/>
      <c r="AV163" s="147"/>
      <c r="AW163" s="147"/>
      <c r="AX163" s="147"/>
      <c r="AY163" s="147"/>
      <c r="AZ163" s="147"/>
      <c r="BA163" s="147"/>
      <c r="BB163" s="147"/>
      <c r="BC163" s="147"/>
      <c r="BD163" s="147"/>
      <c r="BE163" s="147"/>
      <c r="BF163" s="147"/>
      <c r="BG163" s="147"/>
      <c r="BH163" s="147"/>
    </row>
    <row r="164" spans="1:60" outlineLevel="1" x14ac:dyDescent="0.25">
      <c r="A164" s="154"/>
      <c r="B164" s="155"/>
      <c r="C164" s="183" t="s">
        <v>381</v>
      </c>
      <c r="D164" s="158"/>
      <c r="E164" s="159">
        <v>45.942</v>
      </c>
      <c r="F164" s="156"/>
      <c r="G164" s="156"/>
      <c r="H164" s="156"/>
      <c r="I164" s="156"/>
      <c r="J164" s="156"/>
      <c r="K164" s="156"/>
      <c r="L164" s="156"/>
      <c r="M164" s="156"/>
      <c r="N164" s="156"/>
      <c r="O164" s="156"/>
      <c r="P164" s="156"/>
      <c r="Q164" s="156"/>
      <c r="R164" s="156"/>
      <c r="S164" s="156"/>
      <c r="T164" s="156"/>
      <c r="U164" s="156"/>
      <c r="V164" s="156"/>
      <c r="W164" s="156"/>
      <c r="X164" s="156"/>
      <c r="Y164" s="147"/>
      <c r="Z164" s="147"/>
      <c r="AA164" s="147"/>
      <c r="AB164" s="147"/>
      <c r="AC164" s="147"/>
      <c r="AD164" s="147"/>
      <c r="AE164" s="147"/>
      <c r="AF164" s="147"/>
      <c r="AG164" s="147" t="s">
        <v>178</v>
      </c>
      <c r="AH164" s="147">
        <v>0</v>
      </c>
      <c r="AI164" s="147"/>
      <c r="AJ164" s="147"/>
      <c r="AK164" s="147"/>
      <c r="AL164" s="147"/>
      <c r="AM164" s="147"/>
      <c r="AN164" s="147"/>
      <c r="AO164" s="147"/>
      <c r="AP164" s="147"/>
      <c r="AQ164" s="147"/>
      <c r="AR164" s="147"/>
      <c r="AS164" s="147"/>
      <c r="AT164" s="147"/>
      <c r="AU164" s="147"/>
      <c r="AV164" s="147"/>
      <c r="AW164" s="147"/>
      <c r="AX164" s="147"/>
      <c r="AY164" s="147"/>
      <c r="AZ164" s="147"/>
      <c r="BA164" s="147"/>
      <c r="BB164" s="147"/>
      <c r="BC164" s="147"/>
      <c r="BD164" s="147"/>
      <c r="BE164" s="147"/>
      <c r="BF164" s="147"/>
      <c r="BG164" s="147"/>
      <c r="BH164" s="147"/>
    </row>
    <row r="165" spans="1:60" outlineLevel="1" x14ac:dyDescent="0.25">
      <c r="A165" s="154"/>
      <c r="B165" s="155"/>
      <c r="C165" s="183" t="s">
        <v>382</v>
      </c>
      <c r="D165" s="158"/>
      <c r="E165" s="159">
        <v>208.29599999999999</v>
      </c>
      <c r="F165" s="156"/>
      <c r="G165" s="156"/>
      <c r="H165" s="156"/>
      <c r="I165" s="156"/>
      <c r="J165" s="156"/>
      <c r="K165" s="156"/>
      <c r="L165" s="156"/>
      <c r="M165" s="156"/>
      <c r="N165" s="156"/>
      <c r="O165" s="156"/>
      <c r="P165" s="156"/>
      <c r="Q165" s="156"/>
      <c r="R165" s="156"/>
      <c r="S165" s="156"/>
      <c r="T165" s="156"/>
      <c r="U165" s="156"/>
      <c r="V165" s="156"/>
      <c r="W165" s="156"/>
      <c r="X165" s="156"/>
      <c r="Y165" s="147"/>
      <c r="Z165" s="147"/>
      <c r="AA165" s="147"/>
      <c r="AB165" s="147"/>
      <c r="AC165" s="147"/>
      <c r="AD165" s="147"/>
      <c r="AE165" s="147"/>
      <c r="AF165" s="147"/>
      <c r="AG165" s="147" t="s">
        <v>178</v>
      </c>
      <c r="AH165" s="147">
        <v>0</v>
      </c>
      <c r="AI165" s="147"/>
      <c r="AJ165" s="147"/>
      <c r="AK165" s="147"/>
      <c r="AL165" s="147"/>
      <c r="AM165" s="147"/>
      <c r="AN165" s="147"/>
      <c r="AO165" s="147"/>
      <c r="AP165" s="147"/>
      <c r="AQ165" s="147"/>
      <c r="AR165" s="147"/>
      <c r="AS165" s="147"/>
      <c r="AT165" s="147"/>
      <c r="AU165" s="147"/>
      <c r="AV165" s="147"/>
      <c r="AW165" s="147"/>
      <c r="AX165" s="147"/>
      <c r="AY165" s="147"/>
      <c r="AZ165" s="147"/>
      <c r="BA165" s="147"/>
      <c r="BB165" s="147"/>
      <c r="BC165" s="147"/>
      <c r="BD165" s="147"/>
      <c r="BE165" s="147"/>
      <c r="BF165" s="147"/>
      <c r="BG165" s="147"/>
      <c r="BH165" s="147"/>
    </row>
    <row r="166" spans="1:60" outlineLevel="1" x14ac:dyDescent="0.25">
      <c r="A166" s="154"/>
      <c r="B166" s="155"/>
      <c r="C166" s="183" t="s">
        <v>383</v>
      </c>
      <c r="D166" s="158"/>
      <c r="E166" s="159">
        <v>304.47300000000001</v>
      </c>
      <c r="F166" s="156"/>
      <c r="G166" s="156"/>
      <c r="H166" s="156"/>
      <c r="I166" s="156"/>
      <c r="J166" s="156"/>
      <c r="K166" s="156"/>
      <c r="L166" s="156"/>
      <c r="M166" s="156"/>
      <c r="N166" s="156"/>
      <c r="O166" s="156"/>
      <c r="P166" s="156"/>
      <c r="Q166" s="156"/>
      <c r="R166" s="156"/>
      <c r="S166" s="156"/>
      <c r="T166" s="156"/>
      <c r="U166" s="156"/>
      <c r="V166" s="156"/>
      <c r="W166" s="156"/>
      <c r="X166" s="156"/>
      <c r="Y166" s="147"/>
      <c r="Z166" s="147"/>
      <c r="AA166" s="147"/>
      <c r="AB166" s="147"/>
      <c r="AC166" s="147"/>
      <c r="AD166" s="147"/>
      <c r="AE166" s="147"/>
      <c r="AF166" s="147"/>
      <c r="AG166" s="147" t="s">
        <v>178</v>
      </c>
      <c r="AH166" s="147">
        <v>0</v>
      </c>
      <c r="AI166" s="147"/>
      <c r="AJ166" s="147"/>
      <c r="AK166" s="147"/>
      <c r="AL166" s="147"/>
      <c r="AM166" s="147"/>
      <c r="AN166" s="147"/>
      <c r="AO166" s="147"/>
      <c r="AP166" s="147"/>
      <c r="AQ166" s="147"/>
      <c r="AR166" s="147"/>
      <c r="AS166" s="147"/>
      <c r="AT166" s="147"/>
      <c r="AU166" s="147"/>
      <c r="AV166" s="147"/>
      <c r="AW166" s="147"/>
      <c r="AX166" s="147"/>
      <c r="AY166" s="147"/>
      <c r="AZ166" s="147"/>
      <c r="BA166" s="147"/>
      <c r="BB166" s="147"/>
      <c r="BC166" s="147"/>
      <c r="BD166" s="147"/>
      <c r="BE166" s="147"/>
      <c r="BF166" s="147"/>
      <c r="BG166" s="147"/>
      <c r="BH166" s="147"/>
    </row>
    <row r="167" spans="1:60" outlineLevel="1" x14ac:dyDescent="0.25">
      <c r="A167" s="154"/>
      <c r="B167" s="155"/>
      <c r="C167" s="183" t="s">
        <v>384</v>
      </c>
      <c r="D167" s="158"/>
      <c r="E167" s="159">
        <v>212.892</v>
      </c>
      <c r="F167" s="156"/>
      <c r="G167" s="156"/>
      <c r="H167" s="156"/>
      <c r="I167" s="156"/>
      <c r="J167" s="156"/>
      <c r="K167" s="156"/>
      <c r="L167" s="156"/>
      <c r="M167" s="156"/>
      <c r="N167" s="156"/>
      <c r="O167" s="156"/>
      <c r="P167" s="156"/>
      <c r="Q167" s="156"/>
      <c r="R167" s="156"/>
      <c r="S167" s="156"/>
      <c r="T167" s="156"/>
      <c r="U167" s="156"/>
      <c r="V167" s="156"/>
      <c r="W167" s="156"/>
      <c r="X167" s="156"/>
      <c r="Y167" s="147"/>
      <c r="Z167" s="147"/>
      <c r="AA167" s="147"/>
      <c r="AB167" s="147"/>
      <c r="AC167" s="147"/>
      <c r="AD167" s="147"/>
      <c r="AE167" s="147"/>
      <c r="AF167" s="147"/>
      <c r="AG167" s="147" t="s">
        <v>178</v>
      </c>
      <c r="AH167" s="147">
        <v>0</v>
      </c>
      <c r="AI167" s="147"/>
      <c r="AJ167" s="147"/>
      <c r="AK167" s="147"/>
      <c r="AL167" s="147"/>
      <c r="AM167" s="147"/>
      <c r="AN167" s="147"/>
      <c r="AO167" s="147"/>
      <c r="AP167" s="147"/>
      <c r="AQ167" s="147"/>
      <c r="AR167" s="147"/>
      <c r="AS167" s="147"/>
      <c r="AT167" s="147"/>
      <c r="AU167" s="147"/>
      <c r="AV167" s="147"/>
      <c r="AW167" s="147"/>
      <c r="AX167" s="147"/>
      <c r="AY167" s="147"/>
      <c r="AZ167" s="147"/>
      <c r="BA167" s="147"/>
      <c r="BB167" s="147"/>
      <c r="BC167" s="147"/>
      <c r="BD167" s="147"/>
      <c r="BE167" s="147"/>
      <c r="BF167" s="147"/>
      <c r="BG167" s="147"/>
      <c r="BH167" s="147"/>
    </row>
    <row r="168" spans="1:60" outlineLevel="1" x14ac:dyDescent="0.25">
      <c r="A168" s="154"/>
      <c r="B168" s="155"/>
      <c r="C168" s="183" t="s">
        <v>385</v>
      </c>
      <c r="D168" s="158"/>
      <c r="E168" s="159">
        <v>197.44900000000001</v>
      </c>
      <c r="F168" s="156"/>
      <c r="G168" s="156"/>
      <c r="H168" s="156"/>
      <c r="I168" s="156"/>
      <c r="J168" s="156"/>
      <c r="K168" s="156"/>
      <c r="L168" s="156"/>
      <c r="M168" s="156"/>
      <c r="N168" s="156"/>
      <c r="O168" s="156"/>
      <c r="P168" s="156"/>
      <c r="Q168" s="156"/>
      <c r="R168" s="156"/>
      <c r="S168" s="156"/>
      <c r="T168" s="156"/>
      <c r="U168" s="156"/>
      <c r="V168" s="156"/>
      <c r="W168" s="156"/>
      <c r="X168" s="156"/>
      <c r="Y168" s="147"/>
      <c r="Z168" s="147"/>
      <c r="AA168" s="147"/>
      <c r="AB168" s="147"/>
      <c r="AC168" s="147"/>
      <c r="AD168" s="147"/>
      <c r="AE168" s="147"/>
      <c r="AF168" s="147"/>
      <c r="AG168" s="147" t="s">
        <v>178</v>
      </c>
      <c r="AH168" s="147">
        <v>0</v>
      </c>
      <c r="AI168" s="147"/>
      <c r="AJ168" s="147"/>
      <c r="AK168" s="147"/>
      <c r="AL168" s="147"/>
      <c r="AM168" s="147"/>
      <c r="AN168" s="147"/>
      <c r="AO168" s="147"/>
      <c r="AP168" s="147"/>
      <c r="AQ168" s="147"/>
      <c r="AR168" s="147"/>
      <c r="AS168" s="147"/>
      <c r="AT168" s="147"/>
      <c r="AU168" s="147"/>
      <c r="AV168" s="147"/>
      <c r="AW168" s="147"/>
      <c r="AX168" s="147"/>
      <c r="AY168" s="147"/>
      <c r="AZ168" s="147"/>
      <c r="BA168" s="147"/>
      <c r="BB168" s="147"/>
      <c r="BC168" s="147"/>
      <c r="BD168" s="147"/>
      <c r="BE168" s="147"/>
      <c r="BF168" s="147"/>
      <c r="BG168" s="147"/>
      <c r="BH168" s="147"/>
    </row>
    <row r="169" spans="1:60" outlineLevel="1" x14ac:dyDescent="0.25">
      <c r="A169" s="154"/>
      <c r="B169" s="155"/>
      <c r="C169" s="183" t="s">
        <v>386</v>
      </c>
      <c r="D169" s="158"/>
      <c r="E169" s="159">
        <v>218.02500000000001</v>
      </c>
      <c r="F169" s="156"/>
      <c r="G169" s="156"/>
      <c r="H169" s="156"/>
      <c r="I169" s="156"/>
      <c r="J169" s="156"/>
      <c r="K169" s="156"/>
      <c r="L169" s="156"/>
      <c r="M169" s="156"/>
      <c r="N169" s="156"/>
      <c r="O169" s="156"/>
      <c r="P169" s="156"/>
      <c r="Q169" s="156"/>
      <c r="R169" s="156"/>
      <c r="S169" s="156"/>
      <c r="T169" s="156"/>
      <c r="U169" s="156"/>
      <c r="V169" s="156"/>
      <c r="W169" s="156"/>
      <c r="X169" s="156"/>
      <c r="Y169" s="147"/>
      <c r="Z169" s="147"/>
      <c r="AA169" s="147"/>
      <c r="AB169" s="147"/>
      <c r="AC169" s="147"/>
      <c r="AD169" s="147"/>
      <c r="AE169" s="147"/>
      <c r="AF169" s="147"/>
      <c r="AG169" s="147" t="s">
        <v>178</v>
      </c>
      <c r="AH169" s="147">
        <v>0</v>
      </c>
      <c r="AI169" s="147"/>
      <c r="AJ169" s="147"/>
      <c r="AK169" s="147"/>
      <c r="AL169" s="147"/>
      <c r="AM169" s="147"/>
      <c r="AN169" s="147"/>
      <c r="AO169" s="147"/>
      <c r="AP169" s="147"/>
      <c r="AQ169" s="147"/>
      <c r="AR169" s="147"/>
      <c r="AS169" s="147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47"/>
      <c r="BD169" s="147"/>
      <c r="BE169" s="147"/>
      <c r="BF169" s="147"/>
      <c r="BG169" s="147"/>
      <c r="BH169" s="147"/>
    </row>
    <row r="170" spans="1:60" outlineLevel="1" x14ac:dyDescent="0.25">
      <c r="A170" s="154"/>
      <c r="B170" s="155"/>
      <c r="C170" s="183" t="s">
        <v>387</v>
      </c>
      <c r="D170" s="158"/>
      <c r="E170" s="159">
        <v>29.4</v>
      </c>
      <c r="F170" s="156"/>
      <c r="G170" s="156"/>
      <c r="H170" s="156"/>
      <c r="I170" s="156"/>
      <c r="J170" s="156"/>
      <c r="K170" s="156"/>
      <c r="L170" s="156"/>
      <c r="M170" s="156"/>
      <c r="N170" s="156"/>
      <c r="O170" s="156"/>
      <c r="P170" s="156"/>
      <c r="Q170" s="156"/>
      <c r="R170" s="156"/>
      <c r="S170" s="156"/>
      <c r="T170" s="156"/>
      <c r="U170" s="156"/>
      <c r="V170" s="156"/>
      <c r="W170" s="156"/>
      <c r="X170" s="156"/>
      <c r="Y170" s="147"/>
      <c r="Z170" s="147"/>
      <c r="AA170" s="147"/>
      <c r="AB170" s="147"/>
      <c r="AC170" s="147"/>
      <c r="AD170" s="147"/>
      <c r="AE170" s="147"/>
      <c r="AF170" s="147"/>
      <c r="AG170" s="147" t="s">
        <v>178</v>
      </c>
      <c r="AH170" s="147">
        <v>0</v>
      </c>
      <c r="AI170" s="147"/>
      <c r="AJ170" s="147"/>
      <c r="AK170" s="147"/>
      <c r="AL170" s="147"/>
      <c r="AM170" s="147"/>
      <c r="AN170" s="147"/>
      <c r="AO170" s="147"/>
      <c r="AP170" s="147"/>
      <c r="AQ170" s="147"/>
      <c r="AR170" s="147"/>
      <c r="AS170" s="147"/>
      <c r="AT170" s="147"/>
      <c r="AU170" s="147"/>
      <c r="AV170" s="147"/>
      <c r="AW170" s="147"/>
      <c r="AX170" s="147"/>
      <c r="AY170" s="147"/>
      <c r="AZ170" s="147"/>
      <c r="BA170" s="147"/>
      <c r="BB170" s="147"/>
      <c r="BC170" s="147"/>
      <c r="BD170" s="147"/>
      <c r="BE170" s="147"/>
      <c r="BF170" s="147"/>
      <c r="BG170" s="147"/>
      <c r="BH170" s="147"/>
    </row>
    <row r="171" spans="1:60" outlineLevel="1" x14ac:dyDescent="0.25">
      <c r="A171" s="154"/>
      <c r="B171" s="155"/>
      <c r="C171" s="183" t="s">
        <v>388</v>
      </c>
      <c r="D171" s="158"/>
      <c r="E171" s="159">
        <v>199.25</v>
      </c>
      <c r="F171" s="156"/>
      <c r="G171" s="156"/>
      <c r="H171" s="156"/>
      <c r="I171" s="156"/>
      <c r="J171" s="156"/>
      <c r="K171" s="156"/>
      <c r="L171" s="156"/>
      <c r="M171" s="156"/>
      <c r="N171" s="156"/>
      <c r="O171" s="156"/>
      <c r="P171" s="156"/>
      <c r="Q171" s="156"/>
      <c r="R171" s="156"/>
      <c r="S171" s="156"/>
      <c r="T171" s="156"/>
      <c r="U171" s="156"/>
      <c r="V171" s="156"/>
      <c r="W171" s="156"/>
      <c r="X171" s="156"/>
      <c r="Y171" s="147"/>
      <c r="Z171" s="147"/>
      <c r="AA171" s="147"/>
      <c r="AB171" s="147"/>
      <c r="AC171" s="147"/>
      <c r="AD171" s="147"/>
      <c r="AE171" s="147"/>
      <c r="AF171" s="147"/>
      <c r="AG171" s="147" t="s">
        <v>178</v>
      </c>
      <c r="AH171" s="147">
        <v>0</v>
      </c>
      <c r="AI171" s="147"/>
      <c r="AJ171" s="147"/>
      <c r="AK171" s="147"/>
      <c r="AL171" s="147"/>
      <c r="AM171" s="147"/>
      <c r="AN171" s="147"/>
      <c r="AO171" s="147"/>
      <c r="AP171" s="147"/>
      <c r="AQ171" s="147"/>
      <c r="AR171" s="147"/>
      <c r="AS171" s="147"/>
      <c r="AT171" s="147"/>
      <c r="AU171" s="147"/>
      <c r="AV171" s="147"/>
      <c r="AW171" s="147"/>
      <c r="AX171" s="147"/>
      <c r="AY171" s="147"/>
      <c r="AZ171" s="147"/>
      <c r="BA171" s="147"/>
      <c r="BB171" s="147"/>
      <c r="BC171" s="147"/>
      <c r="BD171" s="147"/>
      <c r="BE171" s="147"/>
      <c r="BF171" s="147"/>
      <c r="BG171" s="147"/>
      <c r="BH171" s="147"/>
    </row>
    <row r="172" spans="1:60" outlineLevel="1" x14ac:dyDescent="0.25">
      <c r="A172" s="154"/>
      <c r="B172" s="155"/>
      <c r="C172" s="183" t="s">
        <v>389</v>
      </c>
      <c r="D172" s="158"/>
      <c r="E172" s="159">
        <v>310.96800000000002</v>
      </c>
      <c r="F172" s="156"/>
      <c r="G172" s="156"/>
      <c r="H172" s="156"/>
      <c r="I172" s="156"/>
      <c r="J172" s="156"/>
      <c r="K172" s="156"/>
      <c r="L172" s="156"/>
      <c r="M172" s="156"/>
      <c r="N172" s="156"/>
      <c r="O172" s="156"/>
      <c r="P172" s="156"/>
      <c r="Q172" s="156"/>
      <c r="R172" s="156"/>
      <c r="S172" s="156"/>
      <c r="T172" s="156"/>
      <c r="U172" s="156"/>
      <c r="V172" s="156"/>
      <c r="W172" s="156"/>
      <c r="X172" s="156"/>
      <c r="Y172" s="147"/>
      <c r="Z172" s="147"/>
      <c r="AA172" s="147"/>
      <c r="AB172" s="147"/>
      <c r="AC172" s="147"/>
      <c r="AD172" s="147"/>
      <c r="AE172" s="147"/>
      <c r="AF172" s="147"/>
      <c r="AG172" s="147" t="s">
        <v>178</v>
      </c>
      <c r="AH172" s="147">
        <v>0</v>
      </c>
      <c r="AI172" s="147"/>
      <c r="AJ172" s="147"/>
      <c r="AK172" s="147"/>
      <c r="AL172" s="147"/>
      <c r="AM172" s="147"/>
      <c r="AN172" s="147"/>
      <c r="AO172" s="147"/>
      <c r="AP172" s="147"/>
      <c r="AQ172" s="147"/>
      <c r="AR172" s="147"/>
      <c r="AS172" s="147"/>
      <c r="AT172" s="147"/>
      <c r="AU172" s="147"/>
      <c r="AV172" s="147"/>
      <c r="AW172" s="147"/>
      <c r="AX172" s="147"/>
      <c r="AY172" s="147"/>
      <c r="AZ172" s="147"/>
      <c r="BA172" s="147"/>
      <c r="BB172" s="147"/>
      <c r="BC172" s="147"/>
      <c r="BD172" s="147"/>
      <c r="BE172" s="147"/>
      <c r="BF172" s="147"/>
      <c r="BG172" s="147"/>
      <c r="BH172" s="147"/>
    </row>
    <row r="173" spans="1:60" outlineLevel="1" x14ac:dyDescent="0.25">
      <c r="A173" s="154"/>
      <c r="B173" s="155"/>
      <c r="C173" s="183" t="s">
        <v>390</v>
      </c>
      <c r="D173" s="158"/>
      <c r="E173" s="159">
        <v>202.77600000000001</v>
      </c>
      <c r="F173" s="156"/>
      <c r="G173" s="156"/>
      <c r="H173" s="156"/>
      <c r="I173" s="156"/>
      <c r="J173" s="156"/>
      <c r="K173" s="156"/>
      <c r="L173" s="156"/>
      <c r="M173" s="156"/>
      <c r="N173" s="156"/>
      <c r="O173" s="156"/>
      <c r="P173" s="156"/>
      <c r="Q173" s="156"/>
      <c r="R173" s="156"/>
      <c r="S173" s="156"/>
      <c r="T173" s="156"/>
      <c r="U173" s="156"/>
      <c r="V173" s="156"/>
      <c r="W173" s="156"/>
      <c r="X173" s="156"/>
      <c r="Y173" s="147"/>
      <c r="Z173" s="147"/>
      <c r="AA173" s="147"/>
      <c r="AB173" s="147"/>
      <c r="AC173" s="147"/>
      <c r="AD173" s="147"/>
      <c r="AE173" s="147"/>
      <c r="AF173" s="147"/>
      <c r="AG173" s="147" t="s">
        <v>178</v>
      </c>
      <c r="AH173" s="147">
        <v>0</v>
      </c>
      <c r="AI173" s="147"/>
      <c r="AJ173" s="147"/>
      <c r="AK173" s="147"/>
      <c r="AL173" s="147"/>
      <c r="AM173" s="147"/>
      <c r="AN173" s="147"/>
      <c r="AO173" s="147"/>
      <c r="AP173" s="147"/>
      <c r="AQ173" s="147"/>
      <c r="AR173" s="147"/>
      <c r="AS173" s="147"/>
      <c r="AT173" s="147"/>
      <c r="AU173" s="147"/>
      <c r="AV173" s="147"/>
      <c r="AW173" s="147"/>
      <c r="AX173" s="147"/>
      <c r="AY173" s="147"/>
      <c r="AZ173" s="147"/>
      <c r="BA173" s="147"/>
      <c r="BB173" s="147"/>
      <c r="BC173" s="147"/>
      <c r="BD173" s="147"/>
      <c r="BE173" s="147"/>
      <c r="BF173" s="147"/>
      <c r="BG173" s="147"/>
      <c r="BH173" s="147"/>
    </row>
    <row r="174" spans="1:60" outlineLevel="1" x14ac:dyDescent="0.25">
      <c r="A174" s="154"/>
      <c r="B174" s="155"/>
      <c r="C174" s="183" t="s">
        <v>391</v>
      </c>
      <c r="D174" s="158"/>
      <c r="E174" s="159">
        <v>49.146999999999998</v>
      </c>
      <c r="F174" s="156"/>
      <c r="G174" s="156"/>
      <c r="H174" s="156"/>
      <c r="I174" s="156"/>
      <c r="J174" s="156"/>
      <c r="K174" s="156"/>
      <c r="L174" s="156"/>
      <c r="M174" s="156"/>
      <c r="N174" s="156"/>
      <c r="O174" s="156"/>
      <c r="P174" s="156"/>
      <c r="Q174" s="156"/>
      <c r="R174" s="156"/>
      <c r="S174" s="156"/>
      <c r="T174" s="156"/>
      <c r="U174" s="156"/>
      <c r="V174" s="156"/>
      <c r="W174" s="156"/>
      <c r="X174" s="156"/>
      <c r="Y174" s="147"/>
      <c r="Z174" s="147"/>
      <c r="AA174" s="147"/>
      <c r="AB174" s="147"/>
      <c r="AC174" s="147"/>
      <c r="AD174" s="147"/>
      <c r="AE174" s="147"/>
      <c r="AF174" s="147"/>
      <c r="AG174" s="147" t="s">
        <v>178</v>
      </c>
      <c r="AH174" s="147">
        <v>0</v>
      </c>
      <c r="AI174" s="147"/>
      <c r="AJ174" s="147"/>
      <c r="AK174" s="147"/>
      <c r="AL174" s="147"/>
      <c r="AM174" s="147"/>
      <c r="AN174" s="147"/>
      <c r="AO174" s="147"/>
      <c r="AP174" s="147"/>
      <c r="AQ174" s="147"/>
      <c r="AR174" s="147"/>
      <c r="AS174" s="147"/>
      <c r="AT174" s="147"/>
      <c r="AU174" s="147"/>
      <c r="AV174" s="147"/>
      <c r="AW174" s="147"/>
      <c r="AX174" s="147"/>
      <c r="AY174" s="147"/>
      <c r="AZ174" s="147"/>
      <c r="BA174" s="147"/>
      <c r="BB174" s="147"/>
      <c r="BC174" s="147"/>
      <c r="BD174" s="147"/>
      <c r="BE174" s="147"/>
      <c r="BF174" s="147"/>
      <c r="BG174" s="147"/>
      <c r="BH174" s="147"/>
    </row>
    <row r="175" spans="1:60" outlineLevel="1" x14ac:dyDescent="0.25">
      <c r="A175" s="154"/>
      <c r="B175" s="155"/>
      <c r="C175" s="183" t="s">
        <v>392</v>
      </c>
      <c r="D175" s="158"/>
      <c r="E175" s="159">
        <v>62.73</v>
      </c>
      <c r="F175" s="156"/>
      <c r="G175" s="156"/>
      <c r="H175" s="156"/>
      <c r="I175" s="156"/>
      <c r="J175" s="156"/>
      <c r="K175" s="156"/>
      <c r="L175" s="156"/>
      <c r="M175" s="156"/>
      <c r="N175" s="156"/>
      <c r="O175" s="156"/>
      <c r="P175" s="156"/>
      <c r="Q175" s="156"/>
      <c r="R175" s="156"/>
      <c r="S175" s="156"/>
      <c r="T175" s="156"/>
      <c r="U175" s="156"/>
      <c r="V175" s="156"/>
      <c r="W175" s="156"/>
      <c r="X175" s="156"/>
      <c r="Y175" s="147"/>
      <c r="Z175" s="147"/>
      <c r="AA175" s="147"/>
      <c r="AB175" s="147"/>
      <c r="AC175" s="147"/>
      <c r="AD175" s="147"/>
      <c r="AE175" s="147"/>
      <c r="AF175" s="147"/>
      <c r="AG175" s="147" t="s">
        <v>178</v>
      </c>
      <c r="AH175" s="147">
        <v>0</v>
      </c>
      <c r="AI175" s="147"/>
      <c r="AJ175" s="147"/>
      <c r="AK175" s="147"/>
      <c r="AL175" s="147"/>
      <c r="AM175" s="147"/>
      <c r="AN175" s="147"/>
      <c r="AO175" s="147"/>
      <c r="AP175" s="147"/>
      <c r="AQ175" s="147"/>
      <c r="AR175" s="147"/>
      <c r="AS175" s="147"/>
      <c r="AT175" s="147"/>
      <c r="AU175" s="147"/>
      <c r="AV175" s="147"/>
      <c r="AW175" s="147"/>
      <c r="AX175" s="147"/>
      <c r="AY175" s="147"/>
      <c r="AZ175" s="147"/>
      <c r="BA175" s="147"/>
      <c r="BB175" s="147"/>
      <c r="BC175" s="147"/>
      <c r="BD175" s="147"/>
      <c r="BE175" s="147"/>
      <c r="BF175" s="147"/>
      <c r="BG175" s="147"/>
      <c r="BH175" s="147"/>
    </row>
    <row r="176" spans="1:60" outlineLevel="1" x14ac:dyDescent="0.25">
      <c r="A176" s="154"/>
      <c r="B176" s="155"/>
      <c r="C176" s="183" t="s">
        <v>393</v>
      </c>
      <c r="D176" s="158"/>
      <c r="E176" s="159">
        <v>138.47</v>
      </c>
      <c r="F176" s="156"/>
      <c r="G176" s="156"/>
      <c r="H176" s="156"/>
      <c r="I176" s="156"/>
      <c r="J176" s="156"/>
      <c r="K176" s="156"/>
      <c r="L176" s="156"/>
      <c r="M176" s="156"/>
      <c r="N176" s="156"/>
      <c r="O176" s="156"/>
      <c r="P176" s="156"/>
      <c r="Q176" s="156"/>
      <c r="R176" s="156"/>
      <c r="S176" s="156"/>
      <c r="T176" s="156"/>
      <c r="U176" s="156"/>
      <c r="V176" s="156"/>
      <c r="W176" s="156"/>
      <c r="X176" s="156"/>
      <c r="Y176" s="147"/>
      <c r="Z176" s="147"/>
      <c r="AA176" s="147"/>
      <c r="AB176" s="147"/>
      <c r="AC176" s="147"/>
      <c r="AD176" s="147"/>
      <c r="AE176" s="147"/>
      <c r="AF176" s="147"/>
      <c r="AG176" s="147" t="s">
        <v>178</v>
      </c>
      <c r="AH176" s="147">
        <v>0</v>
      </c>
      <c r="AI176" s="147"/>
      <c r="AJ176" s="147"/>
      <c r="AK176" s="147"/>
      <c r="AL176" s="147"/>
      <c r="AM176" s="147"/>
      <c r="AN176" s="147"/>
      <c r="AO176" s="147"/>
      <c r="AP176" s="147"/>
      <c r="AQ176" s="147"/>
      <c r="AR176" s="147"/>
      <c r="AS176" s="147"/>
      <c r="AT176" s="147"/>
      <c r="AU176" s="147"/>
      <c r="AV176" s="147"/>
      <c r="AW176" s="147"/>
      <c r="AX176" s="147"/>
      <c r="AY176" s="147"/>
      <c r="AZ176" s="147"/>
      <c r="BA176" s="147"/>
      <c r="BB176" s="147"/>
      <c r="BC176" s="147"/>
      <c r="BD176" s="147"/>
      <c r="BE176" s="147"/>
      <c r="BF176" s="147"/>
      <c r="BG176" s="147"/>
      <c r="BH176" s="147"/>
    </row>
    <row r="177" spans="1:60" ht="20.399999999999999" outlineLevel="1" x14ac:dyDescent="0.25">
      <c r="A177" s="167">
        <v>17</v>
      </c>
      <c r="B177" s="168" t="s">
        <v>993</v>
      </c>
      <c r="C177" s="182" t="s">
        <v>994</v>
      </c>
      <c r="D177" s="169" t="s">
        <v>210</v>
      </c>
      <c r="E177" s="170">
        <v>1442.9749999999999</v>
      </c>
      <c r="F177" s="171">
        <v>0</v>
      </c>
      <c r="G177" s="172">
        <f>ROUND(E177*F177,2)</f>
        <v>0</v>
      </c>
      <c r="H177" s="157">
        <v>24.53</v>
      </c>
      <c r="I177" s="156">
        <f>ROUND(E177*H177,2)</f>
        <v>35396.18</v>
      </c>
      <c r="J177" s="157">
        <v>294.97000000000003</v>
      </c>
      <c r="K177" s="156">
        <f>ROUND(E177*J177,2)</f>
        <v>425634.34</v>
      </c>
      <c r="L177" s="156">
        <v>21</v>
      </c>
      <c r="M177" s="156">
        <f>G177*(1+L177/100)</f>
        <v>0</v>
      </c>
      <c r="N177" s="156">
        <v>1.1900000000000001E-3</v>
      </c>
      <c r="O177" s="156">
        <f>ROUND(E177*N177,2)</f>
        <v>1.72</v>
      </c>
      <c r="P177" s="156">
        <v>0</v>
      </c>
      <c r="Q177" s="156">
        <f>ROUND(E177*P177,2)</f>
        <v>0</v>
      </c>
      <c r="R177" s="156"/>
      <c r="S177" s="156" t="s">
        <v>163</v>
      </c>
      <c r="T177" s="156" t="s">
        <v>211</v>
      </c>
      <c r="U177" s="156">
        <v>0.64</v>
      </c>
      <c r="V177" s="156">
        <f>ROUND(E177*U177,2)</f>
        <v>923.5</v>
      </c>
      <c r="W177" s="156"/>
      <c r="X177" s="156" t="s">
        <v>212</v>
      </c>
      <c r="Y177" s="147"/>
      <c r="Z177" s="147"/>
      <c r="AA177" s="147"/>
      <c r="AB177" s="147"/>
      <c r="AC177" s="147"/>
      <c r="AD177" s="147"/>
      <c r="AE177" s="147"/>
      <c r="AF177" s="147"/>
      <c r="AG177" s="147" t="s">
        <v>213</v>
      </c>
      <c r="AH177" s="147"/>
      <c r="AI177" s="147"/>
      <c r="AJ177" s="147"/>
      <c r="AK177" s="147"/>
      <c r="AL177" s="147"/>
      <c r="AM177" s="147"/>
      <c r="AN177" s="147"/>
      <c r="AO177" s="147"/>
      <c r="AP177" s="147"/>
      <c r="AQ177" s="147"/>
      <c r="AR177" s="147"/>
      <c r="AS177" s="147"/>
      <c r="AT177" s="147"/>
      <c r="AU177" s="147"/>
      <c r="AV177" s="147"/>
      <c r="AW177" s="147"/>
      <c r="AX177" s="147"/>
      <c r="AY177" s="147"/>
      <c r="AZ177" s="147"/>
      <c r="BA177" s="147"/>
      <c r="BB177" s="147"/>
      <c r="BC177" s="147"/>
      <c r="BD177" s="147"/>
      <c r="BE177" s="147"/>
      <c r="BF177" s="147"/>
      <c r="BG177" s="147"/>
      <c r="BH177" s="147"/>
    </row>
    <row r="178" spans="1:60" outlineLevel="1" x14ac:dyDescent="0.25">
      <c r="A178" s="154"/>
      <c r="B178" s="155"/>
      <c r="C178" s="183" t="s">
        <v>394</v>
      </c>
      <c r="D178" s="158"/>
      <c r="E178" s="159">
        <v>287.202</v>
      </c>
      <c r="F178" s="156"/>
      <c r="G178" s="156"/>
      <c r="H178" s="156"/>
      <c r="I178" s="156"/>
      <c r="J178" s="156"/>
      <c r="K178" s="156"/>
      <c r="L178" s="156"/>
      <c r="M178" s="156"/>
      <c r="N178" s="156"/>
      <c r="O178" s="156"/>
      <c r="P178" s="156"/>
      <c r="Q178" s="156"/>
      <c r="R178" s="156"/>
      <c r="S178" s="156"/>
      <c r="T178" s="156"/>
      <c r="U178" s="156"/>
      <c r="V178" s="156"/>
      <c r="W178" s="156"/>
      <c r="X178" s="156"/>
      <c r="Y178" s="147"/>
      <c r="Z178" s="147"/>
      <c r="AA178" s="147"/>
      <c r="AB178" s="147"/>
      <c r="AC178" s="147"/>
      <c r="AD178" s="147"/>
      <c r="AE178" s="147"/>
      <c r="AF178" s="147"/>
      <c r="AG178" s="147" t="s">
        <v>178</v>
      </c>
      <c r="AH178" s="147">
        <v>0</v>
      </c>
      <c r="AI178" s="147"/>
      <c r="AJ178" s="147"/>
      <c r="AK178" s="147"/>
      <c r="AL178" s="147"/>
      <c r="AM178" s="147"/>
      <c r="AN178" s="147"/>
      <c r="AO178" s="147"/>
      <c r="AP178" s="147"/>
      <c r="AQ178" s="147"/>
      <c r="AR178" s="147"/>
      <c r="AS178" s="147"/>
      <c r="AT178" s="147"/>
      <c r="AU178" s="147"/>
      <c r="AV178" s="147"/>
      <c r="AW178" s="147"/>
      <c r="AX178" s="147"/>
      <c r="AY178" s="147"/>
      <c r="AZ178" s="147"/>
      <c r="BA178" s="147"/>
      <c r="BB178" s="147"/>
      <c r="BC178" s="147"/>
      <c r="BD178" s="147"/>
      <c r="BE178" s="147"/>
      <c r="BF178" s="147"/>
      <c r="BG178" s="147"/>
      <c r="BH178" s="147"/>
    </row>
    <row r="179" spans="1:60" outlineLevel="1" x14ac:dyDescent="0.25">
      <c r="A179" s="154"/>
      <c r="B179" s="155"/>
      <c r="C179" s="183" t="s">
        <v>395</v>
      </c>
      <c r="D179" s="158"/>
      <c r="E179" s="159">
        <v>328.86</v>
      </c>
      <c r="F179" s="156"/>
      <c r="G179" s="156"/>
      <c r="H179" s="156"/>
      <c r="I179" s="156"/>
      <c r="J179" s="156"/>
      <c r="K179" s="156"/>
      <c r="L179" s="156"/>
      <c r="M179" s="156"/>
      <c r="N179" s="156"/>
      <c r="O179" s="156"/>
      <c r="P179" s="156"/>
      <c r="Q179" s="156"/>
      <c r="R179" s="156"/>
      <c r="S179" s="156"/>
      <c r="T179" s="156"/>
      <c r="U179" s="156"/>
      <c r="V179" s="156"/>
      <c r="W179" s="156"/>
      <c r="X179" s="156"/>
      <c r="Y179" s="147"/>
      <c r="Z179" s="147"/>
      <c r="AA179" s="147"/>
      <c r="AB179" s="147"/>
      <c r="AC179" s="147"/>
      <c r="AD179" s="147"/>
      <c r="AE179" s="147"/>
      <c r="AF179" s="147"/>
      <c r="AG179" s="147" t="s">
        <v>178</v>
      </c>
      <c r="AH179" s="147">
        <v>0</v>
      </c>
      <c r="AI179" s="147"/>
      <c r="AJ179" s="147"/>
      <c r="AK179" s="147"/>
      <c r="AL179" s="147"/>
      <c r="AM179" s="147"/>
      <c r="AN179" s="147"/>
      <c r="AO179" s="147"/>
      <c r="AP179" s="147"/>
      <c r="AQ179" s="147"/>
      <c r="AR179" s="147"/>
      <c r="AS179" s="147"/>
      <c r="AT179" s="147"/>
      <c r="AU179" s="147"/>
      <c r="AV179" s="147"/>
      <c r="AW179" s="147"/>
      <c r="AX179" s="147"/>
      <c r="AY179" s="147"/>
      <c r="AZ179" s="147"/>
      <c r="BA179" s="147"/>
      <c r="BB179" s="147"/>
      <c r="BC179" s="147"/>
      <c r="BD179" s="147"/>
      <c r="BE179" s="147"/>
      <c r="BF179" s="147"/>
      <c r="BG179" s="147"/>
      <c r="BH179" s="147"/>
    </row>
    <row r="180" spans="1:60" outlineLevel="1" x14ac:dyDescent="0.25">
      <c r="A180" s="154"/>
      <c r="B180" s="155"/>
      <c r="C180" s="183" t="s">
        <v>396</v>
      </c>
      <c r="D180" s="158"/>
      <c r="E180" s="159">
        <v>482.05200000000002</v>
      </c>
      <c r="F180" s="156"/>
      <c r="G180" s="156"/>
      <c r="H180" s="156"/>
      <c r="I180" s="156"/>
      <c r="J180" s="156"/>
      <c r="K180" s="156"/>
      <c r="L180" s="156"/>
      <c r="M180" s="156"/>
      <c r="N180" s="156"/>
      <c r="O180" s="156"/>
      <c r="P180" s="156"/>
      <c r="Q180" s="156"/>
      <c r="R180" s="156"/>
      <c r="S180" s="156"/>
      <c r="T180" s="156"/>
      <c r="U180" s="156"/>
      <c r="V180" s="156"/>
      <c r="W180" s="156"/>
      <c r="X180" s="156"/>
      <c r="Y180" s="147"/>
      <c r="Z180" s="147"/>
      <c r="AA180" s="147"/>
      <c r="AB180" s="147"/>
      <c r="AC180" s="147"/>
      <c r="AD180" s="147"/>
      <c r="AE180" s="147"/>
      <c r="AF180" s="147"/>
      <c r="AG180" s="147" t="s">
        <v>178</v>
      </c>
      <c r="AH180" s="147">
        <v>0</v>
      </c>
      <c r="AI180" s="147"/>
      <c r="AJ180" s="147"/>
      <c r="AK180" s="147"/>
      <c r="AL180" s="147"/>
      <c r="AM180" s="147"/>
      <c r="AN180" s="147"/>
      <c r="AO180" s="147"/>
      <c r="AP180" s="147"/>
      <c r="AQ180" s="147"/>
      <c r="AR180" s="147"/>
      <c r="AS180" s="147"/>
      <c r="AT180" s="147"/>
      <c r="AU180" s="147"/>
      <c r="AV180" s="147"/>
      <c r="AW180" s="147"/>
      <c r="AX180" s="147"/>
      <c r="AY180" s="147"/>
      <c r="AZ180" s="147"/>
      <c r="BA180" s="147"/>
      <c r="BB180" s="147"/>
      <c r="BC180" s="147"/>
      <c r="BD180" s="147"/>
      <c r="BE180" s="147"/>
      <c r="BF180" s="147"/>
      <c r="BG180" s="147"/>
      <c r="BH180" s="147"/>
    </row>
    <row r="181" spans="1:60" outlineLevel="1" x14ac:dyDescent="0.25">
      <c r="A181" s="154"/>
      <c r="B181" s="155"/>
      <c r="C181" s="183" t="s">
        <v>397</v>
      </c>
      <c r="D181" s="158"/>
      <c r="E181" s="159">
        <v>298.91899999999998</v>
      </c>
      <c r="F181" s="156"/>
      <c r="G181" s="156"/>
      <c r="H181" s="156"/>
      <c r="I181" s="156"/>
      <c r="J181" s="156"/>
      <c r="K181" s="156"/>
      <c r="L181" s="156"/>
      <c r="M181" s="156"/>
      <c r="N181" s="156"/>
      <c r="O181" s="156"/>
      <c r="P181" s="156"/>
      <c r="Q181" s="156"/>
      <c r="R181" s="156"/>
      <c r="S181" s="156"/>
      <c r="T181" s="156"/>
      <c r="U181" s="156"/>
      <c r="V181" s="156"/>
      <c r="W181" s="156"/>
      <c r="X181" s="156"/>
      <c r="Y181" s="147"/>
      <c r="Z181" s="147"/>
      <c r="AA181" s="147"/>
      <c r="AB181" s="147"/>
      <c r="AC181" s="147"/>
      <c r="AD181" s="147"/>
      <c r="AE181" s="147"/>
      <c r="AF181" s="147"/>
      <c r="AG181" s="147" t="s">
        <v>178</v>
      </c>
      <c r="AH181" s="147">
        <v>0</v>
      </c>
      <c r="AI181" s="147"/>
      <c r="AJ181" s="147"/>
      <c r="AK181" s="147"/>
      <c r="AL181" s="147"/>
      <c r="AM181" s="147"/>
      <c r="AN181" s="147"/>
      <c r="AO181" s="147"/>
      <c r="AP181" s="147"/>
      <c r="AQ181" s="147"/>
      <c r="AR181" s="147"/>
      <c r="AS181" s="147"/>
      <c r="AT181" s="147"/>
      <c r="AU181" s="147"/>
      <c r="AV181" s="147"/>
      <c r="AW181" s="147"/>
      <c r="AX181" s="147"/>
      <c r="AY181" s="147"/>
      <c r="AZ181" s="147"/>
      <c r="BA181" s="147"/>
      <c r="BB181" s="147"/>
      <c r="BC181" s="147"/>
      <c r="BD181" s="147"/>
      <c r="BE181" s="147"/>
      <c r="BF181" s="147"/>
      <c r="BG181" s="147"/>
      <c r="BH181" s="147"/>
    </row>
    <row r="182" spans="1:60" outlineLevel="1" x14ac:dyDescent="0.25">
      <c r="A182" s="154"/>
      <c r="B182" s="155"/>
      <c r="C182" s="183" t="s">
        <v>381</v>
      </c>
      <c r="D182" s="158"/>
      <c r="E182" s="159">
        <v>45.942</v>
      </c>
      <c r="F182" s="156"/>
      <c r="G182" s="156"/>
      <c r="H182" s="156"/>
      <c r="I182" s="156"/>
      <c r="J182" s="156"/>
      <c r="K182" s="156"/>
      <c r="L182" s="156"/>
      <c r="M182" s="156"/>
      <c r="N182" s="156"/>
      <c r="O182" s="156"/>
      <c r="P182" s="156"/>
      <c r="Q182" s="156"/>
      <c r="R182" s="156"/>
      <c r="S182" s="156"/>
      <c r="T182" s="156"/>
      <c r="U182" s="156"/>
      <c r="V182" s="156"/>
      <c r="W182" s="156"/>
      <c r="X182" s="156"/>
      <c r="Y182" s="147"/>
      <c r="Z182" s="147"/>
      <c r="AA182" s="147"/>
      <c r="AB182" s="147"/>
      <c r="AC182" s="147"/>
      <c r="AD182" s="147"/>
      <c r="AE182" s="147"/>
      <c r="AF182" s="147"/>
      <c r="AG182" s="147" t="s">
        <v>178</v>
      </c>
      <c r="AH182" s="147">
        <v>0</v>
      </c>
      <c r="AI182" s="147"/>
      <c r="AJ182" s="147"/>
      <c r="AK182" s="147"/>
      <c r="AL182" s="147"/>
      <c r="AM182" s="147"/>
      <c r="AN182" s="147"/>
      <c r="AO182" s="147"/>
      <c r="AP182" s="147"/>
      <c r="AQ182" s="147"/>
      <c r="AR182" s="147"/>
      <c r="AS182" s="147"/>
      <c r="AT182" s="147"/>
      <c r="AU182" s="147"/>
      <c r="AV182" s="147"/>
      <c r="AW182" s="147"/>
      <c r="AX182" s="147"/>
      <c r="AY182" s="147"/>
      <c r="AZ182" s="147"/>
      <c r="BA182" s="147"/>
      <c r="BB182" s="147"/>
      <c r="BC182" s="147"/>
      <c r="BD182" s="147"/>
      <c r="BE182" s="147"/>
      <c r="BF182" s="147"/>
      <c r="BG182" s="147"/>
      <c r="BH182" s="147"/>
    </row>
    <row r="183" spans="1:60" ht="20.399999999999999" outlineLevel="1" x14ac:dyDescent="0.25">
      <c r="A183" s="173">
        <v>18</v>
      </c>
      <c r="B183" s="174" t="s">
        <v>996</v>
      </c>
      <c r="C183" s="181" t="s">
        <v>995</v>
      </c>
      <c r="D183" s="175" t="s">
        <v>210</v>
      </c>
      <c r="E183" s="176">
        <v>3569.482</v>
      </c>
      <c r="F183" s="177">
        <v>0</v>
      </c>
      <c r="G183" s="178">
        <f>ROUND(E183*F183,2)</f>
        <v>0</v>
      </c>
      <c r="H183" s="157">
        <v>0</v>
      </c>
      <c r="I183" s="156">
        <f>ROUND(E183*H183,2)</f>
        <v>0</v>
      </c>
      <c r="J183" s="157">
        <v>27</v>
      </c>
      <c r="K183" s="156">
        <f>ROUND(E183*J183,2)</f>
        <v>96376.01</v>
      </c>
      <c r="L183" s="156">
        <v>21</v>
      </c>
      <c r="M183" s="156">
        <f>G183*(1+L183/100)</f>
        <v>0</v>
      </c>
      <c r="N183" s="156">
        <v>0</v>
      </c>
      <c r="O183" s="156">
        <f>ROUND(E183*N183,2)</f>
        <v>0</v>
      </c>
      <c r="P183" s="156">
        <v>0</v>
      </c>
      <c r="Q183" s="156">
        <f>ROUND(E183*P183,2)</f>
        <v>0</v>
      </c>
      <c r="R183" s="156"/>
      <c r="S183" s="156" t="s">
        <v>163</v>
      </c>
      <c r="T183" s="156" t="s">
        <v>211</v>
      </c>
      <c r="U183" s="156">
        <v>7.0000000000000007E-2</v>
      </c>
      <c r="V183" s="156">
        <f>ROUND(E183*U183,2)</f>
        <v>249.86</v>
      </c>
      <c r="W183" s="156"/>
      <c r="X183" s="156" t="s">
        <v>212</v>
      </c>
      <c r="Y183" s="147"/>
      <c r="Z183" s="147"/>
      <c r="AA183" s="147"/>
      <c r="AB183" s="147"/>
      <c r="AC183" s="147"/>
      <c r="AD183" s="147"/>
      <c r="AE183" s="147"/>
      <c r="AF183" s="147"/>
      <c r="AG183" s="147" t="s">
        <v>213</v>
      </c>
      <c r="AH183" s="147"/>
      <c r="AI183" s="147"/>
      <c r="AJ183" s="147"/>
      <c r="AK183" s="147"/>
      <c r="AL183" s="147"/>
      <c r="AM183" s="147"/>
      <c r="AN183" s="147"/>
      <c r="AO183" s="147"/>
      <c r="AP183" s="147"/>
      <c r="AQ183" s="147"/>
      <c r="AR183" s="147"/>
      <c r="AS183" s="147"/>
      <c r="AT183" s="147"/>
      <c r="AU183" s="147"/>
      <c r="AV183" s="147"/>
      <c r="AW183" s="147"/>
      <c r="AX183" s="147"/>
      <c r="AY183" s="147"/>
      <c r="AZ183" s="147"/>
      <c r="BA183" s="147"/>
      <c r="BB183" s="147"/>
      <c r="BC183" s="147"/>
      <c r="BD183" s="147"/>
      <c r="BE183" s="147"/>
      <c r="BF183" s="147"/>
      <c r="BG183" s="147"/>
      <c r="BH183" s="147"/>
    </row>
    <row r="184" spans="1:60" ht="20.399999999999999" outlineLevel="1" x14ac:dyDescent="0.25">
      <c r="A184" s="173">
        <v>19</v>
      </c>
      <c r="B184" s="174" t="s">
        <v>997</v>
      </c>
      <c r="C184" s="181" t="s">
        <v>998</v>
      </c>
      <c r="D184" s="175" t="s">
        <v>210</v>
      </c>
      <c r="E184" s="176">
        <v>6508.0529999999999</v>
      </c>
      <c r="F184" s="177">
        <v>0</v>
      </c>
      <c r="G184" s="178">
        <f>ROUND(E184*F184,2)</f>
        <v>0</v>
      </c>
      <c r="H184" s="157">
        <v>0</v>
      </c>
      <c r="I184" s="156">
        <f>ROUND(E184*H184,2)</f>
        <v>0</v>
      </c>
      <c r="J184" s="157">
        <v>126</v>
      </c>
      <c r="K184" s="156">
        <f>ROUND(E184*J184,2)</f>
        <v>820014.68</v>
      </c>
      <c r="L184" s="156">
        <v>21</v>
      </c>
      <c r="M184" s="156">
        <f>G184*(1+L184/100)</f>
        <v>0</v>
      </c>
      <c r="N184" s="156">
        <v>0</v>
      </c>
      <c r="O184" s="156">
        <f>ROUND(E184*N184,2)</f>
        <v>0</v>
      </c>
      <c r="P184" s="156">
        <v>0</v>
      </c>
      <c r="Q184" s="156">
        <f>ROUND(E184*P184,2)</f>
        <v>0</v>
      </c>
      <c r="R184" s="156"/>
      <c r="S184" s="156" t="s">
        <v>163</v>
      </c>
      <c r="T184" s="156" t="s">
        <v>211</v>
      </c>
      <c r="U184" s="156">
        <v>0.32700000000000001</v>
      </c>
      <c r="V184" s="156">
        <f>ROUND(E184*U184,2)</f>
        <v>2128.13</v>
      </c>
      <c r="W184" s="156"/>
      <c r="X184" s="156" t="s">
        <v>212</v>
      </c>
      <c r="Y184" s="147"/>
      <c r="Z184" s="147"/>
      <c r="AA184" s="147"/>
      <c r="AB184" s="147"/>
      <c r="AC184" s="147"/>
      <c r="AD184" s="147"/>
      <c r="AE184" s="147"/>
      <c r="AF184" s="147"/>
      <c r="AG184" s="147" t="s">
        <v>213</v>
      </c>
      <c r="AH184" s="147"/>
      <c r="AI184" s="147"/>
      <c r="AJ184" s="147"/>
      <c r="AK184" s="147"/>
      <c r="AL184" s="147"/>
      <c r="AM184" s="147"/>
      <c r="AN184" s="147"/>
      <c r="AO184" s="147"/>
      <c r="AP184" s="147"/>
      <c r="AQ184" s="147"/>
      <c r="AR184" s="147"/>
      <c r="AS184" s="147"/>
      <c r="AT184" s="147"/>
      <c r="AU184" s="147"/>
      <c r="AV184" s="147"/>
      <c r="AW184" s="147"/>
      <c r="AX184" s="147"/>
      <c r="AY184" s="147"/>
      <c r="AZ184" s="147"/>
      <c r="BA184" s="147"/>
      <c r="BB184" s="147"/>
      <c r="BC184" s="147"/>
      <c r="BD184" s="147"/>
      <c r="BE184" s="147"/>
      <c r="BF184" s="147"/>
      <c r="BG184" s="147"/>
      <c r="BH184" s="147"/>
    </row>
    <row r="185" spans="1:60" ht="20.399999999999999" outlineLevel="1" x14ac:dyDescent="0.25">
      <c r="A185" s="173">
        <v>20</v>
      </c>
      <c r="B185" s="174" t="s">
        <v>1000</v>
      </c>
      <c r="C185" s="181" t="s">
        <v>999</v>
      </c>
      <c r="D185" s="175" t="s">
        <v>210</v>
      </c>
      <c r="E185" s="176">
        <v>1442.9749999999999</v>
      </c>
      <c r="F185" s="177">
        <v>0</v>
      </c>
      <c r="G185" s="178">
        <f>ROUND(E185*F185,2)</f>
        <v>0</v>
      </c>
      <c r="H185" s="157">
        <v>0</v>
      </c>
      <c r="I185" s="156">
        <f>ROUND(E185*H185,2)</f>
        <v>0</v>
      </c>
      <c r="J185" s="157">
        <v>171.5</v>
      </c>
      <c r="K185" s="156">
        <f>ROUND(E185*J185,2)</f>
        <v>247470.21</v>
      </c>
      <c r="L185" s="156">
        <v>21</v>
      </c>
      <c r="M185" s="156">
        <f>G185*(1+L185/100)</f>
        <v>0</v>
      </c>
      <c r="N185" s="156">
        <v>0</v>
      </c>
      <c r="O185" s="156">
        <f>ROUND(E185*N185,2)</f>
        <v>0</v>
      </c>
      <c r="P185" s="156">
        <v>0</v>
      </c>
      <c r="Q185" s="156">
        <f>ROUND(E185*P185,2)</f>
        <v>0</v>
      </c>
      <c r="R185" s="156"/>
      <c r="S185" s="156" t="s">
        <v>163</v>
      </c>
      <c r="T185" s="156" t="s">
        <v>211</v>
      </c>
      <c r="U185" s="156">
        <v>0.41</v>
      </c>
      <c r="V185" s="156">
        <f>ROUND(E185*U185,2)</f>
        <v>591.62</v>
      </c>
      <c r="W185" s="156"/>
      <c r="X185" s="156" t="s">
        <v>212</v>
      </c>
      <c r="Y185" s="147"/>
      <c r="Z185" s="147"/>
      <c r="AA185" s="147"/>
      <c r="AB185" s="147"/>
      <c r="AC185" s="147"/>
      <c r="AD185" s="147"/>
      <c r="AE185" s="147"/>
      <c r="AF185" s="147"/>
      <c r="AG185" s="147" t="s">
        <v>213</v>
      </c>
      <c r="AH185" s="147"/>
      <c r="AI185" s="147"/>
      <c r="AJ185" s="147"/>
      <c r="AK185" s="147"/>
      <c r="AL185" s="147"/>
      <c r="AM185" s="147"/>
      <c r="AN185" s="147"/>
      <c r="AO185" s="147"/>
      <c r="AP185" s="147"/>
      <c r="AQ185" s="147"/>
      <c r="AR185" s="147"/>
      <c r="AS185" s="147"/>
      <c r="AT185" s="147"/>
      <c r="AU185" s="147"/>
      <c r="AV185" s="147"/>
      <c r="AW185" s="147"/>
      <c r="AX185" s="147"/>
      <c r="AY185" s="147"/>
      <c r="AZ185" s="147"/>
      <c r="BA185" s="147"/>
      <c r="BB185" s="147"/>
      <c r="BC185" s="147"/>
      <c r="BD185" s="147"/>
      <c r="BE185" s="147"/>
      <c r="BF185" s="147"/>
      <c r="BG185" s="147"/>
      <c r="BH185" s="147"/>
    </row>
    <row r="186" spans="1:60" outlineLevel="1" x14ac:dyDescent="0.25">
      <c r="A186" s="167">
        <v>21</v>
      </c>
      <c r="B186" s="168" t="s">
        <v>398</v>
      </c>
      <c r="C186" s="182" t="s">
        <v>399</v>
      </c>
      <c r="D186" s="169" t="s">
        <v>232</v>
      </c>
      <c r="E186" s="170">
        <v>8965.3557400000009</v>
      </c>
      <c r="F186" s="171">
        <v>0</v>
      </c>
      <c r="G186" s="172">
        <f>ROUND(E186*F186,2)</f>
        <v>0</v>
      </c>
      <c r="H186" s="157">
        <v>0</v>
      </c>
      <c r="I186" s="156">
        <f>ROUND(E186*H186,2)</f>
        <v>0</v>
      </c>
      <c r="J186" s="157">
        <v>96.6</v>
      </c>
      <c r="K186" s="156">
        <f>ROUND(E186*J186,2)</f>
        <v>866053.36</v>
      </c>
      <c r="L186" s="156">
        <v>21</v>
      </c>
      <c r="M186" s="156">
        <f>G186*(1+L186/100)</f>
        <v>0</v>
      </c>
      <c r="N186" s="156">
        <v>0</v>
      </c>
      <c r="O186" s="156">
        <f>ROUND(E186*N186,2)</f>
        <v>0</v>
      </c>
      <c r="P186" s="156">
        <v>0</v>
      </c>
      <c r="Q186" s="156">
        <f>ROUND(E186*P186,2)</f>
        <v>0</v>
      </c>
      <c r="R186" s="156"/>
      <c r="S186" s="156" t="s">
        <v>163</v>
      </c>
      <c r="T186" s="156" t="s">
        <v>211</v>
      </c>
      <c r="U186" s="156">
        <v>0.01</v>
      </c>
      <c r="V186" s="156">
        <f>ROUND(E186*U186,2)</f>
        <v>89.65</v>
      </c>
      <c r="W186" s="156"/>
      <c r="X186" s="156" t="s">
        <v>212</v>
      </c>
      <c r="Y186" s="147"/>
      <c r="Z186" s="147"/>
      <c r="AA186" s="147"/>
      <c r="AB186" s="147"/>
      <c r="AC186" s="147"/>
      <c r="AD186" s="147"/>
      <c r="AE186" s="147"/>
      <c r="AF186" s="147"/>
      <c r="AG186" s="147" t="s">
        <v>213</v>
      </c>
      <c r="AH186" s="147"/>
      <c r="AI186" s="147"/>
      <c r="AJ186" s="147"/>
      <c r="AK186" s="147"/>
      <c r="AL186" s="147"/>
      <c r="AM186" s="147"/>
      <c r="AN186" s="147"/>
      <c r="AO186" s="147"/>
      <c r="AP186" s="147"/>
      <c r="AQ186" s="147"/>
      <c r="AR186" s="147"/>
      <c r="AS186" s="147"/>
      <c r="AT186" s="147"/>
      <c r="AU186" s="147"/>
      <c r="AV186" s="147"/>
      <c r="AW186" s="147"/>
      <c r="AX186" s="147"/>
      <c r="AY186" s="147"/>
      <c r="AZ186" s="147"/>
      <c r="BA186" s="147"/>
      <c r="BB186" s="147"/>
      <c r="BC186" s="147"/>
      <c r="BD186" s="147"/>
      <c r="BE186" s="147"/>
      <c r="BF186" s="147"/>
      <c r="BG186" s="147"/>
      <c r="BH186" s="147"/>
    </row>
    <row r="187" spans="1:60" outlineLevel="1" x14ac:dyDescent="0.25">
      <c r="A187" s="154"/>
      <c r="B187" s="155"/>
      <c r="C187" s="183" t="s">
        <v>400</v>
      </c>
      <c r="D187" s="158"/>
      <c r="E187" s="159">
        <v>8965.3557400000009</v>
      </c>
      <c r="F187" s="156"/>
      <c r="G187" s="156"/>
      <c r="H187" s="156"/>
      <c r="I187" s="156"/>
      <c r="J187" s="156"/>
      <c r="K187" s="156"/>
      <c r="L187" s="156"/>
      <c r="M187" s="156"/>
      <c r="N187" s="156"/>
      <c r="O187" s="156"/>
      <c r="P187" s="156"/>
      <c r="Q187" s="156"/>
      <c r="R187" s="156"/>
      <c r="S187" s="156"/>
      <c r="T187" s="156"/>
      <c r="U187" s="156"/>
      <c r="V187" s="156"/>
      <c r="W187" s="156"/>
      <c r="X187" s="156"/>
      <c r="Y187" s="147"/>
      <c r="Z187" s="147"/>
      <c r="AA187" s="147"/>
      <c r="AB187" s="147"/>
      <c r="AC187" s="147"/>
      <c r="AD187" s="147"/>
      <c r="AE187" s="147"/>
      <c r="AF187" s="147"/>
      <c r="AG187" s="147" t="s">
        <v>178</v>
      </c>
      <c r="AH187" s="147">
        <v>0</v>
      </c>
      <c r="AI187" s="147"/>
      <c r="AJ187" s="147"/>
      <c r="AK187" s="147"/>
      <c r="AL187" s="147"/>
      <c r="AM187" s="147"/>
      <c r="AN187" s="147"/>
      <c r="AO187" s="147"/>
      <c r="AP187" s="147"/>
      <c r="AQ187" s="147"/>
      <c r="AR187" s="147"/>
      <c r="AS187" s="147"/>
      <c r="AT187" s="147"/>
      <c r="AU187" s="147"/>
      <c r="AV187" s="147"/>
      <c r="AW187" s="147"/>
      <c r="AX187" s="147"/>
      <c r="AY187" s="147"/>
      <c r="AZ187" s="147"/>
      <c r="BA187" s="147"/>
      <c r="BB187" s="147"/>
      <c r="BC187" s="147"/>
      <c r="BD187" s="147"/>
      <c r="BE187" s="147"/>
      <c r="BF187" s="147"/>
      <c r="BG187" s="147"/>
      <c r="BH187" s="147"/>
    </row>
    <row r="188" spans="1:60" outlineLevel="1" x14ac:dyDescent="0.25">
      <c r="A188" s="167">
        <v>22</v>
      </c>
      <c r="B188" s="168" t="s">
        <v>401</v>
      </c>
      <c r="C188" s="182" t="s">
        <v>402</v>
      </c>
      <c r="D188" s="169" t="s">
        <v>232</v>
      </c>
      <c r="E188" s="170">
        <v>6738.9035000000003</v>
      </c>
      <c r="F188" s="171">
        <v>0</v>
      </c>
      <c r="G188" s="172">
        <f>ROUND(E188*F188,2)</f>
        <v>0</v>
      </c>
      <c r="H188" s="157">
        <v>0</v>
      </c>
      <c r="I188" s="156">
        <f>ROUND(E188*H188,2)</f>
        <v>0</v>
      </c>
      <c r="J188" s="157">
        <v>67</v>
      </c>
      <c r="K188" s="156">
        <f>ROUND(E188*J188,2)</f>
        <v>451506.53</v>
      </c>
      <c r="L188" s="156">
        <v>21</v>
      </c>
      <c r="M188" s="156">
        <f>G188*(1+L188/100)</f>
        <v>0</v>
      </c>
      <c r="N188" s="156">
        <v>0</v>
      </c>
      <c r="O188" s="156">
        <f>ROUND(E188*N188,2)</f>
        <v>0</v>
      </c>
      <c r="P188" s="156">
        <v>0</v>
      </c>
      <c r="Q188" s="156">
        <f>ROUND(E188*P188,2)</f>
        <v>0</v>
      </c>
      <c r="R188" s="156"/>
      <c r="S188" s="156" t="s">
        <v>163</v>
      </c>
      <c r="T188" s="156" t="s">
        <v>211</v>
      </c>
      <c r="U188" s="156">
        <v>0.05</v>
      </c>
      <c r="V188" s="156">
        <f>ROUND(E188*U188,2)</f>
        <v>336.95</v>
      </c>
      <c r="W188" s="156"/>
      <c r="X188" s="156" t="s">
        <v>212</v>
      </c>
      <c r="Y188" s="147"/>
      <c r="Z188" s="147"/>
      <c r="AA188" s="147"/>
      <c r="AB188" s="147"/>
      <c r="AC188" s="147"/>
      <c r="AD188" s="147"/>
      <c r="AE188" s="147"/>
      <c r="AF188" s="147"/>
      <c r="AG188" s="147" t="s">
        <v>213</v>
      </c>
      <c r="AH188" s="147"/>
      <c r="AI188" s="147"/>
      <c r="AJ188" s="147"/>
      <c r="AK188" s="147"/>
      <c r="AL188" s="147"/>
      <c r="AM188" s="147"/>
      <c r="AN188" s="147"/>
      <c r="AO188" s="147"/>
      <c r="AP188" s="147"/>
      <c r="AQ188" s="147"/>
      <c r="AR188" s="147"/>
      <c r="AS188" s="147"/>
      <c r="AT188" s="147"/>
      <c r="AU188" s="147"/>
      <c r="AV188" s="147"/>
      <c r="AW188" s="147"/>
      <c r="AX188" s="147"/>
      <c r="AY188" s="147"/>
      <c r="AZ188" s="147"/>
      <c r="BA188" s="147"/>
      <c r="BB188" s="147"/>
      <c r="BC188" s="147"/>
      <c r="BD188" s="147"/>
      <c r="BE188" s="147"/>
      <c r="BF188" s="147"/>
      <c r="BG188" s="147"/>
      <c r="BH188" s="147"/>
    </row>
    <row r="189" spans="1:60" outlineLevel="1" x14ac:dyDescent="0.25">
      <c r="A189" s="154"/>
      <c r="B189" s="155"/>
      <c r="C189" s="183" t="s">
        <v>403</v>
      </c>
      <c r="D189" s="158"/>
      <c r="E189" s="159">
        <v>6738.9035000000003</v>
      </c>
      <c r="F189" s="156"/>
      <c r="G189" s="156"/>
      <c r="H189" s="156"/>
      <c r="I189" s="156"/>
      <c r="J189" s="156"/>
      <c r="K189" s="156"/>
      <c r="L189" s="156"/>
      <c r="M189" s="156"/>
      <c r="N189" s="156"/>
      <c r="O189" s="156"/>
      <c r="P189" s="156"/>
      <c r="Q189" s="156"/>
      <c r="R189" s="156"/>
      <c r="S189" s="156"/>
      <c r="T189" s="156"/>
      <c r="U189" s="156"/>
      <c r="V189" s="156"/>
      <c r="W189" s="156"/>
      <c r="X189" s="156"/>
      <c r="Y189" s="147"/>
      <c r="Z189" s="147"/>
      <c r="AA189" s="147"/>
      <c r="AB189" s="147"/>
      <c r="AC189" s="147"/>
      <c r="AD189" s="147"/>
      <c r="AE189" s="147"/>
      <c r="AF189" s="147"/>
      <c r="AG189" s="147" t="s">
        <v>178</v>
      </c>
      <c r="AH189" s="147">
        <v>0</v>
      </c>
      <c r="AI189" s="147"/>
      <c r="AJ189" s="147"/>
      <c r="AK189" s="147"/>
      <c r="AL189" s="147"/>
      <c r="AM189" s="147"/>
      <c r="AN189" s="147"/>
      <c r="AO189" s="147"/>
      <c r="AP189" s="147"/>
      <c r="AQ189" s="147"/>
      <c r="AR189" s="147"/>
      <c r="AS189" s="147"/>
      <c r="AT189" s="147"/>
      <c r="AU189" s="147"/>
      <c r="AV189" s="147"/>
      <c r="AW189" s="147"/>
      <c r="AX189" s="147"/>
      <c r="AY189" s="147"/>
      <c r="AZ189" s="147"/>
      <c r="BA189" s="147"/>
      <c r="BB189" s="147"/>
      <c r="BC189" s="147"/>
      <c r="BD189" s="147"/>
      <c r="BE189" s="147"/>
      <c r="BF189" s="147"/>
      <c r="BG189" s="147"/>
      <c r="BH189" s="147"/>
    </row>
    <row r="190" spans="1:60" outlineLevel="1" x14ac:dyDescent="0.25">
      <c r="A190" s="167">
        <v>23</v>
      </c>
      <c r="B190" s="168" t="s">
        <v>404</v>
      </c>
      <c r="C190" s="182" t="s">
        <v>405</v>
      </c>
      <c r="D190" s="169" t="s">
        <v>232</v>
      </c>
      <c r="E190" s="170">
        <v>4482.6778700000004</v>
      </c>
      <c r="F190" s="171">
        <v>0</v>
      </c>
      <c r="G190" s="172">
        <f>ROUND(E190*F190,2)</f>
        <v>0</v>
      </c>
      <c r="H190" s="157">
        <v>0</v>
      </c>
      <c r="I190" s="156">
        <f>ROUND(E190*H190,2)</f>
        <v>0</v>
      </c>
      <c r="J190" s="157">
        <v>121</v>
      </c>
      <c r="K190" s="156">
        <f>ROUND(E190*J190,2)</f>
        <v>542404.02</v>
      </c>
      <c r="L190" s="156">
        <v>21</v>
      </c>
      <c r="M190" s="156">
        <f>G190*(1+L190/100)</f>
        <v>0</v>
      </c>
      <c r="N190" s="156">
        <v>0</v>
      </c>
      <c r="O190" s="156">
        <f>ROUND(E190*N190,2)</f>
        <v>0</v>
      </c>
      <c r="P190" s="156">
        <v>0</v>
      </c>
      <c r="Q190" s="156">
        <f>ROUND(E190*P190,2)</f>
        <v>0</v>
      </c>
      <c r="R190" s="156"/>
      <c r="S190" s="156" t="s">
        <v>163</v>
      </c>
      <c r="T190" s="156" t="s">
        <v>211</v>
      </c>
      <c r="U190" s="156">
        <v>0.2</v>
      </c>
      <c r="V190" s="156">
        <f>ROUND(E190*U190,2)</f>
        <v>896.54</v>
      </c>
      <c r="W190" s="156"/>
      <c r="X190" s="156" t="s">
        <v>212</v>
      </c>
      <c r="Y190" s="147"/>
      <c r="Z190" s="147"/>
      <c r="AA190" s="147"/>
      <c r="AB190" s="147"/>
      <c r="AC190" s="147"/>
      <c r="AD190" s="147"/>
      <c r="AE190" s="147"/>
      <c r="AF190" s="147"/>
      <c r="AG190" s="147" t="s">
        <v>213</v>
      </c>
      <c r="AH190" s="147"/>
      <c r="AI190" s="147"/>
      <c r="AJ190" s="147"/>
      <c r="AK190" s="147"/>
      <c r="AL190" s="147"/>
      <c r="AM190" s="147"/>
      <c r="AN190" s="147"/>
      <c r="AO190" s="147"/>
      <c r="AP190" s="147"/>
      <c r="AQ190" s="147"/>
      <c r="AR190" s="147"/>
      <c r="AS190" s="147"/>
      <c r="AT190" s="147"/>
      <c r="AU190" s="147"/>
      <c r="AV190" s="147"/>
      <c r="AW190" s="147"/>
      <c r="AX190" s="147"/>
      <c r="AY190" s="147"/>
      <c r="AZ190" s="147"/>
      <c r="BA190" s="147"/>
      <c r="BB190" s="147"/>
      <c r="BC190" s="147"/>
      <c r="BD190" s="147"/>
      <c r="BE190" s="147"/>
      <c r="BF190" s="147"/>
      <c r="BG190" s="147"/>
      <c r="BH190" s="147"/>
    </row>
    <row r="191" spans="1:60" outlineLevel="1" x14ac:dyDescent="0.25">
      <c r="A191" s="154"/>
      <c r="B191" s="155"/>
      <c r="C191" s="183" t="s">
        <v>406</v>
      </c>
      <c r="D191" s="158"/>
      <c r="E191" s="159">
        <v>6738.9035000000003</v>
      </c>
      <c r="F191" s="156"/>
      <c r="G191" s="156"/>
      <c r="H191" s="156"/>
      <c r="I191" s="156"/>
      <c r="J191" s="156"/>
      <c r="K191" s="156"/>
      <c r="L191" s="156"/>
      <c r="M191" s="156"/>
      <c r="N191" s="156"/>
      <c r="O191" s="156"/>
      <c r="P191" s="156"/>
      <c r="Q191" s="156"/>
      <c r="R191" s="156"/>
      <c r="S191" s="156"/>
      <c r="T191" s="156"/>
      <c r="U191" s="156"/>
      <c r="V191" s="156"/>
      <c r="W191" s="156"/>
      <c r="X191" s="156"/>
      <c r="Y191" s="147"/>
      <c r="Z191" s="147"/>
      <c r="AA191" s="147"/>
      <c r="AB191" s="147"/>
      <c r="AC191" s="147"/>
      <c r="AD191" s="147"/>
      <c r="AE191" s="147"/>
      <c r="AF191" s="147"/>
      <c r="AG191" s="147" t="s">
        <v>178</v>
      </c>
      <c r="AH191" s="147">
        <v>0</v>
      </c>
      <c r="AI191" s="147"/>
      <c r="AJ191" s="147"/>
      <c r="AK191" s="147"/>
      <c r="AL191" s="147"/>
      <c r="AM191" s="147"/>
      <c r="AN191" s="147"/>
      <c r="AO191" s="147"/>
      <c r="AP191" s="147"/>
      <c r="AQ191" s="147"/>
      <c r="AR191" s="147"/>
      <c r="AS191" s="147"/>
      <c r="AT191" s="147"/>
      <c r="AU191" s="147"/>
      <c r="AV191" s="147"/>
      <c r="AW191" s="147"/>
      <c r="AX191" s="147"/>
      <c r="AY191" s="147"/>
      <c r="AZ191" s="147"/>
      <c r="BA191" s="147"/>
      <c r="BB191" s="147"/>
      <c r="BC191" s="147"/>
      <c r="BD191" s="147"/>
      <c r="BE191" s="147"/>
      <c r="BF191" s="147"/>
      <c r="BG191" s="147"/>
      <c r="BH191" s="147"/>
    </row>
    <row r="192" spans="1:60" outlineLevel="1" x14ac:dyDescent="0.25">
      <c r="A192" s="154"/>
      <c r="B192" s="155"/>
      <c r="C192" s="183" t="s">
        <v>407</v>
      </c>
      <c r="D192" s="158"/>
      <c r="E192" s="159">
        <v>-2021.63</v>
      </c>
      <c r="F192" s="156"/>
      <c r="G192" s="156"/>
      <c r="H192" s="156"/>
      <c r="I192" s="156"/>
      <c r="J192" s="156"/>
      <c r="K192" s="156"/>
      <c r="L192" s="156"/>
      <c r="M192" s="156"/>
      <c r="N192" s="156"/>
      <c r="O192" s="156"/>
      <c r="P192" s="156"/>
      <c r="Q192" s="156"/>
      <c r="R192" s="156"/>
      <c r="S192" s="156"/>
      <c r="T192" s="156"/>
      <c r="U192" s="156"/>
      <c r="V192" s="156"/>
      <c r="W192" s="156"/>
      <c r="X192" s="156"/>
      <c r="Y192" s="147"/>
      <c r="Z192" s="147"/>
      <c r="AA192" s="147"/>
      <c r="AB192" s="147"/>
      <c r="AC192" s="147"/>
      <c r="AD192" s="147"/>
      <c r="AE192" s="147"/>
      <c r="AF192" s="147"/>
      <c r="AG192" s="147" t="s">
        <v>178</v>
      </c>
      <c r="AH192" s="147">
        <v>0</v>
      </c>
      <c r="AI192" s="147"/>
      <c r="AJ192" s="147"/>
      <c r="AK192" s="147"/>
      <c r="AL192" s="147"/>
      <c r="AM192" s="147"/>
      <c r="AN192" s="147"/>
      <c r="AO192" s="147"/>
      <c r="AP192" s="147"/>
      <c r="AQ192" s="147"/>
      <c r="AR192" s="147"/>
      <c r="AS192" s="147"/>
      <c r="AT192" s="147"/>
      <c r="AU192" s="147"/>
      <c r="AV192" s="147"/>
      <c r="AW192" s="147"/>
      <c r="AX192" s="147"/>
      <c r="AY192" s="147"/>
      <c r="AZ192" s="147"/>
      <c r="BA192" s="147"/>
      <c r="BB192" s="147"/>
      <c r="BC192" s="147"/>
      <c r="BD192" s="147"/>
      <c r="BE192" s="147"/>
      <c r="BF192" s="147"/>
      <c r="BG192" s="147"/>
      <c r="BH192" s="147"/>
    </row>
    <row r="193" spans="1:60" ht="30.6" outlineLevel="1" x14ac:dyDescent="0.25">
      <c r="A193" s="154"/>
      <c r="B193" s="155"/>
      <c r="C193" s="183" t="s">
        <v>408</v>
      </c>
      <c r="D193" s="158"/>
      <c r="E193" s="159">
        <v>-26.059480000000001</v>
      </c>
      <c r="F193" s="156"/>
      <c r="G193" s="156"/>
      <c r="H193" s="156"/>
      <c r="I193" s="156"/>
      <c r="J193" s="156"/>
      <c r="K193" s="156"/>
      <c r="L193" s="156"/>
      <c r="M193" s="156"/>
      <c r="N193" s="156"/>
      <c r="O193" s="156"/>
      <c r="P193" s="156"/>
      <c r="Q193" s="156"/>
      <c r="R193" s="156"/>
      <c r="S193" s="156"/>
      <c r="T193" s="156"/>
      <c r="U193" s="156"/>
      <c r="V193" s="156"/>
      <c r="W193" s="156"/>
      <c r="X193" s="156"/>
      <c r="Y193" s="147"/>
      <c r="Z193" s="147"/>
      <c r="AA193" s="147"/>
      <c r="AB193" s="147"/>
      <c r="AC193" s="147"/>
      <c r="AD193" s="147"/>
      <c r="AE193" s="147"/>
      <c r="AF193" s="147"/>
      <c r="AG193" s="147" t="s">
        <v>178</v>
      </c>
      <c r="AH193" s="147">
        <v>0</v>
      </c>
      <c r="AI193" s="147"/>
      <c r="AJ193" s="147"/>
      <c r="AK193" s="147"/>
      <c r="AL193" s="147"/>
      <c r="AM193" s="147"/>
      <c r="AN193" s="147"/>
      <c r="AO193" s="147"/>
      <c r="AP193" s="147"/>
      <c r="AQ193" s="147"/>
      <c r="AR193" s="147"/>
      <c r="AS193" s="147"/>
      <c r="AT193" s="147"/>
      <c r="AU193" s="147"/>
      <c r="AV193" s="147"/>
      <c r="AW193" s="147"/>
      <c r="AX193" s="147"/>
      <c r="AY193" s="147"/>
      <c r="AZ193" s="147"/>
      <c r="BA193" s="147"/>
      <c r="BB193" s="147"/>
      <c r="BC193" s="147"/>
      <c r="BD193" s="147"/>
      <c r="BE193" s="147"/>
      <c r="BF193" s="147"/>
      <c r="BG193" s="147"/>
      <c r="BH193" s="147"/>
    </row>
    <row r="194" spans="1:60" ht="30.6" outlineLevel="1" x14ac:dyDescent="0.25">
      <c r="A194" s="154"/>
      <c r="B194" s="155"/>
      <c r="C194" s="183" t="s">
        <v>409</v>
      </c>
      <c r="D194" s="158"/>
      <c r="E194" s="159">
        <v>-24.248950000000001</v>
      </c>
      <c r="F194" s="156"/>
      <c r="G194" s="156"/>
      <c r="H194" s="156"/>
      <c r="I194" s="156"/>
      <c r="J194" s="156"/>
      <c r="K194" s="156"/>
      <c r="L194" s="156"/>
      <c r="M194" s="156"/>
      <c r="N194" s="156"/>
      <c r="O194" s="156"/>
      <c r="P194" s="156"/>
      <c r="Q194" s="156"/>
      <c r="R194" s="156"/>
      <c r="S194" s="156"/>
      <c r="T194" s="156"/>
      <c r="U194" s="156"/>
      <c r="V194" s="156"/>
      <c r="W194" s="156"/>
      <c r="X194" s="156"/>
      <c r="Y194" s="147"/>
      <c r="Z194" s="147"/>
      <c r="AA194" s="147"/>
      <c r="AB194" s="147"/>
      <c r="AC194" s="147"/>
      <c r="AD194" s="147"/>
      <c r="AE194" s="147"/>
      <c r="AF194" s="147"/>
      <c r="AG194" s="147" t="s">
        <v>178</v>
      </c>
      <c r="AH194" s="147">
        <v>0</v>
      </c>
      <c r="AI194" s="147"/>
      <c r="AJ194" s="147"/>
      <c r="AK194" s="147"/>
      <c r="AL194" s="147"/>
      <c r="AM194" s="147"/>
      <c r="AN194" s="147"/>
      <c r="AO194" s="147"/>
      <c r="AP194" s="147"/>
      <c r="AQ194" s="147"/>
      <c r="AR194" s="147"/>
      <c r="AS194" s="147"/>
      <c r="AT194" s="147"/>
      <c r="AU194" s="147"/>
      <c r="AV194" s="147"/>
      <c r="AW194" s="147"/>
      <c r="AX194" s="147"/>
      <c r="AY194" s="147"/>
      <c r="AZ194" s="147"/>
      <c r="BA194" s="147"/>
      <c r="BB194" s="147"/>
      <c r="BC194" s="147"/>
      <c r="BD194" s="147"/>
      <c r="BE194" s="147"/>
      <c r="BF194" s="147"/>
      <c r="BG194" s="147"/>
      <c r="BH194" s="147"/>
    </row>
    <row r="195" spans="1:60" ht="30.6" outlineLevel="1" x14ac:dyDescent="0.25">
      <c r="A195" s="154"/>
      <c r="B195" s="155"/>
      <c r="C195" s="183" t="s">
        <v>410</v>
      </c>
      <c r="D195" s="158"/>
      <c r="E195" s="159">
        <v>-24.864529999999998</v>
      </c>
      <c r="F195" s="156"/>
      <c r="G195" s="156"/>
      <c r="H195" s="156"/>
      <c r="I195" s="156"/>
      <c r="J195" s="156"/>
      <c r="K195" s="156"/>
      <c r="L195" s="156"/>
      <c r="M195" s="156"/>
      <c r="N195" s="156"/>
      <c r="O195" s="156"/>
      <c r="P195" s="156"/>
      <c r="Q195" s="156"/>
      <c r="R195" s="156"/>
      <c r="S195" s="156"/>
      <c r="T195" s="156"/>
      <c r="U195" s="156"/>
      <c r="V195" s="156"/>
      <c r="W195" s="156"/>
      <c r="X195" s="156"/>
      <c r="Y195" s="147"/>
      <c r="Z195" s="147"/>
      <c r="AA195" s="147"/>
      <c r="AB195" s="147"/>
      <c r="AC195" s="147"/>
      <c r="AD195" s="147"/>
      <c r="AE195" s="147"/>
      <c r="AF195" s="147"/>
      <c r="AG195" s="147" t="s">
        <v>178</v>
      </c>
      <c r="AH195" s="147">
        <v>0</v>
      </c>
      <c r="AI195" s="147"/>
      <c r="AJ195" s="147"/>
      <c r="AK195" s="147"/>
      <c r="AL195" s="147"/>
      <c r="AM195" s="147"/>
      <c r="AN195" s="147"/>
      <c r="AO195" s="147"/>
      <c r="AP195" s="147"/>
      <c r="AQ195" s="147"/>
      <c r="AR195" s="147"/>
      <c r="AS195" s="147"/>
      <c r="AT195" s="147"/>
      <c r="AU195" s="147"/>
      <c r="AV195" s="147"/>
      <c r="AW195" s="147"/>
      <c r="AX195" s="147"/>
      <c r="AY195" s="147"/>
      <c r="AZ195" s="147"/>
      <c r="BA195" s="147"/>
      <c r="BB195" s="147"/>
      <c r="BC195" s="147"/>
      <c r="BD195" s="147"/>
      <c r="BE195" s="147"/>
      <c r="BF195" s="147"/>
      <c r="BG195" s="147"/>
      <c r="BH195" s="147"/>
    </row>
    <row r="196" spans="1:60" ht="30.6" outlineLevel="1" x14ac:dyDescent="0.25">
      <c r="A196" s="154"/>
      <c r="B196" s="155"/>
      <c r="C196" s="183" t="s">
        <v>411</v>
      </c>
      <c r="D196" s="158"/>
      <c r="E196" s="159">
        <v>-40.86956</v>
      </c>
      <c r="F196" s="156"/>
      <c r="G196" s="156"/>
      <c r="H196" s="156"/>
      <c r="I196" s="156"/>
      <c r="J196" s="156"/>
      <c r="K196" s="156"/>
      <c r="L196" s="156"/>
      <c r="M196" s="156"/>
      <c r="N196" s="156"/>
      <c r="O196" s="156"/>
      <c r="P196" s="156"/>
      <c r="Q196" s="156"/>
      <c r="R196" s="156"/>
      <c r="S196" s="156"/>
      <c r="T196" s="156"/>
      <c r="U196" s="156"/>
      <c r="V196" s="156"/>
      <c r="W196" s="156"/>
      <c r="X196" s="156"/>
      <c r="Y196" s="147"/>
      <c r="Z196" s="147"/>
      <c r="AA196" s="147"/>
      <c r="AB196" s="147"/>
      <c r="AC196" s="147"/>
      <c r="AD196" s="147"/>
      <c r="AE196" s="147"/>
      <c r="AF196" s="147"/>
      <c r="AG196" s="147" t="s">
        <v>178</v>
      </c>
      <c r="AH196" s="147">
        <v>0</v>
      </c>
      <c r="AI196" s="147"/>
      <c r="AJ196" s="147"/>
      <c r="AK196" s="147"/>
      <c r="AL196" s="147"/>
      <c r="AM196" s="147"/>
      <c r="AN196" s="147"/>
      <c r="AO196" s="147"/>
      <c r="AP196" s="147"/>
      <c r="AQ196" s="147"/>
      <c r="AR196" s="147"/>
      <c r="AS196" s="147"/>
      <c r="AT196" s="147"/>
      <c r="AU196" s="147"/>
      <c r="AV196" s="147"/>
      <c r="AW196" s="147"/>
      <c r="AX196" s="147"/>
      <c r="AY196" s="147"/>
      <c r="AZ196" s="147"/>
      <c r="BA196" s="147"/>
      <c r="BB196" s="147"/>
      <c r="BC196" s="147"/>
      <c r="BD196" s="147"/>
      <c r="BE196" s="147"/>
      <c r="BF196" s="147"/>
      <c r="BG196" s="147"/>
      <c r="BH196" s="147"/>
    </row>
    <row r="197" spans="1:60" ht="30.6" outlineLevel="1" x14ac:dyDescent="0.25">
      <c r="A197" s="154"/>
      <c r="B197" s="155"/>
      <c r="C197" s="183" t="s">
        <v>412</v>
      </c>
      <c r="D197" s="158"/>
      <c r="E197" s="159">
        <v>-30.453009999999999</v>
      </c>
      <c r="F197" s="156"/>
      <c r="G197" s="156"/>
      <c r="H197" s="156"/>
      <c r="I197" s="156"/>
      <c r="J197" s="156"/>
      <c r="K197" s="156"/>
      <c r="L197" s="156"/>
      <c r="M197" s="156"/>
      <c r="N197" s="156"/>
      <c r="O197" s="156"/>
      <c r="P197" s="156"/>
      <c r="Q197" s="156"/>
      <c r="R197" s="156"/>
      <c r="S197" s="156"/>
      <c r="T197" s="156"/>
      <c r="U197" s="156"/>
      <c r="V197" s="156"/>
      <c r="W197" s="156"/>
      <c r="X197" s="156"/>
      <c r="Y197" s="147"/>
      <c r="Z197" s="147"/>
      <c r="AA197" s="147"/>
      <c r="AB197" s="147"/>
      <c r="AC197" s="147"/>
      <c r="AD197" s="147"/>
      <c r="AE197" s="147"/>
      <c r="AF197" s="147"/>
      <c r="AG197" s="147" t="s">
        <v>178</v>
      </c>
      <c r="AH197" s="147">
        <v>0</v>
      </c>
      <c r="AI197" s="147"/>
      <c r="AJ197" s="147"/>
      <c r="AK197" s="147"/>
      <c r="AL197" s="147"/>
      <c r="AM197" s="147"/>
      <c r="AN197" s="147"/>
      <c r="AO197" s="147"/>
      <c r="AP197" s="147"/>
      <c r="AQ197" s="147"/>
      <c r="AR197" s="147"/>
      <c r="AS197" s="147"/>
      <c r="AT197" s="147"/>
      <c r="AU197" s="147"/>
      <c r="AV197" s="147"/>
      <c r="AW197" s="147"/>
      <c r="AX197" s="147"/>
      <c r="AY197" s="147"/>
      <c r="AZ197" s="147"/>
      <c r="BA197" s="147"/>
      <c r="BB197" s="147"/>
      <c r="BC197" s="147"/>
      <c r="BD197" s="147"/>
      <c r="BE197" s="147"/>
      <c r="BF197" s="147"/>
      <c r="BG197" s="147"/>
      <c r="BH197" s="147"/>
    </row>
    <row r="198" spans="1:60" outlineLevel="1" x14ac:dyDescent="0.25">
      <c r="A198" s="154"/>
      <c r="B198" s="155"/>
      <c r="C198" s="183" t="s">
        <v>413</v>
      </c>
      <c r="D198" s="158"/>
      <c r="E198" s="159">
        <v>-17.26033</v>
      </c>
      <c r="F198" s="156"/>
      <c r="G198" s="156"/>
      <c r="H198" s="156"/>
      <c r="I198" s="156"/>
      <c r="J198" s="156"/>
      <c r="K198" s="156"/>
      <c r="L198" s="156"/>
      <c r="M198" s="156"/>
      <c r="N198" s="156"/>
      <c r="O198" s="156"/>
      <c r="P198" s="156"/>
      <c r="Q198" s="156"/>
      <c r="R198" s="156"/>
      <c r="S198" s="156"/>
      <c r="T198" s="156"/>
      <c r="U198" s="156"/>
      <c r="V198" s="156"/>
      <c r="W198" s="156"/>
      <c r="X198" s="156"/>
      <c r="Y198" s="147"/>
      <c r="Z198" s="147"/>
      <c r="AA198" s="147"/>
      <c r="AB198" s="147"/>
      <c r="AC198" s="147"/>
      <c r="AD198" s="147"/>
      <c r="AE198" s="147"/>
      <c r="AF198" s="147"/>
      <c r="AG198" s="147" t="s">
        <v>178</v>
      </c>
      <c r="AH198" s="147">
        <v>0</v>
      </c>
      <c r="AI198" s="147"/>
      <c r="AJ198" s="147"/>
      <c r="AK198" s="147"/>
      <c r="AL198" s="147"/>
      <c r="AM198" s="147"/>
      <c r="AN198" s="147"/>
      <c r="AO198" s="147"/>
      <c r="AP198" s="147"/>
      <c r="AQ198" s="147"/>
      <c r="AR198" s="147"/>
      <c r="AS198" s="147"/>
      <c r="AT198" s="147"/>
      <c r="AU198" s="147"/>
      <c r="AV198" s="147"/>
      <c r="AW198" s="147"/>
      <c r="AX198" s="147"/>
      <c r="AY198" s="147"/>
      <c r="AZ198" s="147"/>
      <c r="BA198" s="147"/>
      <c r="BB198" s="147"/>
      <c r="BC198" s="147"/>
      <c r="BD198" s="147"/>
      <c r="BE198" s="147"/>
      <c r="BF198" s="147"/>
      <c r="BG198" s="147"/>
      <c r="BH198" s="147"/>
    </row>
    <row r="199" spans="1:60" ht="30.6" outlineLevel="1" x14ac:dyDescent="0.25">
      <c r="A199" s="154"/>
      <c r="B199" s="155"/>
      <c r="C199" s="183" t="s">
        <v>414</v>
      </c>
      <c r="D199" s="158"/>
      <c r="E199" s="159">
        <v>-27.592390000000002</v>
      </c>
      <c r="F199" s="156"/>
      <c r="G199" s="156"/>
      <c r="H199" s="156"/>
      <c r="I199" s="156"/>
      <c r="J199" s="156"/>
      <c r="K199" s="156"/>
      <c r="L199" s="156"/>
      <c r="M199" s="156"/>
      <c r="N199" s="156"/>
      <c r="O199" s="156"/>
      <c r="P199" s="156"/>
      <c r="Q199" s="156"/>
      <c r="R199" s="156"/>
      <c r="S199" s="156"/>
      <c r="T199" s="156"/>
      <c r="U199" s="156"/>
      <c r="V199" s="156"/>
      <c r="W199" s="156"/>
      <c r="X199" s="156"/>
      <c r="Y199" s="147"/>
      <c r="Z199" s="147"/>
      <c r="AA199" s="147"/>
      <c r="AB199" s="147"/>
      <c r="AC199" s="147"/>
      <c r="AD199" s="147"/>
      <c r="AE199" s="147"/>
      <c r="AF199" s="147"/>
      <c r="AG199" s="147" t="s">
        <v>178</v>
      </c>
      <c r="AH199" s="147">
        <v>0</v>
      </c>
      <c r="AI199" s="147"/>
      <c r="AJ199" s="147"/>
      <c r="AK199" s="147"/>
      <c r="AL199" s="147"/>
      <c r="AM199" s="147"/>
      <c r="AN199" s="147"/>
      <c r="AO199" s="147"/>
      <c r="AP199" s="147"/>
      <c r="AQ199" s="147"/>
      <c r="AR199" s="147"/>
      <c r="AS199" s="147"/>
      <c r="AT199" s="147"/>
      <c r="AU199" s="147"/>
      <c r="AV199" s="147"/>
      <c r="AW199" s="147"/>
      <c r="AX199" s="147"/>
      <c r="AY199" s="147"/>
      <c r="AZ199" s="147"/>
      <c r="BA199" s="147"/>
      <c r="BB199" s="147"/>
      <c r="BC199" s="147"/>
      <c r="BD199" s="147"/>
      <c r="BE199" s="147"/>
      <c r="BF199" s="147"/>
      <c r="BG199" s="147"/>
      <c r="BH199" s="147"/>
    </row>
    <row r="200" spans="1:60" ht="30.6" outlineLevel="1" x14ac:dyDescent="0.25">
      <c r="A200" s="154"/>
      <c r="B200" s="155"/>
      <c r="C200" s="183" t="s">
        <v>415</v>
      </c>
      <c r="D200" s="158"/>
      <c r="E200" s="159">
        <v>-43.24738</v>
      </c>
      <c r="F200" s="156"/>
      <c r="G200" s="156"/>
      <c r="H200" s="156"/>
      <c r="I200" s="156"/>
      <c r="J200" s="156"/>
      <c r="K200" s="156"/>
      <c r="L200" s="156"/>
      <c r="M200" s="156"/>
      <c r="N200" s="156"/>
      <c r="O200" s="156"/>
      <c r="P200" s="156"/>
      <c r="Q200" s="156"/>
      <c r="R200" s="156"/>
      <c r="S200" s="156"/>
      <c r="T200" s="156"/>
      <c r="U200" s="156"/>
      <c r="V200" s="156"/>
      <c r="W200" s="156"/>
      <c r="X200" s="156"/>
      <c r="Y200" s="147"/>
      <c r="Z200" s="147"/>
      <c r="AA200" s="147"/>
      <c r="AB200" s="147"/>
      <c r="AC200" s="147"/>
      <c r="AD200" s="147"/>
      <c r="AE200" s="147"/>
      <c r="AF200" s="147"/>
      <c r="AG200" s="147" t="s">
        <v>178</v>
      </c>
      <c r="AH200" s="147">
        <v>0</v>
      </c>
      <c r="AI200" s="147"/>
      <c r="AJ200" s="147"/>
      <c r="AK200" s="147"/>
      <c r="AL200" s="147"/>
      <c r="AM200" s="147"/>
      <c r="AN200" s="147"/>
      <c r="AO200" s="147"/>
      <c r="AP200" s="147"/>
      <c r="AQ200" s="147"/>
      <c r="AR200" s="147"/>
      <c r="AS200" s="147"/>
      <c r="AT200" s="147"/>
      <c r="AU200" s="147"/>
      <c r="AV200" s="147"/>
      <c r="AW200" s="147"/>
      <c r="AX200" s="147"/>
      <c r="AY200" s="147"/>
      <c r="AZ200" s="147"/>
      <c r="BA200" s="147"/>
      <c r="BB200" s="147"/>
      <c r="BC200" s="147"/>
      <c r="BD200" s="147"/>
      <c r="BE200" s="147"/>
      <c r="BF200" s="147"/>
      <c r="BG200" s="147"/>
      <c r="BH200" s="147"/>
    </row>
    <row r="201" spans="1:60" ht="20.399999999999999" outlineLevel="1" x14ac:dyDescent="0.25">
      <c r="A201" s="167">
        <v>24</v>
      </c>
      <c r="B201" s="168" t="s">
        <v>416</v>
      </c>
      <c r="C201" s="182" t="s">
        <v>417</v>
      </c>
      <c r="D201" s="169" t="s">
        <v>210</v>
      </c>
      <c r="E201" s="170">
        <v>9225.6</v>
      </c>
      <c r="F201" s="171">
        <v>0</v>
      </c>
      <c r="G201" s="172">
        <f>ROUND(E201*F201,2)</f>
        <v>0</v>
      </c>
      <c r="H201" s="157">
        <v>0</v>
      </c>
      <c r="I201" s="156">
        <f>ROUND(E201*H201,2)</f>
        <v>0</v>
      </c>
      <c r="J201" s="157">
        <v>151</v>
      </c>
      <c r="K201" s="156">
        <f>ROUND(E201*J201,2)</f>
        <v>1393065.6</v>
      </c>
      <c r="L201" s="156">
        <v>21</v>
      </c>
      <c r="M201" s="156">
        <f>G201*(1+L201/100)</f>
        <v>0</v>
      </c>
      <c r="N201" s="156">
        <v>3.0000000000000001E-5</v>
      </c>
      <c r="O201" s="156">
        <f>ROUND(E201*N201,2)</f>
        <v>0.28000000000000003</v>
      </c>
      <c r="P201" s="156">
        <v>0</v>
      </c>
      <c r="Q201" s="156">
        <f>ROUND(E201*P201,2)</f>
        <v>0</v>
      </c>
      <c r="R201" s="156"/>
      <c r="S201" s="156" t="s">
        <v>169</v>
      </c>
      <c r="T201" s="156" t="s">
        <v>211</v>
      </c>
      <c r="U201" s="156">
        <v>0</v>
      </c>
      <c r="V201" s="156">
        <f>ROUND(E201*U201,2)</f>
        <v>0</v>
      </c>
      <c r="W201" s="156"/>
      <c r="X201" s="156" t="s">
        <v>212</v>
      </c>
      <c r="Y201" s="147"/>
      <c r="Z201" s="147"/>
      <c r="AA201" s="147"/>
      <c r="AB201" s="147"/>
      <c r="AC201" s="147"/>
      <c r="AD201" s="147"/>
      <c r="AE201" s="147"/>
      <c r="AF201" s="147"/>
      <c r="AG201" s="147" t="s">
        <v>213</v>
      </c>
      <c r="AH201" s="147"/>
      <c r="AI201" s="147"/>
      <c r="AJ201" s="147"/>
      <c r="AK201" s="147"/>
      <c r="AL201" s="147"/>
      <c r="AM201" s="147"/>
      <c r="AN201" s="147"/>
      <c r="AO201" s="147"/>
      <c r="AP201" s="147"/>
      <c r="AQ201" s="147"/>
      <c r="AR201" s="147"/>
      <c r="AS201" s="147"/>
      <c r="AT201" s="147"/>
      <c r="AU201" s="147"/>
      <c r="AV201" s="147"/>
      <c r="AW201" s="147"/>
      <c r="AX201" s="147"/>
      <c r="AY201" s="147"/>
      <c r="AZ201" s="147"/>
      <c r="BA201" s="147"/>
      <c r="BB201" s="147"/>
      <c r="BC201" s="147"/>
      <c r="BD201" s="147"/>
      <c r="BE201" s="147"/>
      <c r="BF201" s="147"/>
      <c r="BG201" s="147"/>
      <c r="BH201" s="147"/>
    </row>
    <row r="202" spans="1:60" outlineLevel="1" x14ac:dyDescent="0.25">
      <c r="A202" s="154"/>
      <c r="B202" s="155"/>
      <c r="C202" s="183" t="s">
        <v>418</v>
      </c>
      <c r="D202" s="158"/>
      <c r="E202" s="159">
        <v>9225.6</v>
      </c>
      <c r="F202" s="156"/>
      <c r="G202" s="156"/>
      <c r="H202" s="156"/>
      <c r="I202" s="156"/>
      <c r="J202" s="156"/>
      <c r="K202" s="156"/>
      <c r="L202" s="156"/>
      <c r="M202" s="156"/>
      <c r="N202" s="156"/>
      <c r="O202" s="156"/>
      <c r="P202" s="156"/>
      <c r="Q202" s="156"/>
      <c r="R202" s="156"/>
      <c r="S202" s="156"/>
      <c r="T202" s="156"/>
      <c r="U202" s="156"/>
      <c r="V202" s="156"/>
      <c r="W202" s="156"/>
      <c r="X202" s="156"/>
      <c r="Y202" s="147"/>
      <c r="Z202" s="147"/>
      <c r="AA202" s="147"/>
      <c r="AB202" s="147"/>
      <c r="AC202" s="147"/>
      <c r="AD202" s="147"/>
      <c r="AE202" s="147"/>
      <c r="AF202" s="147"/>
      <c r="AG202" s="147" t="s">
        <v>178</v>
      </c>
      <c r="AH202" s="147">
        <v>0</v>
      </c>
      <c r="AI202" s="147"/>
      <c r="AJ202" s="147"/>
      <c r="AK202" s="147"/>
      <c r="AL202" s="147"/>
      <c r="AM202" s="147"/>
      <c r="AN202" s="147"/>
      <c r="AO202" s="147"/>
      <c r="AP202" s="147"/>
      <c r="AQ202" s="147"/>
      <c r="AR202" s="147"/>
      <c r="AS202" s="147"/>
      <c r="AT202" s="147"/>
      <c r="AU202" s="147"/>
      <c r="AV202" s="147"/>
      <c r="AW202" s="147"/>
      <c r="AX202" s="147"/>
      <c r="AY202" s="147"/>
      <c r="AZ202" s="147"/>
      <c r="BA202" s="147"/>
      <c r="BB202" s="147"/>
      <c r="BC202" s="147"/>
      <c r="BD202" s="147"/>
      <c r="BE202" s="147"/>
      <c r="BF202" s="147"/>
      <c r="BG202" s="147"/>
      <c r="BH202" s="147"/>
    </row>
    <row r="203" spans="1:60" outlineLevel="1" x14ac:dyDescent="0.25">
      <c r="A203" s="173">
        <v>25</v>
      </c>
      <c r="B203" s="174" t="s">
        <v>419</v>
      </c>
      <c r="C203" s="181" t="s">
        <v>420</v>
      </c>
      <c r="D203" s="175" t="s">
        <v>225</v>
      </c>
      <c r="E203" s="176">
        <v>50</v>
      </c>
      <c r="F203" s="177">
        <v>0</v>
      </c>
      <c r="G203" s="178">
        <f>ROUND(E203*F203,2)</f>
        <v>0</v>
      </c>
      <c r="H203" s="157">
        <v>0</v>
      </c>
      <c r="I203" s="156">
        <f>ROUND(E203*H203,2)</f>
        <v>0</v>
      </c>
      <c r="J203" s="157">
        <v>4625</v>
      </c>
      <c r="K203" s="156">
        <f>ROUND(E203*J203,2)</f>
        <v>231250</v>
      </c>
      <c r="L203" s="156">
        <v>21</v>
      </c>
      <c r="M203" s="156">
        <f>G203*(1+L203/100)</f>
        <v>0</v>
      </c>
      <c r="N203" s="156">
        <v>3.6999999999999999E-4</v>
      </c>
      <c r="O203" s="156">
        <f>ROUND(E203*N203,2)</f>
        <v>0.02</v>
      </c>
      <c r="P203" s="156">
        <v>0</v>
      </c>
      <c r="Q203" s="156">
        <f>ROUND(E203*P203,2)</f>
        <v>0</v>
      </c>
      <c r="R203" s="156"/>
      <c r="S203" s="156" t="s">
        <v>169</v>
      </c>
      <c r="T203" s="156" t="s">
        <v>211</v>
      </c>
      <c r="U203" s="156">
        <v>3.6901099999999998</v>
      </c>
      <c r="V203" s="156">
        <f>ROUND(E203*U203,2)</f>
        <v>184.51</v>
      </c>
      <c r="W203" s="156"/>
      <c r="X203" s="156" t="s">
        <v>212</v>
      </c>
      <c r="Y203" s="147"/>
      <c r="Z203" s="147"/>
      <c r="AA203" s="147"/>
      <c r="AB203" s="147"/>
      <c r="AC203" s="147"/>
      <c r="AD203" s="147"/>
      <c r="AE203" s="147"/>
      <c r="AF203" s="147"/>
      <c r="AG203" s="147" t="s">
        <v>213</v>
      </c>
      <c r="AH203" s="147"/>
      <c r="AI203" s="147"/>
      <c r="AJ203" s="147"/>
      <c r="AK203" s="147"/>
      <c r="AL203" s="147"/>
      <c r="AM203" s="147"/>
      <c r="AN203" s="147"/>
      <c r="AO203" s="147"/>
      <c r="AP203" s="147"/>
      <c r="AQ203" s="147"/>
      <c r="AR203" s="147"/>
      <c r="AS203" s="147"/>
      <c r="AT203" s="147"/>
      <c r="AU203" s="147"/>
      <c r="AV203" s="147"/>
      <c r="AW203" s="147"/>
      <c r="AX203" s="147"/>
      <c r="AY203" s="147"/>
      <c r="AZ203" s="147"/>
      <c r="BA203" s="147"/>
      <c r="BB203" s="147"/>
      <c r="BC203" s="147"/>
      <c r="BD203" s="147"/>
      <c r="BE203" s="147"/>
      <c r="BF203" s="147"/>
      <c r="BG203" s="147"/>
      <c r="BH203" s="147"/>
    </row>
    <row r="204" spans="1:60" ht="20.399999999999999" outlineLevel="1" x14ac:dyDescent="0.25">
      <c r="A204" s="167">
        <v>26</v>
      </c>
      <c r="B204" s="168" t="s">
        <v>421</v>
      </c>
      <c r="C204" s="182" t="s">
        <v>422</v>
      </c>
      <c r="D204" s="169" t="s">
        <v>232</v>
      </c>
      <c r="E204" s="170">
        <v>1481.90789</v>
      </c>
      <c r="F204" s="171">
        <v>0</v>
      </c>
      <c r="G204" s="172">
        <f>ROUND(E204*F204,2)</f>
        <v>0</v>
      </c>
      <c r="H204" s="157">
        <v>0</v>
      </c>
      <c r="I204" s="156">
        <f>ROUND(E204*H204,2)</f>
        <v>0</v>
      </c>
      <c r="J204" s="157">
        <v>1096</v>
      </c>
      <c r="K204" s="156">
        <f>ROUND(E204*J204,2)</f>
        <v>1624171.05</v>
      </c>
      <c r="L204" s="156">
        <v>21</v>
      </c>
      <c r="M204" s="156">
        <f>G204*(1+L204/100)</f>
        <v>0</v>
      </c>
      <c r="N204" s="156">
        <v>1.7</v>
      </c>
      <c r="O204" s="156">
        <f>ROUND(E204*N204,2)</f>
        <v>2519.2399999999998</v>
      </c>
      <c r="P204" s="156">
        <v>0</v>
      </c>
      <c r="Q204" s="156">
        <f>ROUND(E204*P204,2)</f>
        <v>0</v>
      </c>
      <c r="R204" s="156"/>
      <c r="S204" s="156" t="s">
        <v>169</v>
      </c>
      <c r="T204" s="156" t="s">
        <v>211</v>
      </c>
      <c r="U204" s="156">
        <v>1.59</v>
      </c>
      <c r="V204" s="156">
        <f>ROUND(E204*U204,2)</f>
        <v>2356.23</v>
      </c>
      <c r="W204" s="156"/>
      <c r="X204" s="156" t="s">
        <v>212</v>
      </c>
      <c r="Y204" s="147"/>
      <c r="Z204" s="147"/>
      <c r="AA204" s="147"/>
      <c r="AB204" s="147"/>
      <c r="AC204" s="147"/>
      <c r="AD204" s="147"/>
      <c r="AE204" s="147"/>
      <c r="AF204" s="147"/>
      <c r="AG204" s="147" t="s">
        <v>213</v>
      </c>
      <c r="AH204" s="147"/>
      <c r="AI204" s="147"/>
      <c r="AJ204" s="147"/>
      <c r="AK204" s="147"/>
      <c r="AL204" s="147"/>
      <c r="AM204" s="147"/>
      <c r="AN204" s="147"/>
      <c r="AO204" s="147"/>
      <c r="AP204" s="147"/>
      <c r="AQ204" s="147"/>
      <c r="AR204" s="147"/>
      <c r="AS204" s="147"/>
      <c r="AT204" s="147"/>
      <c r="AU204" s="147"/>
      <c r="AV204" s="147"/>
      <c r="AW204" s="147"/>
      <c r="AX204" s="147"/>
      <c r="AY204" s="147"/>
      <c r="AZ204" s="147"/>
      <c r="BA204" s="147"/>
      <c r="BB204" s="147"/>
      <c r="BC204" s="147"/>
      <c r="BD204" s="147"/>
      <c r="BE204" s="147"/>
      <c r="BF204" s="147"/>
      <c r="BG204" s="147"/>
      <c r="BH204" s="147"/>
    </row>
    <row r="205" spans="1:60" outlineLevel="1" x14ac:dyDescent="0.25">
      <c r="A205" s="154"/>
      <c r="B205" s="155"/>
      <c r="C205" s="183" t="s">
        <v>423</v>
      </c>
      <c r="D205" s="158"/>
      <c r="E205" s="159">
        <v>1654.0039999999999</v>
      </c>
      <c r="F205" s="156"/>
      <c r="G205" s="156"/>
      <c r="H205" s="156"/>
      <c r="I205" s="156"/>
      <c r="J205" s="156"/>
      <c r="K205" s="156"/>
      <c r="L205" s="156"/>
      <c r="M205" s="156"/>
      <c r="N205" s="156"/>
      <c r="O205" s="156"/>
      <c r="P205" s="156"/>
      <c r="Q205" s="156"/>
      <c r="R205" s="156"/>
      <c r="S205" s="156"/>
      <c r="T205" s="156"/>
      <c r="U205" s="156"/>
      <c r="V205" s="156"/>
      <c r="W205" s="156"/>
      <c r="X205" s="156"/>
      <c r="Y205" s="147"/>
      <c r="Z205" s="147"/>
      <c r="AA205" s="147"/>
      <c r="AB205" s="147"/>
      <c r="AC205" s="147"/>
      <c r="AD205" s="147"/>
      <c r="AE205" s="147"/>
      <c r="AF205" s="147"/>
      <c r="AG205" s="147" t="s">
        <v>178</v>
      </c>
      <c r="AH205" s="147">
        <v>0</v>
      </c>
      <c r="AI205" s="147"/>
      <c r="AJ205" s="147"/>
      <c r="AK205" s="147"/>
      <c r="AL205" s="147"/>
      <c r="AM205" s="147"/>
      <c r="AN205" s="147"/>
      <c r="AO205" s="147"/>
      <c r="AP205" s="147"/>
      <c r="AQ205" s="147"/>
      <c r="AR205" s="147"/>
      <c r="AS205" s="147"/>
      <c r="AT205" s="147"/>
      <c r="AU205" s="147"/>
      <c r="AV205" s="147"/>
      <c r="AW205" s="147"/>
      <c r="AX205" s="147"/>
      <c r="AY205" s="147"/>
      <c r="AZ205" s="147"/>
      <c r="BA205" s="147"/>
      <c r="BB205" s="147"/>
      <c r="BC205" s="147"/>
      <c r="BD205" s="147"/>
      <c r="BE205" s="147"/>
      <c r="BF205" s="147"/>
      <c r="BG205" s="147"/>
      <c r="BH205" s="147"/>
    </row>
    <row r="206" spans="1:60" outlineLevel="1" x14ac:dyDescent="0.25">
      <c r="A206" s="154"/>
      <c r="B206" s="155"/>
      <c r="C206" s="183" t="s">
        <v>424</v>
      </c>
      <c r="D206" s="158"/>
      <c r="E206" s="159">
        <v>-172.09611000000001</v>
      </c>
      <c r="F206" s="156"/>
      <c r="G206" s="156"/>
      <c r="H206" s="156"/>
      <c r="I206" s="156"/>
      <c r="J206" s="156"/>
      <c r="K206" s="156"/>
      <c r="L206" s="156"/>
      <c r="M206" s="156"/>
      <c r="N206" s="156"/>
      <c r="O206" s="156"/>
      <c r="P206" s="156"/>
      <c r="Q206" s="156"/>
      <c r="R206" s="156"/>
      <c r="S206" s="156"/>
      <c r="T206" s="156"/>
      <c r="U206" s="156"/>
      <c r="V206" s="156"/>
      <c r="W206" s="156"/>
      <c r="X206" s="156"/>
      <c r="Y206" s="147"/>
      <c r="Z206" s="147"/>
      <c r="AA206" s="147"/>
      <c r="AB206" s="147"/>
      <c r="AC206" s="147"/>
      <c r="AD206" s="147"/>
      <c r="AE206" s="147"/>
      <c r="AF206" s="147"/>
      <c r="AG206" s="147" t="s">
        <v>178</v>
      </c>
      <c r="AH206" s="147">
        <v>0</v>
      </c>
      <c r="AI206" s="147"/>
      <c r="AJ206" s="147"/>
      <c r="AK206" s="147"/>
      <c r="AL206" s="147"/>
      <c r="AM206" s="147"/>
      <c r="AN206" s="147"/>
      <c r="AO206" s="147"/>
      <c r="AP206" s="147"/>
      <c r="AQ206" s="147"/>
      <c r="AR206" s="147"/>
      <c r="AS206" s="147"/>
      <c r="AT206" s="147"/>
      <c r="AU206" s="147"/>
      <c r="AV206" s="147"/>
      <c r="AW206" s="147"/>
      <c r="AX206" s="147"/>
      <c r="AY206" s="147"/>
      <c r="AZ206" s="147"/>
      <c r="BA206" s="147"/>
      <c r="BB206" s="147"/>
      <c r="BC206" s="147"/>
      <c r="BD206" s="147"/>
      <c r="BE206" s="147"/>
      <c r="BF206" s="147"/>
      <c r="BG206" s="147"/>
      <c r="BH206" s="147"/>
    </row>
    <row r="207" spans="1:60" ht="20.399999999999999" outlineLevel="1" x14ac:dyDescent="0.25">
      <c r="A207" s="167">
        <v>27</v>
      </c>
      <c r="B207" s="168" t="s">
        <v>425</v>
      </c>
      <c r="C207" s="182" t="s">
        <v>426</v>
      </c>
      <c r="D207" s="169" t="s">
        <v>232</v>
      </c>
      <c r="E207" s="170">
        <v>2256.2256299999999</v>
      </c>
      <c r="F207" s="171">
        <v>0</v>
      </c>
      <c r="G207" s="172">
        <f>ROUND(E207*F207,2)</f>
        <v>0</v>
      </c>
      <c r="H207" s="157">
        <v>0</v>
      </c>
      <c r="I207" s="156">
        <f>ROUND(E207*H207,2)</f>
        <v>0</v>
      </c>
      <c r="J207" s="157">
        <v>700</v>
      </c>
      <c r="K207" s="156">
        <f>ROUND(E207*J207,2)</f>
        <v>1579357.94</v>
      </c>
      <c r="L207" s="156">
        <v>21</v>
      </c>
      <c r="M207" s="156">
        <f>G207*(1+L207/100)</f>
        <v>0</v>
      </c>
      <c r="N207" s="156">
        <v>0</v>
      </c>
      <c r="O207" s="156">
        <f>ROUND(E207*N207,2)</f>
        <v>0</v>
      </c>
      <c r="P207" s="156">
        <v>0</v>
      </c>
      <c r="Q207" s="156">
        <f>ROUND(E207*P207,2)</f>
        <v>0</v>
      </c>
      <c r="R207" s="156"/>
      <c r="S207" s="156" t="s">
        <v>169</v>
      </c>
      <c r="T207" s="156" t="s">
        <v>164</v>
      </c>
      <c r="U207" s="156">
        <v>0</v>
      </c>
      <c r="V207" s="156">
        <f>ROUND(E207*U207,2)</f>
        <v>0</v>
      </c>
      <c r="W207" s="156"/>
      <c r="X207" s="156" t="s">
        <v>212</v>
      </c>
      <c r="Y207" s="147"/>
      <c r="Z207" s="147"/>
      <c r="AA207" s="147"/>
      <c r="AB207" s="147"/>
      <c r="AC207" s="147"/>
      <c r="AD207" s="147"/>
      <c r="AE207" s="147"/>
      <c r="AF207" s="147"/>
      <c r="AG207" s="147" t="s">
        <v>213</v>
      </c>
      <c r="AH207" s="147"/>
      <c r="AI207" s="147"/>
      <c r="AJ207" s="147"/>
      <c r="AK207" s="147"/>
      <c r="AL207" s="147"/>
      <c r="AM207" s="147"/>
      <c r="AN207" s="147"/>
      <c r="AO207" s="147"/>
      <c r="AP207" s="147"/>
      <c r="AQ207" s="147"/>
      <c r="AR207" s="147"/>
      <c r="AS207" s="147"/>
      <c r="AT207" s="147"/>
      <c r="AU207" s="147"/>
      <c r="AV207" s="147"/>
      <c r="AW207" s="147"/>
      <c r="AX207" s="147"/>
      <c r="AY207" s="147"/>
      <c r="AZ207" s="147"/>
      <c r="BA207" s="147"/>
      <c r="BB207" s="147"/>
      <c r="BC207" s="147"/>
      <c r="BD207" s="147"/>
      <c r="BE207" s="147"/>
      <c r="BF207" s="147"/>
      <c r="BG207" s="147"/>
      <c r="BH207" s="147"/>
    </row>
    <row r="208" spans="1:60" outlineLevel="1" x14ac:dyDescent="0.25">
      <c r="A208" s="154"/>
      <c r="B208" s="155"/>
      <c r="C208" s="183" t="s">
        <v>427</v>
      </c>
      <c r="D208" s="158"/>
      <c r="E208" s="159">
        <v>2256.2256299999999</v>
      </c>
      <c r="F208" s="156"/>
      <c r="G208" s="156"/>
      <c r="H208" s="156"/>
      <c r="I208" s="156"/>
      <c r="J208" s="156"/>
      <c r="K208" s="156"/>
      <c r="L208" s="156"/>
      <c r="M208" s="156"/>
      <c r="N208" s="156"/>
      <c r="O208" s="156"/>
      <c r="P208" s="156"/>
      <c r="Q208" s="156"/>
      <c r="R208" s="156"/>
      <c r="S208" s="156"/>
      <c r="T208" s="156"/>
      <c r="U208" s="156"/>
      <c r="V208" s="156"/>
      <c r="W208" s="156"/>
      <c r="X208" s="156"/>
      <c r="Y208" s="147"/>
      <c r="Z208" s="147"/>
      <c r="AA208" s="147"/>
      <c r="AB208" s="147"/>
      <c r="AC208" s="147"/>
      <c r="AD208" s="147"/>
      <c r="AE208" s="147"/>
      <c r="AF208" s="147"/>
      <c r="AG208" s="147" t="s">
        <v>178</v>
      </c>
      <c r="AH208" s="147">
        <v>0</v>
      </c>
      <c r="AI208" s="147"/>
      <c r="AJ208" s="147"/>
      <c r="AK208" s="147"/>
      <c r="AL208" s="147"/>
      <c r="AM208" s="147"/>
      <c r="AN208" s="147"/>
      <c r="AO208" s="147"/>
      <c r="AP208" s="147"/>
      <c r="AQ208" s="147"/>
      <c r="AR208" s="147"/>
      <c r="AS208" s="147"/>
      <c r="AT208" s="147"/>
      <c r="AU208" s="147"/>
      <c r="AV208" s="147"/>
      <c r="AW208" s="147"/>
      <c r="AX208" s="147"/>
      <c r="AY208" s="147"/>
      <c r="AZ208" s="147"/>
      <c r="BA208" s="147"/>
      <c r="BB208" s="147"/>
      <c r="BC208" s="147"/>
      <c r="BD208" s="147"/>
      <c r="BE208" s="147"/>
      <c r="BF208" s="147"/>
      <c r="BG208" s="147"/>
      <c r="BH208" s="147"/>
    </row>
    <row r="209" spans="1:60" outlineLevel="1" x14ac:dyDescent="0.25">
      <c r="A209" s="173">
        <v>28</v>
      </c>
      <c r="B209" s="174" t="s">
        <v>428</v>
      </c>
      <c r="C209" s="181" t="s">
        <v>429</v>
      </c>
      <c r="D209" s="175" t="s">
        <v>225</v>
      </c>
      <c r="E209" s="176">
        <v>50</v>
      </c>
      <c r="F209" s="177">
        <v>0</v>
      </c>
      <c r="G209" s="178">
        <f>ROUND(E209*F209,2)</f>
        <v>0</v>
      </c>
      <c r="H209" s="157">
        <v>6280</v>
      </c>
      <c r="I209" s="156">
        <f>ROUND(E209*H209,2)</f>
        <v>314000</v>
      </c>
      <c r="J209" s="157">
        <v>0</v>
      </c>
      <c r="K209" s="156">
        <f>ROUND(E209*J209,2)</f>
        <v>0</v>
      </c>
      <c r="L209" s="156">
        <v>21</v>
      </c>
      <c r="M209" s="156">
        <f>G209*(1+L209/100)</f>
        <v>0</v>
      </c>
      <c r="N209" s="156">
        <v>0.1046</v>
      </c>
      <c r="O209" s="156">
        <f>ROUND(E209*N209,2)</f>
        <v>5.23</v>
      </c>
      <c r="P209" s="156">
        <v>0</v>
      </c>
      <c r="Q209" s="156">
        <f>ROUND(E209*P209,2)</f>
        <v>0</v>
      </c>
      <c r="R209" s="156" t="s">
        <v>430</v>
      </c>
      <c r="S209" s="156" t="s">
        <v>163</v>
      </c>
      <c r="T209" s="156" t="s">
        <v>211</v>
      </c>
      <c r="U209" s="156">
        <v>0</v>
      </c>
      <c r="V209" s="156">
        <f>ROUND(E209*U209,2)</f>
        <v>0</v>
      </c>
      <c r="W209" s="156"/>
      <c r="X209" s="156" t="s">
        <v>431</v>
      </c>
      <c r="Y209" s="147"/>
      <c r="Z209" s="147"/>
      <c r="AA209" s="147"/>
      <c r="AB209" s="147"/>
      <c r="AC209" s="147"/>
      <c r="AD209" s="147"/>
      <c r="AE209" s="147"/>
      <c r="AF209" s="147"/>
      <c r="AG209" s="147" t="s">
        <v>432</v>
      </c>
      <c r="AH209" s="147"/>
      <c r="AI209" s="147"/>
      <c r="AJ209" s="147"/>
      <c r="AK209" s="147"/>
      <c r="AL209" s="147"/>
      <c r="AM209" s="147"/>
      <c r="AN209" s="147"/>
      <c r="AO209" s="147"/>
      <c r="AP209" s="147"/>
      <c r="AQ209" s="147"/>
      <c r="AR209" s="147"/>
      <c r="AS209" s="147"/>
      <c r="AT209" s="147"/>
      <c r="AU209" s="147"/>
      <c r="AV209" s="147"/>
      <c r="AW209" s="147"/>
      <c r="AX209" s="147"/>
      <c r="AY209" s="147"/>
      <c r="AZ209" s="147"/>
      <c r="BA209" s="147"/>
      <c r="BB209" s="147"/>
      <c r="BC209" s="147"/>
      <c r="BD209" s="147"/>
      <c r="BE209" s="147"/>
      <c r="BF209" s="147"/>
      <c r="BG209" s="147"/>
      <c r="BH209" s="147"/>
    </row>
    <row r="210" spans="1:60" x14ac:dyDescent="0.25">
      <c r="A210" s="161" t="s">
        <v>158</v>
      </c>
      <c r="B210" s="162" t="s">
        <v>95</v>
      </c>
      <c r="C210" s="180" t="s">
        <v>96</v>
      </c>
      <c r="D210" s="163"/>
      <c r="E210" s="164"/>
      <c r="F210" s="165"/>
      <c r="G210" s="166">
        <f>SUMIF(AG211:AG212,"&lt;&gt;NOR",G211:G212)</f>
        <v>0</v>
      </c>
      <c r="H210" s="160"/>
      <c r="I210" s="160">
        <f>SUM(I211:I212)</f>
        <v>0</v>
      </c>
      <c r="J210" s="160"/>
      <c r="K210" s="160">
        <f>SUM(K211:K212)</f>
        <v>373203.45</v>
      </c>
      <c r="L210" s="160"/>
      <c r="M210" s="160">
        <f>SUM(M211:M212)</f>
        <v>0</v>
      </c>
      <c r="N210" s="160"/>
      <c r="O210" s="160">
        <f>SUM(O211:O212)</f>
        <v>568.61</v>
      </c>
      <c r="P210" s="160"/>
      <c r="Q210" s="160">
        <f>SUM(Q211:Q212)</f>
        <v>0</v>
      </c>
      <c r="R210" s="160"/>
      <c r="S210" s="160"/>
      <c r="T210" s="160"/>
      <c r="U210" s="160"/>
      <c r="V210" s="160">
        <f>SUM(V211:V212)</f>
        <v>511.24</v>
      </c>
      <c r="W210" s="160"/>
      <c r="X210" s="160"/>
      <c r="AG210" t="s">
        <v>159</v>
      </c>
    </row>
    <row r="211" spans="1:60" outlineLevel="1" x14ac:dyDescent="0.25">
      <c r="A211" s="167">
        <v>29</v>
      </c>
      <c r="B211" s="168" t="s">
        <v>433</v>
      </c>
      <c r="C211" s="182" t="s">
        <v>434</v>
      </c>
      <c r="D211" s="169" t="s">
        <v>232</v>
      </c>
      <c r="E211" s="170">
        <v>300.72800000000001</v>
      </c>
      <c r="F211" s="171">
        <v>0</v>
      </c>
      <c r="G211" s="172">
        <f>ROUND(E211*F211,2)</f>
        <v>0</v>
      </c>
      <c r="H211" s="157">
        <v>0</v>
      </c>
      <c r="I211" s="156">
        <f>ROUND(E211*H211,2)</f>
        <v>0</v>
      </c>
      <c r="J211" s="157">
        <v>1241</v>
      </c>
      <c r="K211" s="156">
        <f>ROUND(E211*J211,2)</f>
        <v>373203.45</v>
      </c>
      <c r="L211" s="156">
        <v>21</v>
      </c>
      <c r="M211" s="156">
        <f>G211*(1+L211/100)</f>
        <v>0</v>
      </c>
      <c r="N211" s="156">
        <v>1.8907700000000001</v>
      </c>
      <c r="O211" s="156">
        <f>ROUND(E211*N211,2)</f>
        <v>568.61</v>
      </c>
      <c r="P211" s="156">
        <v>0</v>
      </c>
      <c r="Q211" s="156">
        <f>ROUND(E211*P211,2)</f>
        <v>0</v>
      </c>
      <c r="R211" s="156"/>
      <c r="S211" s="156" t="s">
        <v>169</v>
      </c>
      <c r="T211" s="156" t="s">
        <v>211</v>
      </c>
      <c r="U211" s="156">
        <v>1.7</v>
      </c>
      <c r="V211" s="156">
        <f>ROUND(E211*U211,2)</f>
        <v>511.24</v>
      </c>
      <c r="W211" s="156"/>
      <c r="X211" s="156" t="s">
        <v>212</v>
      </c>
      <c r="Y211" s="147"/>
      <c r="Z211" s="147"/>
      <c r="AA211" s="147"/>
      <c r="AB211" s="147"/>
      <c r="AC211" s="147"/>
      <c r="AD211" s="147"/>
      <c r="AE211" s="147"/>
      <c r="AF211" s="147"/>
      <c r="AG211" s="147" t="s">
        <v>213</v>
      </c>
      <c r="AH211" s="147"/>
      <c r="AI211" s="147"/>
      <c r="AJ211" s="147"/>
      <c r="AK211" s="147"/>
      <c r="AL211" s="147"/>
      <c r="AM211" s="147"/>
      <c r="AN211" s="147"/>
      <c r="AO211" s="147"/>
      <c r="AP211" s="147"/>
      <c r="AQ211" s="147"/>
      <c r="AR211" s="147"/>
      <c r="AS211" s="147"/>
      <c r="AT211" s="147"/>
      <c r="AU211" s="147"/>
      <c r="AV211" s="147"/>
      <c r="AW211" s="147"/>
      <c r="AX211" s="147"/>
      <c r="AY211" s="147"/>
      <c r="AZ211" s="147"/>
      <c r="BA211" s="147"/>
      <c r="BB211" s="147"/>
      <c r="BC211" s="147"/>
      <c r="BD211" s="147"/>
      <c r="BE211" s="147"/>
      <c r="BF211" s="147"/>
      <c r="BG211" s="147"/>
      <c r="BH211" s="147"/>
    </row>
    <row r="212" spans="1:60" outlineLevel="1" x14ac:dyDescent="0.25">
      <c r="A212" s="154"/>
      <c r="B212" s="155"/>
      <c r="C212" s="183" t="s">
        <v>435</v>
      </c>
      <c r="D212" s="158"/>
      <c r="E212" s="159">
        <v>300.72800000000001</v>
      </c>
      <c r="F212" s="156"/>
      <c r="G212" s="156"/>
      <c r="H212" s="156"/>
      <c r="I212" s="156"/>
      <c r="J212" s="156"/>
      <c r="K212" s="156"/>
      <c r="L212" s="156"/>
      <c r="M212" s="156"/>
      <c r="N212" s="156"/>
      <c r="O212" s="156"/>
      <c r="P212" s="156"/>
      <c r="Q212" s="156"/>
      <c r="R212" s="156"/>
      <c r="S212" s="156"/>
      <c r="T212" s="156"/>
      <c r="U212" s="156"/>
      <c r="V212" s="156"/>
      <c r="W212" s="156"/>
      <c r="X212" s="156"/>
      <c r="Y212" s="147"/>
      <c r="Z212" s="147"/>
      <c r="AA212" s="147"/>
      <c r="AB212" s="147"/>
      <c r="AC212" s="147"/>
      <c r="AD212" s="147"/>
      <c r="AE212" s="147"/>
      <c r="AF212" s="147"/>
      <c r="AG212" s="147" t="s">
        <v>178</v>
      </c>
      <c r="AH212" s="147">
        <v>0</v>
      </c>
      <c r="AI212" s="147"/>
      <c r="AJ212" s="147"/>
      <c r="AK212" s="147"/>
      <c r="AL212" s="147"/>
      <c r="AM212" s="147"/>
      <c r="AN212" s="147"/>
      <c r="AO212" s="147"/>
      <c r="AP212" s="147"/>
      <c r="AQ212" s="147"/>
      <c r="AR212" s="147"/>
      <c r="AS212" s="147"/>
      <c r="AT212" s="147"/>
      <c r="AU212" s="147"/>
      <c r="AV212" s="147"/>
      <c r="AW212" s="147"/>
      <c r="AX212" s="147"/>
      <c r="AY212" s="147"/>
      <c r="AZ212" s="147"/>
      <c r="BA212" s="147"/>
      <c r="BB212" s="147"/>
      <c r="BC212" s="147"/>
      <c r="BD212" s="147"/>
      <c r="BE212" s="147"/>
      <c r="BF212" s="147"/>
      <c r="BG212" s="147"/>
      <c r="BH212" s="147"/>
    </row>
    <row r="213" spans="1:60" x14ac:dyDescent="0.25">
      <c r="A213" s="161" t="s">
        <v>158</v>
      </c>
      <c r="B213" s="162" t="s">
        <v>97</v>
      </c>
      <c r="C213" s="180" t="s">
        <v>98</v>
      </c>
      <c r="D213" s="163"/>
      <c r="E213" s="164"/>
      <c r="F213" s="165"/>
      <c r="G213" s="166">
        <f>SUMIF(AG214:AG220,"&lt;&gt;NOR",G214:G220)</f>
        <v>0</v>
      </c>
      <c r="H213" s="160"/>
      <c r="I213" s="160">
        <f>SUM(I214:I220)</f>
        <v>47785.919999999998</v>
      </c>
      <c r="J213" s="160"/>
      <c r="K213" s="160">
        <f>SUM(K214:K220)</f>
        <v>9843.68</v>
      </c>
      <c r="L213" s="160"/>
      <c r="M213" s="160">
        <f>SUM(M214:M220)</f>
        <v>0</v>
      </c>
      <c r="N213" s="160"/>
      <c r="O213" s="160">
        <f>SUM(O214:O220)</f>
        <v>55.870000000000012</v>
      </c>
      <c r="P213" s="160"/>
      <c r="Q213" s="160">
        <f>SUM(Q214:Q220)</f>
        <v>0</v>
      </c>
      <c r="R213" s="160"/>
      <c r="S213" s="160"/>
      <c r="T213" s="160"/>
      <c r="U213" s="160"/>
      <c r="V213" s="160">
        <f>SUM(V214:V220)</f>
        <v>9.7899999999999991</v>
      </c>
      <c r="W213" s="160"/>
      <c r="X213" s="160"/>
      <c r="AG213" t="s">
        <v>159</v>
      </c>
    </row>
    <row r="214" spans="1:60" ht="20.399999999999999" outlineLevel="1" x14ac:dyDescent="0.25">
      <c r="A214" s="167">
        <v>30</v>
      </c>
      <c r="B214" s="168" t="s">
        <v>436</v>
      </c>
      <c r="C214" s="182" t="s">
        <v>437</v>
      </c>
      <c r="D214" s="169" t="s">
        <v>210</v>
      </c>
      <c r="E214" s="170">
        <v>56</v>
      </c>
      <c r="F214" s="171">
        <v>0</v>
      </c>
      <c r="G214" s="172">
        <f>ROUND(E214*F214,2)</f>
        <v>0</v>
      </c>
      <c r="H214" s="157">
        <v>148.63999999999999</v>
      </c>
      <c r="I214" s="156">
        <f>ROUND(E214*H214,2)</f>
        <v>8323.84</v>
      </c>
      <c r="J214" s="157">
        <v>25.36</v>
      </c>
      <c r="K214" s="156">
        <f>ROUND(E214*J214,2)</f>
        <v>1420.16</v>
      </c>
      <c r="L214" s="156">
        <v>21</v>
      </c>
      <c r="M214" s="156">
        <f>G214*(1+L214/100)</f>
        <v>0</v>
      </c>
      <c r="N214" s="156">
        <v>0.378</v>
      </c>
      <c r="O214" s="156">
        <f>ROUND(E214*N214,2)</f>
        <v>21.17</v>
      </c>
      <c r="P214" s="156">
        <v>0</v>
      </c>
      <c r="Q214" s="156">
        <f>ROUND(E214*P214,2)</f>
        <v>0</v>
      </c>
      <c r="R214" s="156"/>
      <c r="S214" s="156" t="s">
        <v>163</v>
      </c>
      <c r="T214" s="156" t="s">
        <v>211</v>
      </c>
      <c r="U214" s="156">
        <v>0.03</v>
      </c>
      <c r="V214" s="156">
        <f>ROUND(E214*U214,2)</f>
        <v>1.68</v>
      </c>
      <c r="W214" s="156"/>
      <c r="X214" s="156" t="s">
        <v>212</v>
      </c>
      <c r="Y214" s="147"/>
      <c r="Z214" s="147"/>
      <c r="AA214" s="147"/>
      <c r="AB214" s="147"/>
      <c r="AC214" s="147"/>
      <c r="AD214" s="147"/>
      <c r="AE214" s="147"/>
      <c r="AF214" s="147"/>
      <c r="AG214" s="147" t="s">
        <v>213</v>
      </c>
      <c r="AH214" s="147"/>
      <c r="AI214" s="147"/>
      <c r="AJ214" s="147"/>
      <c r="AK214" s="147"/>
      <c r="AL214" s="147"/>
      <c r="AM214" s="147"/>
      <c r="AN214" s="147"/>
      <c r="AO214" s="147"/>
      <c r="AP214" s="147"/>
      <c r="AQ214" s="147"/>
      <c r="AR214" s="147"/>
      <c r="AS214" s="147"/>
      <c r="AT214" s="147"/>
      <c r="AU214" s="147"/>
      <c r="AV214" s="147"/>
      <c r="AW214" s="147"/>
      <c r="AX214" s="147"/>
      <c r="AY214" s="147"/>
      <c r="AZ214" s="147"/>
      <c r="BA214" s="147"/>
      <c r="BB214" s="147"/>
      <c r="BC214" s="147"/>
      <c r="BD214" s="147"/>
      <c r="BE214" s="147"/>
      <c r="BF214" s="147"/>
      <c r="BG214" s="147"/>
      <c r="BH214" s="147"/>
    </row>
    <row r="215" spans="1:60" outlineLevel="1" x14ac:dyDescent="0.25">
      <c r="A215" s="154"/>
      <c r="B215" s="155"/>
      <c r="C215" s="183" t="s">
        <v>214</v>
      </c>
      <c r="D215" s="158"/>
      <c r="E215" s="159">
        <v>56</v>
      </c>
      <c r="F215" s="156"/>
      <c r="G215" s="156"/>
      <c r="H215" s="156"/>
      <c r="I215" s="156"/>
      <c r="J215" s="156"/>
      <c r="K215" s="156"/>
      <c r="L215" s="156"/>
      <c r="M215" s="156"/>
      <c r="N215" s="156"/>
      <c r="O215" s="156"/>
      <c r="P215" s="156"/>
      <c r="Q215" s="156"/>
      <c r="R215" s="156"/>
      <c r="S215" s="156"/>
      <c r="T215" s="156"/>
      <c r="U215" s="156"/>
      <c r="V215" s="156"/>
      <c r="W215" s="156"/>
      <c r="X215" s="156"/>
      <c r="Y215" s="147"/>
      <c r="Z215" s="147"/>
      <c r="AA215" s="147"/>
      <c r="AB215" s="147"/>
      <c r="AC215" s="147"/>
      <c r="AD215" s="147"/>
      <c r="AE215" s="147"/>
      <c r="AF215" s="147"/>
      <c r="AG215" s="147" t="s">
        <v>178</v>
      </c>
      <c r="AH215" s="147">
        <v>0</v>
      </c>
      <c r="AI215" s="147"/>
      <c r="AJ215" s="147"/>
      <c r="AK215" s="147"/>
      <c r="AL215" s="147"/>
      <c r="AM215" s="147"/>
      <c r="AN215" s="147"/>
      <c r="AO215" s="147"/>
      <c r="AP215" s="147"/>
      <c r="AQ215" s="147"/>
      <c r="AR215" s="147"/>
      <c r="AS215" s="147"/>
      <c r="AT215" s="147"/>
      <c r="AU215" s="147"/>
      <c r="AV215" s="147"/>
      <c r="AW215" s="147"/>
      <c r="AX215" s="147"/>
      <c r="AY215" s="147"/>
      <c r="AZ215" s="147"/>
      <c r="BA215" s="147"/>
      <c r="BB215" s="147"/>
      <c r="BC215" s="147"/>
      <c r="BD215" s="147"/>
      <c r="BE215" s="147"/>
      <c r="BF215" s="147"/>
      <c r="BG215" s="147"/>
      <c r="BH215" s="147"/>
    </row>
    <row r="216" spans="1:60" ht="20.399999999999999" outlineLevel="1" x14ac:dyDescent="0.25">
      <c r="A216" s="173">
        <v>31</v>
      </c>
      <c r="B216" s="174" t="s">
        <v>438</v>
      </c>
      <c r="C216" s="181" t="s">
        <v>439</v>
      </c>
      <c r="D216" s="175" t="s">
        <v>210</v>
      </c>
      <c r="E216" s="176">
        <v>56</v>
      </c>
      <c r="F216" s="177">
        <v>0</v>
      </c>
      <c r="G216" s="178">
        <f>ROUND(E216*F216,2)</f>
        <v>0</v>
      </c>
      <c r="H216" s="157">
        <v>160.13999999999999</v>
      </c>
      <c r="I216" s="156">
        <f>ROUND(E216*H216,2)</f>
        <v>8967.84</v>
      </c>
      <c r="J216" s="157">
        <v>25.36</v>
      </c>
      <c r="K216" s="156">
        <f>ROUND(E216*J216,2)</f>
        <v>1420.16</v>
      </c>
      <c r="L216" s="156">
        <v>21</v>
      </c>
      <c r="M216" s="156">
        <f>G216*(1+L216/100)</f>
        <v>0</v>
      </c>
      <c r="N216" s="156">
        <v>0.378</v>
      </c>
      <c r="O216" s="156">
        <f>ROUND(E216*N216,2)</f>
        <v>21.17</v>
      </c>
      <c r="P216" s="156">
        <v>0</v>
      </c>
      <c r="Q216" s="156">
        <f>ROUND(E216*P216,2)</f>
        <v>0</v>
      </c>
      <c r="R216" s="156"/>
      <c r="S216" s="156" t="s">
        <v>163</v>
      </c>
      <c r="T216" s="156" t="s">
        <v>211</v>
      </c>
      <c r="U216" s="156">
        <v>2.5999999999999999E-2</v>
      </c>
      <c r="V216" s="156">
        <f>ROUND(E216*U216,2)</f>
        <v>1.46</v>
      </c>
      <c r="W216" s="156"/>
      <c r="X216" s="156" t="s">
        <v>212</v>
      </c>
      <c r="Y216" s="147"/>
      <c r="Z216" s="147"/>
      <c r="AA216" s="147"/>
      <c r="AB216" s="147"/>
      <c r="AC216" s="147"/>
      <c r="AD216" s="147"/>
      <c r="AE216" s="147"/>
      <c r="AF216" s="147"/>
      <c r="AG216" s="147" t="s">
        <v>213</v>
      </c>
      <c r="AH216" s="147"/>
      <c r="AI216" s="147"/>
      <c r="AJ216" s="147"/>
      <c r="AK216" s="147"/>
      <c r="AL216" s="147"/>
      <c r="AM216" s="147"/>
      <c r="AN216" s="147"/>
      <c r="AO216" s="147"/>
      <c r="AP216" s="147"/>
      <c r="AQ216" s="147"/>
      <c r="AR216" s="147"/>
      <c r="AS216" s="147"/>
      <c r="AT216" s="147"/>
      <c r="AU216" s="147"/>
      <c r="AV216" s="147"/>
      <c r="AW216" s="147"/>
      <c r="AX216" s="147"/>
      <c r="AY216" s="147"/>
      <c r="AZ216" s="147"/>
      <c r="BA216" s="147"/>
      <c r="BB216" s="147"/>
      <c r="BC216" s="147"/>
      <c r="BD216" s="147"/>
      <c r="BE216" s="147"/>
      <c r="BF216" s="147"/>
      <c r="BG216" s="147"/>
      <c r="BH216" s="147"/>
    </row>
    <row r="217" spans="1:60" outlineLevel="1" x14ac:dyDescent="0.25">
      <c r="A217" s="173">
        <v>32</v>
      </c>
      <c r="B217" s="174" t="s">
        <v>440</v>
      </c>
      <c r="C217" s="181" t="s">
        <v>441</v>
      </c>
      <c r="D217" s="175" t="s">
        <v>210</v>
      </c>
      <c r="E217" s="176">
        <v>56</v>
      </c>
      <c r="F217" s="177">
        <v>0</v>
      </c>
      <c r="G217" s="178">
        <f>ROUND(E217*F217,2)</f>
        <v>0</v>
      </c>
      <c r="H217" s="157">
        <v>263.26</v>
      </c>
      <c r="I217" s="156">
        <f>ROUND(E217*H217,2)</f>
        <v>14742.56</v>
      </c>
      <c r="J217" s="157">
        <v>79.239999999999995</v>
      </c>
      <c r="K217" s="156">
        <f>ROUND(E217*J217,2)</f>
        <v>4437.4399999999996</v>
      </c>
      <c r="L217" s="156">
        <v>21</v>
      </c>
      <c r="M217" s="156">
        <f>G217*(1+L217/100)</f>
        <v>0</v>
      </c>
      <c r="N217" s="156">
        <v>0.13188</v>
      </c>
      <c r="O217" s="156">
        <f>ROUND(E217*N217,2)</f>
        <v>7.39</v>
      </c>
      <c r="P217" s="156">
        <v>0</v>
      </c>
      <c r="Q217" s="156">
        <f>ROUND(E217*P217,2)</f>
        <v>0</v>
      </c>
      <c r="R217" s="156"/>
      <c r="S217" s="156" t="s">
        <v>163</v>
      </c>
      <c r="T217" s="156" t="s">
        <v>211</v>
      </c>
      <c r="U217" s="156">
        <v>4.9000000000000002E-2</v>
      </c>
      <c r="V217" s="156">
        <f>ROUND(E217*U217,2)</f>
        <v>2.74</v>
      </c>
      <c r="W217" s="156"/>
      <c r="X217" s="156" t="s">
        <v>212</v>
      </c>
      <c r="Y217" s="147"/>
      <c r="Z217" s="147"/>
      <c r="AA217" s="147"/>
      <c r="AB217" s="147"/>
      <c r="AC217" s="147"/>
      <c r="AD217" s="147"/>
      <c r="AE217" s="147"/>
      <c r="AF217" s="147"/>
      <c r="AG217" s="147" t="s">
        <v>213</v>
      </c>
      <c r="AH217" s="147"/>
      <c r="AI217" s="147"/>
      <c r="AJ217" s="147"/>
      <c r="AK217" s="147"/>
      <c r="AL217" s="147"/>
      <c r="AM217" s="147"/>
      <c r="AN217" s="147"/>
      <c r="AO217" s="147"/>
      <c r="AP217" s="147"/>
      <c r="AQ217" s="147"/>
      <c r="AR217" s="147"/>
      <c r="AS217" s="147"/>
      <c r="AT217" s="147"/>
      <c r="AU217" s="147"/>
      <c r="AV217" s="147"/>
      <c r="AW217" s="147"/>
      <c r="AX217" s="147"/>
      <c r="AY217" s="147"/>
      <c r="AZ217" s="147"/>
      <c r="BA217" s="147"/>
      <c r="BB217" s="147"/>
      <c r="BC217" s="147"/>
      <c r="BD217" s="147"/>
      <c r="BE217" s="147"/>
      <c r="BF217" s="147"/>
      <c r="BG217" s="147"/>
      <c r="BH217" s="147"/>
    </row>
    <row r="218" spans="1:60" outlineLevel="1" x14ac:dyDescent="0.25">
      <c r="A218" s="173">
        <v>33</v>
      </c>
      <c r="B218" s="174" t="s">
        <v>442</v>
      </c>
      <c r="C218" s="181" t="s">
        <v>443</v>
      </c>
      <c r="D218" s="175" t="s">
        <v>210</v>
      </c>
      <c r="E218" s="176">
        <v>56</v>
      </c>
      <c r="F218" s="177">
        <v>0</v>
      </c>
      <c r="G218" s="178">
        <f>ROUND(E218*F218,2)</f>
        <v>0</v>
      </c>
      <c r="H218" s="157">
        <v>20.37</v>
      </c>
      <c r="I218" s="156">
        <f>ROUND(E218*H218,2)</f>
        <v>1140.72</v>
      </c>
      <c r="J218" s="157">
        <v>3.13</v>
      </c>
      <c r="K218" s="156">
        <f>ROUND(E218*J218,2)</f>
        <v>175.28</v>
      </c>
      <c r="L218" s="156">
        <v>21</v>
      </c>
      <c r="M218" s="156">
        <f>G218*(1+L218/100)</f>
        <v>0</v>
      </c>
      <c r="N218" s="156">
        <v>5.6100000000000004E-3</v>
      </c>
      <c r="O218" s="156">
        <f>ROUND(E218*N218,2)</f>
        <v>0.31</v>
      </c>
      <c r="P218" s="156">
        <v>0</v>
      </c>
      <c r="Q218" s="156">
        <f>ROUND(E218*P218,2)</f>
        <v>0</v>
      </c>
      <c r="R218" s="156"/>
      <c r="S218" s="156" t="s">
        <v>163</v>
      </c>
      <c r="T218" s="156" t="s">
        <v>211</v>
      </c>
      <c r="U218" s="156">
        <v>4.0000000000000001E-3</v>
      </c>
      <c r="V218" s="156">
        <f>ROUND(E218*U218,2)</f>
        <v>0.22</v>
      </c>
      <c r="W218" s="156"/>
      <c r="X218" s="156" t="s">
        <v>212</v>
      </c>
      <c r="Y218" s="147"/>
      <c r="Z218" s="147"/>
      <c r="AA218" s="147"/>
      <c r="AB218" s="147"/>
      <c r="AC218" s="147"/>
      <c r="AD218" s="147"/>
      <c r="AE218" s="147"/>
      <c r="AF218" s="147"/>
      <c r="AG218" s="147" t="s">
        <v>213</v>
      </c>
      <c r="AH218" s="147"/>
      <c r="AI218" s="147"/>
      <c r="AJ218" s="147"/>
      <c r="AK218" s="147"/>
      <c r="AL218" s="147"/>
      <c r="AM218" s="147"/>
      <c r="AN218" s="147"/>
      <c r="AO218" s="147"/>
      <c r="AP218" s="147"/>
      <c r="AQ218" s="147"/>
      <c r="AR218" s="147"/>
      <c r="AS218" s="147"/>
      <c r="AT218" s="147"/>
      <c r="AU218" s="147"/>
      <c r="AV218" s="147"/>
      <c r="AW218" s="147"/>
      <c r="AX218" s="147"/>
      <c r="AY218" s="147"/>
      <c r="AZ218" s="147"/>
      <c r="BA218" s="147"/>
      <c r="BB218" s="147"/>
      <c r="BC218" s="147"/>
      <c r="BD218" s="147"/>
      <c r="BE218" s="147"/>
      <c r="BF218" s="147"/>
      <c r="BG218" s="147"/>
      <c r="BH218" s="147"/>
    </row>
    <row r="219" spans="1:60" outlineLevel="1" x14ac:dyDescent="0.25">
      <c r="A219" s="173">
        <v>34</v>
      </c>
      <c r="B219" s="174" t="s">
        <v>444</v>
      </c>
      <c r="C219" s="181" t="s">
        <v>445</v>
      </c>
      <c r="D219" s="175" t="s">
        <v>210</v>
      </c>
      <c r="E219" s="176">
        <v>56</v>
      </c>
      <c r="F219" s="177">
        <v>0</v>
      </c>
      <c r="G219" s="178">
        <f>ROUND(E219*F219,2)</f>
        <v>0</v>
      </c>
      <c r="H219" s="157">
        <v>7.02</v>
      </c>
      <c r="I219" s="156">
        <f>ROUND(E219*H219,2)</f>
        <v>393.12</v>
      </c>
      <c r="J219" s="157">
        <v>1.08</v>
      </c>
      <c r="K219" s="156">
        <f>ROUND(E219*J219,2)</f>
        <v>60.48</v>
      </c>
      <c r="L219" s="156">
        <v>21</v>
      </c>
      <c r="M219" s="156">
        <f>G219*(1+L219/100)</f>
        <v>0</v>
      </c>
      <c r="N219" s="156">
        <v>3.1E-4</v>
      </c>
      <c r="O219" s="156">
        <f>ROUND(E219*N219,2)</f>
        <v>0.02</v>
      </c>
      <c r="P219" s="156">
        <v>0</v>
      </c>
      <c r="Q219" s="156">
        <f>ROUND(E219*P219,2)</f>
        <v>0</v>
      </c>
      <c r="R219" s="156"/>
      <c r="S219" s="156" t="s">
        <v>163</v>
      </c>
      <c r="T219" s="156" t="s">
        <v>211</v>
      </c>
      <c r="U219" s="156">
        <v>2E-3</v>
      </c>
      <c r="V219" s="156">
        <f>ROUND(E219*U219,2)</f>
        <v>0.11</v>
      </c>
      <c r="W219" s="156"/>
      <c r="X219" s="156" t="s">
        <v>212</v>
      </c>
      <c r="Y219" s="147"/>
      <c r="Z219" s="147"/>
      <c r="AA219" s="147"/>
      <c r="AB219" s="147"/>
      <c r="AC219" s="147"/>
      <c r="AD219" s="147"/>
      <c r="AE219" s="147"/>
      <c r="AF219" s="147"/>
      <c r="AG219" s="147" t="s">
        <v>213</v>
      </c>
      <c r="AH219" s="147"/>
      <c r="AI219" s="147"/>
      <c r="AJ219" s="147"/>
      <c r="AK219" s="147"/>
      <c r="AL219" s="147"/>
      <c r="AM219" s="147"/>
      <c r="AN219" s="147"/>
      <c r="AO219" s="147"/>
      <c r="AP219" s="147"/>
      <c r="AQ219" s="147"/>
      <c r="AR219" s="147"/>
      <c r="AS219" s="147"/>
      <c r="AT219" s="147"/>
      <c r="AU219" s="147"/>
      <c r="AV219" s="147"/>
      <c r="AW219" s="147"/>
      <c r="AX219" s="147"/>
      <c r="AY219" s="147"/>
      <c r="AZ219" s="147"/>
      <c r="BA219" s="147"/>
      <c r="BB219" s="147"/>
      <c r="BC219" s="147"/>
      <c r="BD219" s="147"/>
      <c r="BE219" s="147"/>
      <c r="BF219" s="147"/>
      <c r="BG219" s="147"/>
      <c r="BH219" s="147"/>
    </row>
    <row r="220" spans="1:60" outlineLevel="1" x14ac:dyDescent="0.25">
      <c r="A220" s="173">
        <v>35</v>
      </c>
      <c r="B220" s="174" t="s">
        <v>446</v>
      </c>
      <c r="C220" s="181" t="s">
        <v>447</v>
      </c>
      <c r="D220" s="175" t="s">
        <v>210</v>
      </c>
      <c r="E220" s="176">
        <v>56</v>
      </c>
      <c r="F220" s="177">
        <v>0</v>
      </c>
      <c r="G220" s="178">
        <f>ROUND(E220*F220,2)</f>
        <v>0</v>
      </c>
      <c r="H220" s="157">
        <v>253.89</v>
      </c>
      <c r="I220" s="156">
        <f>ROUND(E220*H220,2)</f>
        <v>14217.84</v>
      </c>
      <c r="J220" s="157">
        <v>41.61</v>
      </c>
      <c r="K220" s="156">
        <f>ROUND(E220*J220,2)</f>
        <v>2330.16</v>
      </c>
      <c r="L220" s="156">
        <v>21</v>
      </c>
      <c r="M220" s="156">
        <f>G220*(1+L220/100)</f>
        <v>0</v>
      </c>
      <c r="N220" s="156">
        <v>0.10373</v>
      </c>
      <c r="O220" s="156">
        <f>ROUND(E220*N220,2)</f>
        <v>5.81</v>
      </c>
      <c r="P220" s="156">
        <v>0</v>
      </c>
      <c r="Q220" s="156">
        <f>ROUND(E220*P220,2)</f>
        <v>0</v>
      </c>
      <c r="R220" s="156"/>
      <c r="S220" s="156" t="s">
        <v>163</v>
      </c>
      <c r="T220" s="156" t="s">
        <v>211</v>
      </c>
      <c r="U220" s="156">
        <v>6.4000000000000001E-2</v>
      </c>
      <c r="V220" s="156">
        <f>ROUND(E220*U220,2)</f>
        <v>3.58</v>
      </c>
      <c r="W220" s="156"/>
      <c r="X220" s="156" t="s">
        <v>212</v>
      </c>
      <c r="Y220" s="147"/>
      <c r="Z220" s="147"/>
      <c r="AA220" s="147"/>
      <c r="AB220" s="147"/>
      <c r="AC220" s="147"/>
      <c r="AD220" s="147"/>
      <c r="AE220" s="147"/>
      <c r="AF220" s="147"/>
      <c r="AG220" s="147" t="s">
        <v>213</v>
      </c>
      <c r="AH220" s="147"/>
      <c r="AI220" s="147"/>
      <c r="AJ220" s="147"/>
      <c r="AK220" s="147"/>
      <c r="AL220" s="147"/>
      <c r="AM220" s="147"/>
      <c r="AN220" s="147"/>
      <c r="AO220" s="147"/>
      <c r="AP220" s="147"/>
      <c r="AQ220" s="147"/>
      <c r="AR220" s="147"/>
      <c r="AS220" s="147"/>
      <c r="AT220" s="147"/>
      <c r="AU220" s="147"/>
      <c r="AV220" s="147"/>
      <c r="AW220" s="147"/>
      <c r="AX220" s="147"/>
      <c r="AY220" s="147"/>
      <c r="AZ220" s="147"/>
      <c r="BA220" s="147"/>
      <c r="BB220" s="147"/>
      <c r="BC220" s="147"/>
      <c r="BD220" s="147"/>
      <c r="BE220" s="147"/>
      <c r="BF220" s="147"/>
      <c r="BG220" s="147"/>
      <c r="BH220" s="147"/>
    </row>
    <row r="221" spans="1:60" x14ac:dyDescent="0.25">
      <c r="A221" s="161" t="s">
        <v>158</v>
      </c>
      <c r="B221" s="162" t="s">
        <v>101</v>
      </c>
      <c r="C221" s="180" t="s">
        <v>102</v>
      </c>
      <c r="D221" s="163"/>
      <c r="E221" s="164"/>
      <c r="F221" s="165"/>
      <c r="G221" s="166">
        <f>SUMIF(AG222:AG240,"&lt;&gt;NOR",G222:G240)</f>
        <v>0</v>
      </c>
      <c r="H221" s="160"/>
      <c r="I221" s="160">
        <f>SUM(I222:I240)</f>
        <v>3193725.21</v>
      </c>
      <c r="J221" s="160"/>
      <c r="K221" s="160">
        <f>SUM(K222:K240)</f>
        <v>2322284.6500000004</v>
      </c>
      <c r="L221" s="160"/>
      <c r="M221" s="160">
        <f>SUM(M222:M240)</f>
        <v>0</v>
      </c>
      <c r="N221" s="160"/>
      <c r="O221" s="160">
        <f>SUM(O222:O240)</f>
        <v>340.06999999999994</v>
      </c>
      <c r="P221" s="160"/>
      <c r="Q221" s="160">
        <f>SUM(Q222:Q240)</f>
        <v>0</v>
      </c>
      <c r="R221" s="160"/>
      <c r="S221" s="160"/>
      <c r="T221" s="160"/>
      <c r="U221" s="160"/>
      <c r="V221" s="160">
        <f>SUM(V222:V240)</f>
        <v>1328.45</v>
      </c>
      <c r="W221" s="160"/>
      <c r="X221" s="160"/>
      <c r="AG221" t="s">
        <v>159</v>
      </c>
    </row>
    <row r="222" spans="1:60" outlineLevel="1" x14ac:dyDescent="0.25">
      <c r="A222" s="173">
        <v>36</v>
      </c>
      <c r="B222" s="174" t="s">
        <v>448</v>
      </c>
      <c r="C222" s="181" t="s">
        <v>449</v>
      </c>
      <c r="D222" s="175" t="s">
        <v>225</v>
      </c>
      <c r="E222" s="176">
        <v>3110.2</v>
      </c>
      <c r="F222" s="177">
        <v>0</v>
      </c>
      <c r="G222" s="178">
        <f t="shared" ref="G222:G240" si="0">ROUND(E222*F222,2)</f>
        <v>0</v>
      </c>
      <c r="H222" s="157">
        <v>0.25</v>
      </c>
      <c r="I222" s="156">
        <f t="shared" ref="I222:I240" si="1">ROUND(E222*H222,2)</f>
        <v>777.55</v>
      </c>
      <c r="J222" s="157">
        <v>45.55</v>
      </c>
      <c r="K222" s="156">
        <f t="shared" ref="K222:K240" si="2">ROUND(E222*J222,2)</f>
        <v>141669.60999999999</v>
      </c>
      <c r="L222" s="156">
        <v>21</v>
      </c>
      <c r="M222" s="156">
        <f t="shared" ref="M222:M240" si="3">G222*(1+L222/100)</f>
        <v>0</v>
      </c>
      <c r="N222" s="156">
        <v>1.0000000000000001E-5</v>
      </c>
      <c r="O222" s="156">
        <f t="shared" ref="O222:O240" si="4">ROUND(E222*N222,2)</f>
        <v>0.03</v>
      </c>
      <c r="P222" s="156">
        <v>0</v>
      </c>
      <c r="Q222" s="156">
        <f t="shared" ref="Q222:Q240" si="5">ROUND(E222*P222,2)</f>
        <v>0</v>
      </c>
      <c r="R222" s="156"/>
      <c r="S222" s="156" t="s">
        <v>163</v>
      </c>
      <c r="T222" s="156" t="s">
        <v>211</v>
      </c>
      <c r="U222" s="156">
        <v>9.7000000000000003E-2</v>
      </c>
      <c r="V222" s="156">
        <f t="shared" ref="V222:V240" si="6">ROUND(E222*U222,2)</f>
        <v>301.69</v>
      </c>
      <c r="W222" s="156"/>
      <c r="X222" s="156" t="s">
        <v>212</v>
      </c>
      <c r="Y222" s="147"/>
      <c r="Z222" s="147"/>
      <c r="AA222" s="147"/>
      <c r="AB222" s="147"/>
      <c r="AC222" s="147"/>
      <c r="AD222" s="147"/>
      <c r="AE222" s="147"/>
      <c r="AF222" s="147"/>
      <c r="AG222" s="147" t="s">
        <v>213</v>
      </c>
      <c r="AH222" s="147"/>
      <c r="AI222" s="147"/>
      <c r="AJ222" s="147"/>
      <c r="AK222" s="147"/>
      <c r="AL222" s="147"/>
      <c r="AM222" s="147"/>
      <c r="AN222" s="147"/>
      <c r="AO222" s="147"/>
      <c r="AP222" s="147"/>
      <c r="AQ222" s="147"/>
      <c r="AR222" s="147"/>
      <c r="AS222" s="147"/>
      <c r="AT222" s="147"/>
      <c r="AU222" s="147"/>
      <c r="AV222" s="147"/>
      <c r="AW222" s="147"/>
      <c r="AX222" s="147"/>
      <c r="AY222" s="147"/>
      <c r="AZ222" s="147"/>
      <c r="BA222" s="147"/>
      <c r="BB222" s="147"/>
      <c r="BC222" s="147"/>
      <c r="BD222" s="147"/>
      <c r="BE222" s="147"/>
      <c r="BF222" s="147"/>
      <c r="BG222" s="147"/>
      <c r="BH222" s="147"/>
    </row>
    <row r="223" spans="1:60" outlineLevel="1" x14ac:dyDescent="0.25">
      <c r="A223" s="173">
        <v>37</v>
      </c>
      <c r="B223" s="174" t="s">
        <v>450</v>
      </c>
      <c r="C223" s="181" t="s">
        <v>451</v>
      </c>
      <c r="D223" s="175" t="s">
        <v>452</v>
      </c>
      <c r="E223" s="176">
        <v>24</v>
      </c>
      <c r="F223" s="177">
        <v>0</v>
      </c>
      <c r="G223" s="178">
        <f t="shared" si="0"/>
        <v>0</v>
      </c>
      <c r="H223" s="157">
        <v>1.17</v>
      </c>
      <c r="I223" s="156">
        <f t="shared" si="1"/>
        <v>28.08</v>
      </c>
      <c r="J223" s="157">
        <v>167.83</v>
      </c>
      <c r="K223" s="156">
        <f t="shared" si="2"/>
        <v>4027.92</v>
      </c>
      <c r="L223" s="156">
        <v>21</v>
      </c>
      <c r="M223" s="156">
        <f t="shared" si="3"/>
        <v>0</v>
      </c>
      <c r="N223" s="156">
        <v>4.0000000000000003E-5</v>
      </c>
      <c r="O223" s="156">
        <f t="shared" si="4"/>
        <v>0</v>
      </c>
      <c r="P223" s="156">
        <v>0</v>
      </c>
      <c r="Q223" s="156">
        <f t="shared" si="5"/>
        <v>0</v>
      </c>
      <c r="R223" s="156"/>
      <c r="S223" s="156" t="s">
        <v>163</v>
      </c>
      <c r="T223" s="156" t="s">
        <v>211</v>
      </c>
      <c r="U223" s="156">
        <v>0.38</v>
      </c>
      <c r="V223" s="156">
        <f t="shared" si="6"/>
        <v>9.1199999999999992</v>
      </c>
      <c r="W223" s="156"/>
      <c r="X223" s="156" t="s">
        <v>212</v>
      </c>
      <c r="Y223" s="147"/>
      <c r="Z223" s="147"/>
      <c r="AA223" s="147"/>
      <c r="AB223" s="147"/>
      <c r="AC223" s="147"/>
      <c r="AD223" s="147"/>
      <c r="AE223" s="147"/>
      <c r="AF223" s="147"/>
      <c r="AG223" s="147" t="s">
        <v>213</v>
      </c>
      <c r="AH223" s="147"/>
      <c r="AI223" s="147"/>
      <c r="AJ223" s="147"/>
      <c r="AK223" s="147"/>
      <c r="AL223" s="147"/>
      <c r="AM223" s="147"/>
      <c r="AN223" s="147"/>
      <c r="AO223" s="147"/>
      <c r="AP223" s="147"/>
      <c r="AQ223" s="147"/>
      <c r="AR223" s="147"/>
      <c r="AS223" s="147"/>
      <c r="AT223" s="147"/>
      <c r="AU223" s="147"/>
      <c r="AV223" s="147"/>
      <c r="AW223" s="147"/>
      <c r="AX223" s="147"/>
      <c r="AY223" s="147"/>
      <c r="AZ223" s="147"/>
      <c r="BA223" s="147"/>
      <c r="BB223" s="147"/>
      <c r="BC223" s="147"/>
      <c r="BD223" s="147"/>
      <c r="BE223" s="147"/>
      <c r="BF223" s="147"/>
      <c r="BG223" s="147"/>
      <c r="BH223" s="147"/>
    </row>
    <row r="224" spans="1:60" ht="20.399999999999999" outlineLevel="1" x14ac:dyDescent="0.25">
      <c r="A224" s="173">
        <v>38</v>
      </c>
      <c r="B224" s="174" t="s">
        <v>453</v>
      </c>
      <c r="C224" s="181" t="s">
        <v>454</v>
      </c>
      <c r="D224" s="175" t="s">
        <v>452</v>
      </c>
      <c r="E224" s="176">
        <v>17</v>
      </c>
      <c r="F224" s="177">
        <v>0</v>
      </c>
      <c r="G224" s="178">
        <f t="shared" si="0"/>
        <v>0</v>
      </c>
      <c r="H224" s="157">
        <v>0</v>
      </c>
      <c r="I224" s="156">
        <f t="shared" si="1"/>
        <v>0</v>
      </c>
      <c r="J224" s="157">
        <v>24020</v>
      </c>
      <c r="K224" s="156">
        <f t="shared" si="2"/>
        <v>408340</v>
      </c>
      <c r="L224" s="156">
        <v>21</v>
      </c>
      <c r="M224" s="156">
        <f t="shared" si="3"/>
        <v>0</v>
      </c>
      <c r="N224" s="156">
        <v>3.4470100000000001</v>
      </c>
      <c r="O224" s="156">
        <f t="shared" si="4"/>
        <v>58.6</v>
      </c>
      <c r="P224" s="156">
        <v>0</v>
      </c>
      <c r="Q224" s="156">
        <f t="shared" si="5"/>
        <v>0</v>
      </c>
      <c r="R224" s="156"/>
      <c r="S224" s="156" t="s">
        <v>169</v>
      </c>
      <c r="T224" s="156" t="s">
        <v>211</v>
      </c>
      <c r="U224" s="156">
        <v>0</v>
      </c>
      <c r="V224" s="156">
        <f t="shared" si="6"/>
        <v>0</v>
      </c>
      <c r="W224" s="156"/>
      <c r="X224" s="156" t="s">
        <v>212</v>
      </c>
      <c r="Y224" s="147"/>
      <c r="Z224" s="147"/>
      <c r="AA224" s="147"/>
      <c r="AB224" s="147"/>
      <c r="AC224" s="147"/>
      <c r="AD224" s="147"/>
      <c r="AE224" s="147"/>
      <c r="AF224" s="147"/>
      <c r="AG224" s="147" t="s">
        <v>213</v>
      </c>
      <c r="AH224" s="147"/>
      <c r="AI224" s="147"/>
      <c r="AJ224" s="147"/>
      <c r="AK224" s="147"/>
      <c r="AL224" s="147"/>
      <c r="AM224" s="147"/>
      <c r="AN224" s="147"/>
      <c r="AO224" s="147"/>
      <c r="AP224" s="147"/>
      <c r="AQ224" s="147"/>
      <c r="AR224" s="147"/>
      <c r="AS224" s="147"/>
      <c r="AT224" s="147"/>
      <c r="AU224" s="147"/>
      <c r="AV224" s="147"/>
      <c r="AW224" s="147"/>
      <c r="AX224" s="147"/>
      <c r="AY224" s="147"/>
      <c r="AZ224" s="147"/>
      <c r="BA224" s="147"/>
      <c r="BB224" s="147"/>
      <c r="BC224" s="147"/>
      <c r="BD224" s="147"/>
      <c r="BE224" s="147"/>
      <c r="BF224" s="147"/>
      <c r="BG224" s="147"/>
      <c r="BH224" s="147"/>
    </row>
    <row r="225" spans="1:60" ht="20.399999999999999" outlineLevel="1" x14ac:dyDescent="0.25">
      <c r="A225" s="173">
        <v>39</v>
      </c>
      <c r="B225" s="174" t="s">
        <v>455</v>
      </c>
      <c r="C225" s="181" t="s">
        <v>456</v>
      </c>
      <c r="D225" s="175" t="s">
        <v>452</v>
      </c>
      <c r="E225" s="176">
        <v>6</v>
      </c>
      <c r="F225" s="177">
        <v>0</v>
      </c>
      <c r="G225" s="178">
        <f t="shared" si="0"/>
        <v>0</v>
      </c>
      <c r="H225" s="157">
        <v>0</v>
      </c>
      <c r="I225" s="156">
        <f t="shared" si="1"/>
        <v>0</v>
      </c>
      <c r="J225" s="157">
        <v>28440</v>
      </c>
      <c r="K225" s="156">
        <f t="shared" si="2"/>
        <v>170640</v>
      </c>
      <c r="L225" s="156">
        <v>21</v>
      </c>
      <c r="M225" s="156">
        <f t="shared" si="3"/>
        <v>0</v>
      </c>
      <c r="N225" s="156">
        <v>4.4590100000000001</v>
      </c>
      <c r="O225" s="156">
        <f t="shared" si="4"/>
        <v>26.75</v>
      </c>
      <c r="P225" s="156">
        <v>0</v>
      </c>
      <c r="Q225" s="156">
        <f t="shared" si="5"/>
        <v>0</v>
      </c>
      <c r="R225" s="156"/>
      <c r="S225" s="156" t="s">
        <v>169</v>
      </c>
      <c r="T225" s="156" t="s">
        <v>211</v>
      </c>
      <c r="U225" s="156">
        <v>0</v>
      </c>
      <c r="V225" s="156">
        <f t="shared" si="6"/>
        <v>0</v>
      </c>
      <c r="W225" s="156"/>
      <c r="X225" s="156" t="s">
        <v>212</v>
      </c>
      <c r="Y225" s="147"/>
      <c r="Z225" s="147"/>
      <c r="AA225" s="147"/>
      <c r="AB225" s="147"/>
      <c r="AC225" s="147"/>
      <c r="AD225" s="147"/>
      <c r="AE225" s="147"/>
      <c r="AF225" s="147"/>
      <c r="AG225" s="147" t="s">
        <v>213</v>
      </c>
      <c r="AH225" s="147"/>
      <c r="AI225" s="147"/>
      <c r="AJ225" s="147"/>
      <c r="AK225" s="147"/>
      <c r="AL225" s="147"/>
      <c r="AM225" s="147"/>
      <c r="AN225" s="147"/>
      <c r="AO225" s="147"/>
      <c r="AP225" s="147"/>
      <c r="AQ225" s="147"/>
      <c r="AR225" s="147"/>
      <c r="AS225" s="147"/>
      <c r="AT225" s="147"/>
      <c r="AU225" s="147"/>
      <c r="AV225" s="147"/>
      <c r="AW225" s="147"/>
      <c r="AX225" s="147"/>
      <c r="AY225" s="147"/>
      <c r="AZ225" s="147"/>
      <c r="BA225" s="147"/>
      <c r="BB225" s="147"/>
      <c r="BC225" s="147"/>
      <c r="BD225" s="147"/>
      <c r="BE225" s="147"/>
      <c r="BF225" s="147"/>
      <c r="BG225" s="147"/>
      <c r="BH225" s="147"/>
    </row>
    <row r="226" spans="1:60" ht="20.399999999999999" outlineLevel="1" x14ac:dyDescent="0.25">
      <c r="A226" s="173">
        <v>40</v>
      </c>
      <c r="B226" s="174" t="s">
        <v>457</v>
      </c>
      <c r="C226" s="181" t="s">
        <v>458</v>
      </c>
      <c r="D226" s="175" t="s">
        <v>452</v>
      </c>
      <c r="E226" s="176">
        <v>3</v>
      </c>
      <c r="F226" s="177">
        <v>0</v>
      </c>
      <c r="G226" s="178">
        <f t="shared" si="0"/>
        <v>0</v>
      </c>
      <c r="H226" s="157">
        <v>0</v>
      </c>
      <c r="I226" s="156">
        <f t="shared" si="1"/>
        <v>0</v>
      </c>
      <c r="J226" s="157">
        <v>32860</v>
      </c>
      <c r="K226" s="156">
        <f t="shared" si="2"/>
        <v>98580</v>
      </c>
      <c r="L226" s="156">
        <v>21</v>
      </c>
      <c r="M226" s="156">
        <f t="shared" si="3"/>
        <v>0</v>
      </c>
      <c r="N226" s="156">
        <v>5.4710099999999997</v>
      </c>
      <c r="O226" s="156">
        <f t="shared" si="4"/>
        <v>16.41</v>
      </c>
      <c r="P226" s="156">
        <v>0</v>
      </c>
      <c r="Q226" s="156">
        <f t="shared" si="5"/>
        <v>0</v>
      </c>
      <c r="R226" s="156"/>
      <c r="S226" s="156" t="s">
        <v>169</v>
      </c>
      <c r="T226" s="156" t="s">
        <v>211</v>
      </c>
      <c r="U226" s="156">
        <v>0</v>
      </c>
      <c r="V226" s="156">
        <f t="shared" si="6"/>
        <v>0</v>
      </c>
      <c r="W226" s="156"/>
      <c r="X226" s="156" t="s">
        <v>212</v>
      </c>
      <c r="Y226" s="147"/>
      <c r="Z226" s="147"/>
      <c r="AA226" s="147"/>
      <c r="AB226" s="147"/>
      <c r="AC226" s="147"/>
      <c r="AD226" s="147"/>
      <c r="AE226" s="147"/>
      <c r="AF226" s="147"/>
      <c r="AG226" s="147" t="s">
        <v>213</v>
      </c>
      <c r="AH226" s="147"/>
      <c r="AI226" s="147"/>
      <c r="AJ226" s="147"/>
      <c r="AK226" s="147"/>
      <c r="AL226" s="147"/>
      <c r="AM226" s="147"/>
      <c r="AN226" s="147"/>
      <c r="AO226" s="147"/>
      <c r="AP226" s="147"/>
      <c r="AQ226" s="147"/>
      <c r="AR226" s="147"/>
      <c r="AS226" s="147"/>
      <c r="AT226" s="147"/>
      <c r="AU226" s="147"/>
      <c r="AV226" s="147"/>
      <c r="AW226" s="147"/>
      <c r="AX226" s="147"/>
      <c r="AY226" s="147"/>
      <c r="AZ226" s="147"/>
      <c r="BA226" s="147"/>
      <c r="BB226" s="147"/>
      <c r="BC226" s="147"/>
      <c r="BD226" s="147"/>
      <c r="BE226" s="147"/>
      <c r="BF226" s="147"/>
      <c r="BG226" s="147"/>
      <c r="BH226" s="147"/>
    </row>
    <row r="227" spans="1:60" outlineLevel="1" x14ac:dyDescent="0.25">
      <c r="A227" s="173">
        <v>41</v>
      </c>
      <c r="B227" s="174" t="s">
        <v>459</v>
      </c>
      <c r="C227" s="181" t="s">
        <v>460</v>
      </c>
      <c r="D227" s="175" t="s">
        <v>225</v>
      </c>
      <c r="E227" s="176">
        <v>3110.2</v>
      </c>
      <c r="F227" s="177">
        <v>0</v>
      </c>
      <c r="G227" s="178">
        <f t="shared" si="0"/>
        <v>0</v>
      </c>
      <c r="H227" s="157">
        <v>3.9</v>
      </c>
      <c r="I227" s="156">
        <f t="shared" si="1"/>
        <v>12129.78</v>
      </c>
      <c r="J227" s="157">
        <v>9.3000000000000007</v>
      </c>
      <c r="K227" s="156">
        <f t="shared" si="2"/>
        <v>28924.86</v>
      </c>
      <c r="L227" s="156">
        <v>21</v>
      </c>
      <c r="M227" s="156">
        <f t="shared" si="3"/>
        <v>0</v>
      </c>
      <c r="N227" s="156">
        <v>0</v>
      </c>
      <c r="O227" s="156">
        <f t="shared" si="4"/>
        <v>0</v>
      </c>
      <c r="P227" s="156">
        <v>0</v>
      </c>
      <c r="Q227" s="156">
        <f t="shared" si="5"/>
        <v>0</v>
      </c>
      <c r="R227" s="156"/>
      <c r="S227" s="156" t="s">
        <v>163</v>
      </c>
      <c r="T227" s="156" t="s">
        <v>211</v>
      </c>
      <c r="U227" s="156">
        <v>0.03</v>
      </c>
      <c r="V227" s="156">
        <f t="shared" si="6"/>
        <v>93.31</v>
      </c>
      <c r="W227" s="156"/>
      <c r="X227" s="156" t="s">
        <v>212</v>
      </c>
      <c r="Y227" s="147"/>
      <c r="Z227" s="147"/>
      <c r="AA227" s="147"/>
      <c r="AB227" s="147"/>
      <c r="AC227" s="147"/>
      <c r="AD227" s="147"/>
      <c r="AE227" s="147"/>
      <c r="AF227" s="147"/>
      <c r="AG227" s="147" t="s">
        <v>213</v>
      </c>
      <c r="AH227" s="147"/>
      <c r="AI227" s="147"/>
      <c r="AJ227" s="147"/>
      <c r="AK227" s="147"/>
      <c r="AL227" s="147"/>
      <c r="AM227" s="147"/>
      <c r="AN227" s="147"/>
      <c r="AO227" s="147"/>
      <c r="AP227" s="147"/>
      <c r="AQ227" s="147"/>
      <c r="AR227" s="147"/>
      <c r="AS227" s="147"/>
      <c r="AT227" s="147"/>
      <c r="AU227" s="147"/>
      <c r="AV227" s="147"/>
      <c r="AW227" s="147"/>
      <c r="AX227" s="147"/>
      <c r="AY227" s="147"/>
      <c r="AZ227" s="147"/>
      <c r="BA227" s="147"/>
      <c r="BB227" s="147"/>
      <c r="BC227" s="147"/>
      <c r="BD227" s="147"/>
      <c r="BE227" s="147"/>
      <c r="BF227" s="147"/>
      <c r="BG227" s="147"/>
      <c r="BH227" s="147"/>
    </row>
    <row r="228" spans="1:60" ht="20.399999999999999" outlineLevel="1" x14ac:dyDescent="0.25">
      <c r="A228" s="173">
        <v>42</v>
      </c>
      <c r="B228" s="174" t="s">
        <v>461</v>
      </c>
      <c r="C228" s="181" t="s">
        <v>462</v>
      </c>
      <c r="D228" s="175" t="s">
        <v>225</v>
      </c>
      <c r="E228" s="176">
        <v>3110.2</v>
      </c>
      <c r="F228" s="177">
        <v>0</v>
      </c>
      <c r="G228" s="178">
        <f t="shared" si="0"/>
        <v>0</v>
      </c>
      <c r="H228" s="157">
        <v>0</v>
      </c>
      <c r="I228" s="156">
        <f t="shared" si="1"/>
        <v>0</v>
      </c>
      <c r="J228" s="157">
        <v>40.1</v>
      </c>
      <c r="K228" s="156">
        <f t="shared" si="2"/>
        <v>124719.02</v>
      </c>
      <c r="L228" s="156">
        <v>21</v>
      </c>
      <c r="M228" s="156">
        <f t="shared" si="3"/>
        <v>0</v>
      </c>
      <c r="N228" s="156">
        <v>0</v>
      </c>
      <c r="O228" s="156">
        <f t="shared" si="4"/>
        <v>0</v>
      </c>
      <c r="P228" s="156">
        <v>0</v>
      </c>
      <c r="Q228" s="156">
        <f t="shared" si="5"/>
        <v>0</v>
      </c>
      <c r="R228" s="156"/>
      <c r="S228" s="156" t="s">
        <v>169</v>
      </c>
      <c r="T228" s="156" t="s">
        <v>211</v>
      </c>
      <c r="U228" s="156">
        <v>0.08</v>
      </c>
      <c r="V228" s="156">
        <f t="shared" si="6"/>
        <v>248.82</v>
      </c>
      <c r="W228" s="156"/>
      <c r="X228" s="156" t="s">
        <v>212</v>
      </c>
      <c r="Y228" s="147"/>
      <c r="Z228" s="147"/>
      <c r="AA228" s="147"/>
      <c r="AB228" s="147"/>
      <c r="AC228" s="147"/>
      <c r="AD228" s="147"/>
      <c r="AE228" s="147"/>
      <c r="AF228" s="147"/>
      <c r="AG228" s="147" t="s">
        <v>213</v>
      </c>
      <c r="AH228" s="147"/>
      <c r="AI228" s="147"/>
      <c r="AJ228" s="147"/>
      <c r="AK228" s="147"/>
      <c r="AL228" s="147"/>
      <c r="AM228" s="147"/>
      <c r="AN228" s="147"/>
      <c r="AO228" s="147"/>
      <c r="AP228" s="147"/>
      <c r="AQ228" s="147"/>
      <c r="AR228" s="147"/>
      <c r="AS228" s="147"/>
      <c r="AT228" s="147"/>
      <c r="AU228" s="147"/>
      <c r="AV228" s="147"/>
      <c r="AW228" s="147"/>
      <c r="AX228" s="147"/>
      <c r="AY228" s="147"/>
      <c r="AZ228" s="147"/>
      <c r="BA228" s="147"/>
      <c r="BB228" s="147"/>
      <c r="BC228" s="147"/>
      <c r="BD228" s="147"/>
      <c r="BE228" s="147"/>
      <c r="BF228" s="147"/>
      <c r="BG228" s="147"/>
      <c r="BH228" s="147"/>
    </row>
    <row r="229" spans="1:60" outlineLevel="1" x14ac:dyDescent="0.25">
      <c r="A229" s="173">
        <v>43</v>
      </c>
      <c r="B229" s="174" t="s">
        <v>463</v>
      </c>
      <c r="C229" s="181" t="s">
        <v>464</v>
      </c>
      <c r="D229" s="175" t="s">
        <v>465</v>
      </c>
      <c r="E229" s="176">
        <v>82</v>
      </c>
      <c r="F229" s="177">
        <v>0</v>
      </c>
      <c r="G229" s="178">
        <f t="shared" si="0"/>
        <v>0</v>
      </c>
      <c r="H229" s="157">
        <v>0</v>
      </c>
      <c r="I229" s="156">
        <f t="shared" si="1"/>
        <v>0</v>
      </c>
      <c r="J229" s="157">
        <v>3655</v>
      </c>
      <c r="K229" s="156">
        <f t="shared" si="2"/>
        <v>299710</v>
      </c>
      <c r="L229" s="156">
        <v>21</v>
      </c>
      <c r="M229" s="156">
        <f t="shared" si="3"/>
        <v>0</v>
      </c>
      <c r="N229" s="156">
        <v>1.7000000000000001E-4</v>
      </c>
      <c r="O229" s="156">
        <f t="shared" si="4"/>
        <v>0.01</v>
      </c>
      <c r="P229" s="156">
        <v>0</v>
      </c>
      <c r="Q229" s="156">
        <f t="shared" si="5"/>
        <v>0</v>
      </c>
      <c r="R229" s="156"/>
      <c r="S229" s="156" t="s">
        <v>169</v>
      </c>
      <c r="T229" s="156" t="s">
        <v>211</v>
      </c>
      <c r="U229" s="156">
        <v>7.1</v>
      </c>
      <c r="V229" s="156">
        <f t="shared" si="6"/>
        <v>582.20000000000005</v>
      </c>
      <c r="W229" s="156"/>
      <c r="X229" s="156" t="s">
        <v>212</v>
      </c>
      <c r="Y229" s="147"/>
      <c r="Z229" s="147"/>
      <c r="AA229" s="147"/>
      <c r="AB229" s="147"/>
      <c r="AC229" s="147"/>
      <c r="AD229" s="147"/>
      <c r="AE229" s="147"/>
      <c r="AF229" s="147"/>
      <c r="AG229" s="147" t="s">
        <v>213</v>
      </c>
      <c r="AH229" s="147"/>
      <c r="AI229" s="147"/>
      <c r="AJ229" s="147"/>
      <c r="AK229" s="147"/>
      <c r="AL229" s="147"/>
      <c r="AM229" s="147"/>
      <c r="AN229" s="147"/>
      <c r="AO229" s="147"/>
      <c r="AP229" s="147"/>
      <c r="AQ229" s="147"/>
      <c r="AR229" s="147"/>
      <c r="AS229" s="147"/>
      <c r="AT229" s="147"/>
      <c r="AU229" s="147"/>
      <c r="AV229" s="147"/>
      <c r="AW229" s="147"/>
      <c r="AX229" s="147"/>
      <c r="AY229" s="147"/>
      <c r="AZ229" s="147"/>
      <c r="BA229" s="147"/>
      <c r="BB229" s="147"/>
      <c r="BC229" s="147"/>
      <c r="BD229" s="147"/>
      <c r="BE229" s="147"/>
      <c r="BF229" s="147"/>
      <c r="BG229" s="147"/>
      <c r="BH229" s="147"/>
    </row>
    <row r="230" spans="1:60" outlineLevel="1" x14ac:dyDescent="0.25">
      <c r="A230" s="173">
        <v>44</v>
      </c>
      <c r="B230" s="174" t="s">
        <v>466</v>
      </c>
      <c r="C230" s="181" t="s">
        <v>467</v>
      </c>
      <c r="D230" s="175" t="s">
        <v>225</v>
      </c>
      <c r="E230" s="176">
        <v>3110.2</v>
      </c>
      <c r="F230" s="177">
        <v>0</v>
      </c>
      <c r="G230" s="178">
        <f t="shared" si="0"/>
        <v>0</v>
      </c>
      <c r="H230" s="157">
        <v>0</v>
      </c>
      <c r="I230" s="156">
        <f t="shared" si="1"/>
        <v>0</v>
      </c>
      <c r="J230" s="157">
        <v>56.2</v>
      </c>
      <c r="K230" s="156">
        <f t="shared" si="2"/>
        <v>174793.24</v>
      </c>
      <c r="L230" s="156">
        <v>21</v>
      </c>
      <c r="M230" s="156">
        <f t="shared" si="3"/>
        <v>0</v>
      </c>
      <c r="N230" s="156">
        <v>0</v>
      </c>
      <c r="O230" s="156">
        <f t="shared" si="4"/>
        <v>0</v>
      </c>
      <c r="P230" s="156">
        <v>0</v>
      </c>
      <c r="Q230" s="156">
        <f t="shared" si="5"/>
        <v>0</v>
      </c>
      <c r="R230" s="156"/>
      <c r="S230" s="156" t="s">
        <v>169</v>
      </c>
      <c r="T230" s="156" t="s">
        <v>211</v>
      </c>
      <c r="U230" s="156">
        <v>0.03</v>
      </c>
      <c r="V230" s="156">
        <f t="shared" si="6"/>
        <v>93.31</v>
      </c>
      <c r="W230" s="156"/>
      <c r="X230" s="156" t="s">
        <v>212</v>
      </c>
      <c r="Y230" s="147"/>
      <c r="Z230" s="147"/>
      <c r="AA230" s="147"/>
      <c r="AB230" s="147"/>
      <c r="AC230" s="147"/>
      <c r="AD230" s="147"/>
      <c r="AE230" s="147"/>
      <c r="AF230" s="147"/>
      <c r="AG230" s="147" t="s">
        <v>213</v>
      </c>
      <c r="AH230" s="147"/>
      <c r="AI230" s="147"/>
      <c r="AJ230" s="147"/>
      <c r="AK230" s="147"/>
      <c r="AL230" s="147"/>
      <c r="AM230" s="147"/>
      <c r="AN230" s="147"/>
      <c r="AO230" s="147"/>
      <c r="AP230" s="147"/>
      <c r="AQ230" s="147"/>
      <c r="AR230" s="147"/>
      <c r="AS230" s="147"/>
      <c r="AT230" s="147"/>
      <c r="AU230" s="147"/>
      <c r="AV230" s="147"/>
      <c r="AW230" s="147"/>
      <c r="AX230" s="147"/>
      <c r="AY230" s="147"/>
      <c r="AZ230" s="147"/>
      <c r="BA230" s="147"/>
      <c r="BB230" s="147"/>
      <c r="BC230" s="147"/>
      <c r="BD230" s="147"/>
      <c r="BE230" s="147"/>
      <c r="BF230" s="147"/>
      <c r="BG230" s="147"/>
      <c r="BH230" s="147"/>
    </row>
    <row r="231" spans="1:60" ht="20.399999999999999" outlineLevel="1" x14ac:dyDescent="0.25">
      <c r="A231" s="173">
        <v>45</v>
      </c>
      <c r="B231" s="174" t="s">
        <v>468</v>
      </c>
      <c r="C231" s="181" t="s">
        <v>469</v>
      </c>
      <c r="D231" s="175" t="s">
        <v>452</v>
      </c>
      <c r="E231" s="176">
        <v>6</v>
      </c>
      <c r="F231" s="177">
        <v>0</v>
      </c>
      <c r="G231" s="178">
        <f t="shared" si="0"/>
        <v>0</v>
      </c>
      <c r="H231" s="157">
        <v>0</v>
      </c>
      <c r="I231" s="156">
        <f t="shared" si="1"/>
        <v>0</v>
      </c>
      <c r="J231" s="157">
        <v>24020</v>
      </c>
      <c r="K231" s="156">
        <f t="shared" si="2"/>
        <v>144120</v>
      </c>
      <c r="L231" s="156">
        <v>21</v>
      </c>
      <c r="M231" s="156">
        <f t="shared" si="3"/>
        <v>0</v>
      </c>
      <c r="N231" s="156">
        <v>2.4350000000000001</v>
      </c>
      <c r="O231" s="156">
        <f t="shared" si="4"/>
        <v>14.61</v>
      </c>
      <c r="P231" s="156">
        <v>0</v>
      </c>
      <c r="Q231" s="156">
        <f t="shared" si="5"/>
        <v>0</v>
      </c>
      <c r="R231" s="156"/>
      <c r="S231" s="156" t="s">
        <v>169</v>
      </c>
      <c r="T231" s="156" t="s">
        <v>211</v>
      </c>
      <c r="U231" s="156">
        <v>0</v>
      </c>
      <c r="V231" s="156">
        <f t="shared" si="6"/>
        <v>0</v>
      </c>
      <c r="W231" s="156"/>
      <c r="X231" s="156" t="s">
        <v>212</v>
      </c>
      <c r="Y231" s="147"/>
      <c r="Z231" s="147"/>
      <c r="AA231" s="147"/>
      <c r="AB231" s="147"/>
      <c r="AC231" s="147"/>
      <c r="AD231" s="147"/>
      <c r="AE231" s="147"/>
      <c r="AF231" s="147"/>
      <c r="AG231" s="147" t="s">
        <v>213</v>
      </c>
      <c r="AH231" s="147"/>
      <c r="AI231" s="147"/>
      <c r="AJ231" s="147"/>
      <c r="AK231" s="147"/>
      <c r="AL231" s="147"/>
      <c r="AM231" s="147"/>
      <c r="AN231" s="147"/>
      <c r="AO231" s="147"/>
      <c r="AP231" s="147"/>
      <c r="AQ231" s="147"/>
      <c r="AR231" s="147"/>
      <c r="AS231" s="147"/>
      <c r="AT231" s="147"/>
      <c r="AU231" s="147"/>
      <c r="AV231" s="147"/>
      <c r="AW231" s="147"/>
      <c r="AX231" s="147"/>
      <c r="AY231" s="147"/>
      <c r="AZ231" s="147"/>
      <c r="BA231" s="147"/>
      <c r="BB231" s="147"/>
      <c r="BC231" s="147"/>
      <c r="BD231" s="147"/>
      <c r="BE231" s="147"/>
      <c r="BF231" s="147"/>
      <c r="BG231" s="147"/>
      <c r="BH231" s="147"/>
    </row>
    <row r="232" spans="1:60" ht="20.399999999999999" outlineLevel="1" x14ac:dyDescent="0.25">
      <c r="A232" s="173">
        <v>46</v>
      </c>
      <c r="B232" s="174" t="s">
        <v>470</v>
      </c>
      <c r="C232" s="181" t="s">
        <v>471</v>
      </c>
      <c r="D232" s="175" t="s">
        <v>452</v>
      </c>
      <c r="E232" s="176">
        <v>2</v>
      </c>
      <c r="F232" s="177">
        <v>0</v>
      </c>
      <c r="G232" s="178">
        <f t="shared" si="0"/>
        <v>0</v>
      </c>
      <c r="H232" s="157">
        <v>0</v>
      </c>
      <c r="I232" s="156">
        <f t="shared" si="1"/>
        <v>0</v>
      </c>
      <c r="J232" s="157">
        <v>32860</v>
      </c>
      <c r="K232" s="156">
        <f t="shared" si="2"/>
        <v>65720</v>
      </c>
      <c r="L232" s="156">
        <v>21</v>
      </c>
      <c r="M232" s="156">
        <f t="shared" si="3"/>
        <v>0</v>
      </c>
      <c r="N232" s="156">
        <v>5.9760999999999997</v>
      </c>
      <c r="O232" s="156">
        <f t="shared" si="4"/>
        <v>11.95</v>
      </c>
      <c r="P232" s="156">
        <v>0</v>
      </c>
      <c r="Q232" s="156">
        <f t="shared" si="5"/>
        <v>0</v>
      </c>
      <c r="R232" s="156"/>
      <c r="S232" s="156" t="s">
        <v>169</v>
      </c>
      <c r="T232" s="156" t="s">
        <v>211</v>
      </c>
      <c r="U232" s="156">
        <v>0</v>
      </c>
      <c r="V232" s="156">
        <f t="shared" si="6"/>
        <v>0</v>
      </c>
      <c r="W232" s="156"/>
      <c r="X232" s="156" t="s">
        <v>212</v>
      </c>
      <c r="Y232" s="147"/>
      <c r="Z232" s="147"/>
      <c r="AA232" s="147"/>
      <c r="AB232" s="147"/>
      <c r="AC232" s="147"/>
      <c r="AD232" s="147"/>
      <c r="AE232" s="147"/>
      <c r="AF232" s="147"/>
      <c r="AG232" s="147" t="s">
        <v>213</v>
      </c>
      <c r="AH232" s="147"/>
      <c r="AI232" s="147"/>
      <c r="AJ232" s="147"/>
      <c r="AK232" s="147"/>
      <c r="AL232" s="147"/>
      <c r="AM232" s="147"/>
      <c r="AN232" s="147"/>
      <c r="AO232" s="147"/>
      <c r="AP232" s="147"/>
      <c r="AQ232" s="147"/>
      <c r="AR232" s="147"/>
      <c r="AS232" s="147"/>
      <c r="AT232" s="147"/>
      <c r="AU232" s="147"/>
      <c r="AV232" s="147"/>
      <c r="AW232" s="147"/>
      <c r="AX232" s="147"/>
      <c r="AY232" s="147"/>
      <c r="AZ232" s="147"/>
      <c r="BA232" s="147"/>
      <c r="BB232" s="147"/>
      <c r="BC232" s="147"/>
      <c r="BD232" s="147"/>
      <c r="BE232" s="147"/>
      <c r="BF232" s="147"/>
      <c r="BG232" s="147"/>
      <c r="BH232" s="147"/>
    </row>
    <row r="233" spans="1:60" ht="20.399999999999999" outlineLevel="1" x14ac:dyDescent="0.25">
      <c r="A233" s="173">
        <v>47</v>
      </c>
      <c r="B233" s="174" t="s">
        <v>472</v>
      </c>
      <c r="C233" s="181" t="s">
        <v>473</v>
      </c>
      <c r="D233" s="175" t="s">
        <v>452</v>
      </c>
      <c r="E233" s="176">
        <v>2</v>
      </c>
      <c r="F233" s="177">
        <v>0</v>
      </c>
      <c r="G233" s="178">
        <f t="shared" si="0"/>
        <v>0</v>
      </c>
      <c r="H233" s="157">
        <v>0</v>
      </c>
      <c r="I233" s="156">
        <f t="shared" si="1"/>
        <v>0</v>
      </c>
      <c r="J233" s="157">
        <v>32860</v>
      </c>
      <c r="K233" s="156">
        <f t="shared" si="2"/>
        <v>65720</v>
      </c>
      <c r="L233" s="156">
        <v>21</v>
      </c>
      <c r="M233" s="156">
        <f t="shared" si="3"/>
        <v>0</v>
      </c>
      <c r="N233" s="156">
        <v>6.9881000000000002</v>
      </c>
      <c r="O233" s="156">
        <f t="shared" si="4"/>
        <v>13.98</v>
      </c>
      <c r="P233" s="156">
        <v>0</v>
      </c>
      <c r="Q233" s="156">
        <f t="shared" si="5"/>
        <v>0</v>
      </c>
      <c r="R233" s="156"/>
      <c r="S233" s="156" t="s">
        <v>169</v>
      </c>
      <c r="T233" s="156" t="s">
        <v>211</v>
      </c>
      <c r="U233" s="156">
        <v>0</v>
      </c>
      <c r="V233" s="156">
        <f t="shared" si="6"/>
        <v>0</v>
      </c>
      <c r="W233" s="156"/>
      <c r="X233" s="156" t="s">
        <v>212</v>
      </c>
      <c r="Y233" s="147"/>
      <c r="Z233" s="147"/>
      <c r="AA233" s="147"/>
      <c r="AB233" s="147"/>
      <c r="AC233" s="147"/>
      <c r="AD233" s="147"/>
      <c r="AE233" s="147"/>
      <c r="AF233" s="147"/>
      <c r="AG233" s="147" t="s">
        <v>213</v>
      </c>
      <c r="AH233" s="147"/>
      <c r="AI233" s="147"/>
      <c r="AJ233" s="147"/>
      <c r="AK233" s="147"/>
      <c r="AL233" s="147"/>
      <c r="AM233" s="147"/>
      <c r="AN233" s="147"/>
      <c r="AO233" s="147"/>
      <c r="AP233" s="147"/>
      <c r="AQ233" s="147"/>
      <c r="AR233" s="147"/>
      <c r="AS233" s="147"/>
      <c r="AT233" s="147"/>
      <c r="AU233" s="147"/>
      <c r="AV233" s="147"/>
      <c r="AW233" s="147"/>
      <c r="AX233" s="147"/>
      <c r="AY233" s="147"/>
      <c r="AZ233" s="147"/>
      <c r="BA233" s="147"/>
      <c r="BB233" s="147"/>
      <c r="BC233" s="147"/>
      <c r="BD233" s="147"/>
      <c r="BE233" s="147"/>
      <c r="BF233" s="147"/>
      <c r="BG233" s="147"/>
      <c r="BH233" s="147"/>
    </row>
    <row r="234" spans="1:60" ht="20.399999999999999" outlineLevel="1" x14ac:dyDescent="0.25">
      <c r="A234" s="173">
        <v>48</v>
      </c>
      <c r="B234" s="174" t="s">
        <v>474</v>
      </c>
      <c r="C234" s="181" t="s">
        <v>475</v>
      </c>
      <c r="D234" s="175" t="s">
        <v>452</v>
      </c>
      <c r="E234" s="176">
        <v>1</v>
      </c>
      <c r="F234" s="177">
        <v>0</v>
      </c>
      <c r="G234" s="178">
        <f t="shared" si="0"/>
        <v>0</v>
      </c>
      <c r="H234" s="157">
        <v>0</v>
      </c>
      <c r="I234" s="156">
        <f t="shared" si="1"/>
        <v>0</v>
      </c>
      <c r="J234" s="157">
        <v>32860</v>
      </c>
      <c r="K234" s="156">
        <f t="shared" si="2"/>
        <v>32860</v>
      </c>
      <c r="L234" s="156">
        <v>21</v>
      </c>
      <c r="M234" s="156">
        <f t="shared" si="3"/>
        <v>0</v>
      </c>
      <c r="N234" s="156">
        <v>8.0009999999999994</v>
      </c>
      <c r="O234" s="156">
        <f t="shared" si="4"/>
        <v>8</v>
      </c>
      <c r="P234" s="156">
        <v>0</v>
      </c>
      <c r="Q234" s="156">
        <f t="shared" si="5"/>
        <v>0</v>
      </c>
      <c r="R234" s="156"/>
      <c r="S234" s="156" t="s">
        <v>169</v>
      </c>
      <c r="T234" s="156" t="s">
        <v>211</v>
      </c>
      <c r="U234" s="156">
        <v>0</v>
      </c>
      <c r="V234" s="156">
        <f t="shared" si="6"/>
        <v>0</v>
      </c>
      <c r="W234" s="156"/>
      <c r="X234" s="156" t="s">
        <v>212</v>
      </c>
      <c r="Y234" s="147"/>
      <c r="Z234" s="147"/>
      <c r="AA234" s="147"/>
      <c r="AB234" s="147"/>
      <c r="AC234" s="147"/>
      <c r="AD234" s="147"/>
      <c r="AE234" s="147"/>
      <c r="AF234" s="147"/>
      <c r="AG234" s="147" t="s">
        <v>213</v>
      </c>
      <c r="AH234" s="147"/>
      <c r="AI234" s="147"/>
      <c r="AJ234" s="147"/>
      <c r="AK234" s="147"/>
      <c r="AL234" s="147"/>
      <c r="AM234" s="147"/>
      <c r="AN234" s="147"/>
      <c r="AO234" s="147"/>
      <c r="AP234" s="147"/>
      <c r="AQ234" s="147"/>
      <c r="AR234" s="147"/>
      <c r="AS234" s="147"/>
      <c r="AT234" s="147"/>
      <c r="AU234" s="147"/>
      <c r="AV234" s="147"/>
      <c r="AW234" s="147"/>
      <c r="AX234" s="147"/>
      <c r="AY234" s="147"/>
      <c r="AZ234" s="147"/>
      <c r="BA234" s="147"/>
      <c r="BB234" s="147"/>
      <c r="BC234" s="147"/>
      <c r="BD234" s="147"/>
      <c r="BE234" s="147"/>
      <c r="BF234" s="147"/>
      <c r="BG234" s="147"/>
      <c r="BH234" s="147"/>
    </row>
    <row r="235" spans="1:60" ht="20.399999999999999" outlineLevel="1" x14ac:dyDescent="0.25">
      <c r="A235" s="173">
        <v>49</v>
      </c>
      <c r="B235" s="174" t="s">
        <v>476</v>
      </c>
      <c r="C235" s="181" t="s">
        <v>477</v>
      </c>
      <c r="D235" s="175" t="s">
        <v>162</v>
      </c>
      <c r="E235" s="176">
        <v>27</v>
      </c>
      <c r="F235" s="177">
        <v>0</v>
      </c>
      <c r="G235" s="178">
        <f t="shared" si="0"/>
        <v>0</v>
      </c>
      <c r="H235" s="157">
        <v>17540</v>
      </c>
      <c r="I235" s="156">
        <f t="shared" si="1"/>
        <v>473580</v>
      </c>
      <c r="J235" s="157">
        <v>0</v>
      </c>
      <c r="K235" s="156">
        <f t="shared" si="2"/>
        <v>0</v>
      </c>
      <c r="L235" s="156">
        <v>21</v>
      </c>
      <c r="M235" s="156">
        <f t="shared" si="3"/>
        <v>0</v>
      </c>
      <c r="N235" s="156">
        <v>2.9409999999999998</v>
      </c>
      <c r="O235" s="156">
        <f t="shared" si="4"/>
        <v>79.41</v>
      </c>
      <c r="P235" s="156">
        <v>0</v>
      </c>
      <c r="Q235" s="156">
        <f t="shared" si="5"/>
        <v>0</v>
      </c>
      <c r="R235" s="156"/>
      <c r="S235" s="156" t="s">
        <v>169</v>
      </c>
      <c r="T235" s="156" t="s">
        <v>164</v>
      </c>
      <c r="U235" s="156">
        <v>0</v>
      </c>
      <c r="V235" s="156">
        <f t="shared" si="6"/>
        <v>0</v>
      </c>
      <c r="W235" s="156"/>
      <c r="X235" s="156" t="s">
        <v>212</v>
      </c>
      <c r="Y235" s="147"/>
      <c r="Z235" s="147"/>
      <c r="AA235" s="147"/>
      <c r="AB235" s="147"/>
      <c r="AC235" s="147"/>
      <c r="AD235" s="147"/>
      <c r="AE235" s="147"/>
      <c r="AF235" s="147"/>
      <c r="AG235" s="147" t="s">
        <v>213</v>
      </c>
      <c r="AH235" s="147"/>
      <c r="AI235" s="147"/>
      <c r="AJ235" s="147"/>
      <c r="AK235" s="147"/>
      <c r="AL235" s="147"/>
      <c r="AM235" s="147"/>
      <c r="AN235" s="147"/>
      <c r="AO235" s="147"/>
      <c r="AP235" s="147"/>
      <c r="AQ235" s="147"/>
      <c r="AR235" s="147"/>
      <c r="AS235" s="147"/>
      <c r="AT235" s="147"/>
      <c r="AU235" s="147"/>
      <c r="AV235" s="147"/>
      <c r="AW235" s="147"/>
      <c r="AX235" s="147"/>
      <c r="AY235" s="147"/>
      <c r="AZ235" s="147"/>
      <c r="BA235" s="147"/>
      <c r="BB235" s="147"/>
      <c r="BC235" s="147"/>
      <c r="BD235" s="147"/>
      <c r="BE235" s="147"/>
      <c r="BF235" s="147"/>
      <c r="BG235" s="147"/>
      <c r="BH235" s="147"/>
    </row>
    <row r="236" spans="1:60" ht="20.399999999999999" outlineLevel="1" x14ac:dyDescent="0.25">
      <c r="A236" s="173">
        <v>50</v>
      </c>
      <c r="B236" s="174" t="s">
        <v>478</v>
      </c>
      <c r="C236" s="181" t="s">
        <v>479</v>
      </c>
      <c r="D236" s="175" t="s">
        <v>452</v>
      </c>
      <c r="E236" s="176">
        <v>5</v>
      </c>
      <c r="F236" s="177">
        <v>0</v>
      </c>
      <c r="G236" s="178">
        <f t="shared" si="0"/>
        <v>0</v>
      </c>
      <c r="H236" s="157">
        <v>0</v>
      </c>
      <c r="I236" s="156">
        <f t="shared" si="1"/>
        <v>0</v>
      </c>
      <c r="J236" s="157">
        <v>32860</v>
      </c>
      <c r="K236" s="156">
        <f t="shared" si="2"/>
        <v>164300</v>
      </c>
      <c r="L236" s="156">
        <v>21</v>
      </c>
      <c r="M236" s="156">
        <f t="shared" si="3"/>
        <v>0</v>
      </c>
      <c r="N236" s="156">
        <v>4.9641000000000002</v>
      </c>
      <c r="O236" s="156">
        <f t="shared" si="4"/>
        <v>24.82</v>
      </c>
      <c r="P236" s="156">
        <v>0</v>
      </c>
      <c r="Q236" s="156">
        <f t="shared" si="5"/>
        <v>0</v>
      </c>
      <c r="R236" s="156"/>
      <c r="S236" s="156" t="s">
        <v>169</v>
      </c>
      <c r="T236" s="156" t="s">
        <v>211</v>
      </c>
      <c r="U236" s="156">
        <v>0</v>
      </c>
      <c r="V236" s="156">
        <f t="shared" si="6"/>
        <v>0</v>
      </c>
      <c r="W236" s="156"/>
      <c r="X236" s="156" t="s">
        <v>212</v>
      </c>
      <c r="Y236" s="147"/>
      <c r="Z236" s="147"/>
      <c r="AA236" s="147"/>
      <c r="AB236" s="147"/>
      <c r="AC236" s="147"/>
      <c r="AD236" s="147"/>
      <c r="AE236" s="147"/>
      <c r="AF236" s="147"/>
      <c r="AG236" s="147" t="s">
        <v>213</v>
      </c>
      <c r="AH236" s="147"/>
      <c r="AI236" s="147"/>
      <c r="AJ236" s="147"/>
      <c r="AK236" s="147"/>
      <c r="AL236" s="147"/>
      <c r="AM236" s="147"/>
      <c r="AN236" s="147"/>
      <c r="AO236" s="147"/>
      <c r="AP236" s="147"/>
      <c r="AQ236" s="147"/>
      <c r="AR236" s="147"/>
      <c r="AS236" s="147"/>
      <c r="AT236" s="147"/>
      <c r="AU236" s="147"/>
      <c r="AV236" s="147"/>
      <c r="AW236" s="147"/>
      <c r="AX236" s="147"/>
      <c r="AY236" s="147"/>
      <c r="AZ236" s="147"/>
      <c r="BA236" s="147"/>
      <c r="BB236" s="147"/>
      <c r="BC236" s="147"/>
      <c r="BD236" s="147"/>
      <c r="BE236" s="147"/>
      <c r="BF236" s="147"/>
      <c r="BG236" s="147"/>
      <c r="BH236" s="147"/>
    </row>
    <row r="237" spans="1:60" ht="20.399999999999999" outlineLevel="1" x14ac:dyDescent="0.25">
      <c r="A237" s="173">
        <v>51</v>
      </c>
      <c r="B237" s="174" t="s">
        <v>480</v>
      </c>
      <c r="C237" s="181" t="s">
        <v>481</v>
      </c>
      <c r="D237" s="175" t="s">
        <v>452</v>
      </c>
      <c r="E237" s="176">
        <v>14</v>
      </c>
      <c r="F237" s="177">
        <v>0</v>
      </c>
      <c r="G237" s="178">
        <f t="shared" si="0"/>
        <v>0</v>
      </c>
      <c r="H237" s="157">
        <v>0</v>
      </c>
      <c r="I237" s="156">
        <f t="shared" si="1"/>
        <v>0</v>
      </c>
      <c r="J237" s="157">
        <v>28440</v>
      </c>
      <c r="K237" s="156">
        <f t="shared" si="2"/>
        <v>398160</v>
      </c>
      <c r="L237" s="156">
        <v>21</v>
      </c>
      <c r="M237" s="156">
        <f t="shared" si="3"/>
        <v>0</v>
      </c>
      <c r="N237" s="156">
        <v>3.9529999999999998</v>
      </c>
      <c r="O237" s="156">
        <f t="shared" si="4"/>
        <v>55.34</v>
      </c>
      <c r="P237" s="156">
        <v>0</v>
      </c>
      <c r="Q237" s="156">
        <f t="shared" si="5"/>
        <v>0</v>
      </c>
      <c r="R237" s="156"/>
      <c r="S237" s="156" t="s">
        <v>169</v>
      </c>
      <c r="T237" s="156" t="s">
        <v>211</v>
      </c>
      <c r="U237" s="156">
        <v>0</v>
      </c>
      <c r="V237" s="156">
        <f t="shared" si="6"/>
        <v>0</v>
      </c>
      <c r="W237" s="156"/>
      <c r="X237" s="156" t="s">
        <v>212</v>
      </c>
      <c r="Y237" s="147"/>
      <c r="Z237" s="147"/>
      <c r="AA237" s="147"/>
      <c r="AB237" s="147"/>
      <c r="AC237" s="147"/>
      <c r="AD237" s="147"/>
      <c r="AE237" s="147"/>
      <c r="AF237" s="147"/>
      <c r="AG237" s="147" t="s">
        <v>213</v>
      </c>
      <c r="AH237" s="147"/>
      <c r="AI237" s="147"/>
      <c r="AJ237" s="147"/>
      <c r="AK237" s="147"/>
      <c r="AL237" s="147"/>
      <c r="AM237" s="147"/>
      <c r="AN237" s="147"/>
      <c r="AO237" s="147"/>
      <c r="AP237" s="147"/>
      <c r="AQ237" s="147"/>
      <c r="AR237" s="147"/>
      <c r="AS237" s="147"/>
      <c r="AT237" s="147"/>
      <c r="AU237" s="147"/>
      <c r="AV237" s="147"/>
      <c r="AW237" s="147"/>
      <c r="AX237" s="147"/>
      <c r="AY237" s="147"/>
      <c r="AZ237" s="147"/>
      <c r="BA237" s="147"/>
      <c r="BB237" s="147"/>
      <c r="BC237" s="147"/>
      <c r="BD237" s="147"/>
      <c r="BE237" s="147"/>
      <c r="BF237" s="147"/>
      <c r="BG237" s="147"/>
      <c r="BH237" s="147"/>
    </row>
    <row r="238" spans="1:60" ht="91.8" outlineLevel="1" x14ac:dyDescent="0.25">
      <c r="A238" s="173">
        <v>52</v>
      </c>
      <c r="B238" s="174" t="s">
        <v>482</v>
      </c>
      <c r="C238" s="181" t="s">
        <v>973</v>
      </c>
      <c r="D238" s="175" t="s">
        <v>225</v>
      </c>
      <c r="E238" s="176">
        <v>2830.9</v>
      </c>
      <c r="F238" s="177">
        <v>0</v>
      </c>
      <c r="G238" s="178">
        <f t="shared" si="0"/>
        <v>0</v>
      </c>
      <c r="H238" s="157">
        <v>746</v>
      </c>
      <c r="I238" s="156">
        <f t="shared" si="1"/>
        <v>2111851.4</v>
      </c>
      <c r="J238" s="157">
        <v>0</v>
      </c>
      <c r="K238" s="156">
        <f t="shared" si="2"/>
        <v>0</v>
      </c>
      <c r="L238" s="156">
        <v>21</v>
      </c>
      <c r="M238" s="156">
        <f t="shared" si="3"/>
        <v>0</v>
      </c>
      <c r="N238" s="156">
        <v>9.6699999999999998E-3</v>
      </c>
      <c r="O238" s="156">
        <f t="shared" si="4"/>
        <v>27.37</v>
      </c>
      <c r="P238" s="156">
        <v>0</v>
      </c>
      <c r="Q238" s="156">
        <f t="shared" si="5"/>
        <v>0</v>
      </c>
      <c r="R238" s="156" t="s">
        <v>430</v>
      </c>
      <c r="S238" s="156" t="s">
        <v>163</v>
      </c>
      <c r="T238" s="156" t="s">
        <v>164</v>
      </c>
      <c r="U238" s="156">
        <v>0</v>
      </c>
      <c r="V238" s="156">
        <f t="shared" si="6"/>
        <v>0</v>
      </c>
      <c r="W238" s="156"/>
      <c r="X238" s="156" t="s">
        <v>431</v>
      </c>
      <c r="Y238" s="147"/>
      <c r="Z238" s="147"/>
      <c r="AA238" s="147"/>
      <c r="AB238" s="147"/>
      <c r="AC238" s="147"/>
      <c r="AD238" s="147"/>
      <c r="AE238" s="147"/>
      <c r="AF238" s="147"/>
      <c r="AG238" s="147" t="s">
        <v>432</v>
      </c>
      <c r="AH238" s="147"/>
      <c r="AI238" s="147"/>
      <c r="AJ238" s="147"/>
      <c r="AK238" s="147"/>
      <c r="AL238" s="147"/>
      <c r="AM238" s="147"/>
      <c r="AN238" s="147"/>
      <c r="AO238" s="147"/>
      <c r="AP238" s="147"/>
      <c r="AQ238" s="147"/>
      <c r="AR238" s="147"/>
      <c r="AS238" s="147"/>
      <c r="AT238" s="147"/>
      <c r="AU238" s="147"/>
      <c r="AV238" s="147"/>
      <c r="AW238" s="147"/>
      <c r="AX238" s="147"/>
      <c r="AY238" s="147"/>
      <c r="AZ238" s="147"/>
      <c r="BA238" s="147"/>
      <c r="BB238" s="147"/>
      <c r="BC238" s="147"/>
      <c r="BD238" s="147"/>
      <c r="BE238" s="147"/>
      <c r="BF238" s="147"/>
      <c r="BG238" s="147"/>
      <c r="BH238" s="147"/>
    </row>
    <row r="239" spans="1:60" ht="84.6" customHeight="1" outlineLevel="1" x14ac:dyDescent="0.25">
      <c r="A239" s="173">
        <v>53</v>
      </c>
      <c r="B239" s="174" t="s">
        <v>482</v>
      </c>
      <c r="C239" s="181" t="s">
        <v>974</v>
      </c>
      <c r="D239" s="175" t="s">
        <v>225</v>
      </c>
      <c r="E239" s="176">
        <v>279.3</v>
      </c>
      <c r="F239" s="177">
        <v>0</v>
      </c>
      <c r="G239" s="178">
        <f t="shared" si="0"/>
        <v>0</v>
      </c>
      <c r="H239" s="157">
        <v>1968</v>
      </c>
      <c r="I239" s="156">
        <f t="shared" ref="I239" si="7">ROUND(E239*H239,2)</f>
        <v>549662.4</v>
      </c>
      <c r="J239" s="157">
        <v>0</v>
      </c>
      <c r="K239" s="156">
        <f t="shared" ref="K239" si="8">ROUND(E239*J239,2)</f>
        <v>0</v>
      </c>
      <c r="L239" s="156">
        <v>21</v>
      </c>
      <c r="M239" s="156">
        <f t="shared" ref="M239" si="9">G239*(1+L239/100)</f>
        <v>0</v>
      </c>
      <c r="N239" s="156">
        <v>9.6699999999999998E-3</v>
      </c>
      <c r="O239" s="156">
        <f t="shared" ref="O239" si="10">ROUND(E239*N239,2)</f>
        <v>2.7</v>
      </c>
      <c r="P239" s="156">
        <v>0</v>
      </c>
      <c r="Q239" s="156">
        <f t="shared" ref="Q239" si="11">ROUND(E239*P239,2)</f>
        <v>0</v>
      </c>
      <c r="R239" s="156" t="s">
        <v>430</v>
      </c>
      <c r="S239" s="156" t="s">
        <v>163</v>
      </c>
      <c r="T239" s="156" t="s">
        <v>164</v>
      </c>
      <c r="U239" s="156">
        <v>0</v>
      </c>
      <c r="V239" s="156">
        <f t="shared" ref="V239" si="12">ROUND(E239*U239,2)</f>
        <v>0</v>
      </c>
      <c r="W239" s="156"/>
      <c r="X239" s="156" t="s">
        <v>431</v>
      </c>
      <c r="Y239" s="147"/>
      <c r="Z239" s="147"/>
      <c r="AA239" s="147"/>
      <c r="AB239" s="147"/>
      <c r="AC239" s="147"/>
      <c r="AD239" s="147"/>
      <c r="AE239" s="147"/>
      <c r="AF239" s="147"/>
      <c r="AG239" s="147"/>
      <c r="AH239" s="147"/>
      <c r="AI239" s="147"/>
      <c r="AJ239" s="147"/>
      <c r="AK239" s="147"/>
      <c r="AL239" s="147"/>
      <c r="AM239" s="147"/>
      <c r="AN239" s="147"/>
      <c r="AO239" s="147"/>
      <c r="AP239" s="147"/>
      <c r="AQ239" s="147"/>
      <c r="AR239" s="147"/>
      <c r="AS239" s="147"/>
      <c r="AT239" s="147"/>
      <c r="AU239" s="147"/>
      <c r="AV239" s="147"/>
      <c r="AW239" s="147"/>
      <c r="AX239" s="147"/>
      <c r="AY239" s="147"/>
      <c r="AZ239" s="147"/>
      <c r="BA239" s="147"/>
      <c r="BB239" s="147"/>
      <c r="BC239" s="147"/>
      <c r="BD239" s="147"/>
      <c r="BE239" s="147"/>
      <c r="BF239" s="147"/>
      <c r="BG239" s="147"/>
      <c r="BH239" s="147"/>
    </row>
    <row r="240" spans="1:60" ht="63.6" customHeight="1" outlineLevel="1" x14ac:dyDescent="0.25">
      <c r="A240" s="173">
        <v>54</v>
      </c>
      <c r="B240" s="174" t="s">
        <v>483</v>
      </c>
      <c r="C240" s="181" t="s">
        <v>975</v>
      </c>
      <c r="D240" s="175" t="s">
        <v>452</v>
      </c>
      <c r="E240" s="176">
        <v>24</v>
      </c>
      <c r="F240" s="177">
        <v>0</v>
      </c>
      <c r="G240" s="178">
        <f t="shared" si="0"/>
        <v>0</v>
      </c>
      <c r="H240" s="157">
        <v>1904</v>
      </c>
      <c r="I240" s="156">
        <f t="shared" si="1"/>
        <v>45696</v>
      </c>
      <c r="J240" s="157">
        <v>0</v>
      </c>
      <c r="K240" s="156">
        <f t="shared" si="2"/>
        <v>0</v>
      </c>
      <c r="L240" s="156">
        <v>21</v>
      </c>
      <c r="M240" s="156">
        <f t="shared" si="3"/>
        <v>0</v>
      </c>
      <c r="N240" s="156">
        <v>3.6700000000000001E-3</v>
      </c>
      <c r="O240" s="156">
        <f t="shared" si="4"/>
        <v>0.09</v>
      </c>
      <c r="P240" s="156">
        <v>0</v>
      </c>
      <c r="Q240" s="156">
        <f t="shared" si="5"/>
        <v>0</v>
      </c>
      <c r="R240" s="156" t="s">
        <v>430</v>
      </c>
      <c r="S240" s="156" t="s">
        <v>163</v>
      </c>
      <c r="T240" s="156" t="s">
        <v>211</v>
      </c>
      <c r="U240" s="156">
        <v>0</v>
      </c>
      <c r="V240" s="156">
        <f t="shared" si="6"/>
        <v>0</v>
      </c>
      <c r="W240" s="156"/>
      <c r="X240" s="156" t="s">
        <v>431</v>
      </c>
      <c r="Y240" s="147"/>
      <c r="Z240" s="147"/>
      <c r="AA240" s="147"/>
      <c r="AB240" s="147"/>
      <c r="AC240" s="147"/>
      <c r="AD240" s="147"/>
      <c r="AE240" s="147"/>
      <c r="AF240" s="147"/>
      <c r="AG240" s="147" t="s">
        <v>432</v>
      </c>
      <c r="AH240" s="147"/>
      <c r="AI240" s="147"/>
      <c r="AJ240" s="147"/>
      <c r="AK240" s="147"/>
      <c r="AL240" s="147"/>
      <c r="AM240" s="147"/>
      <c r="AN240" s="147"/>
      <c r="AO240" s="147"/>
      <c r="AP240" s="147"/>
      <c r="AQ240" s="147"/>
      <c r="AR240" s="147"/>
      <c r="AS240" s="147"/>
      <c r="AT240" s="147"/>
      <c r="AU240" s="147"/>
      <c r="AV240" s="147"/>
      <c r="AW240" s="147"/>
      <c r="AX240" s="147"/>
      <c r="AY240" s="147"/>
      <c r="AZ240" s="147"/>
      <c r="BA240" s="147"/>
      <c r="BB240" s="147"/>
      <c r="BC240" s="147"/>
      <c r="BD240" s="147"/>
      <c r="BE240" s="147"/>
      <c r="BF240" s="147"/>
      <c r="BG240" s="147"/>
      <c r="BH240" s="147"/>
    </row>
    <row r="241" spans="1:60" x14ac:dyDescent="0.25">
      <c r="A241" s="161" t="s">
        <v>158</v>
      </c>
      <c r="B241" s="162" t="s">
        <v>103</v>
      </c>
      <c r="C241" s="180" t="s">
        <v>104</v>
      </c>
      <c r="D241" s="163"/>
      <c r="E241" s="164"/>
      <c r="F241" s="165"/>
      <c r="G241" s="166">
        <f>SUMIF(AG242:AG244,"&lt;&gt;NOR",G242:G244)</f>
        <v>0</v>
      </c>
      <c r="H241" s="160"/>
      <c r="I241" s="160">
        <f>SUM(I242:I244)</f>
        <v>3925.32</v>
      </c>
      <c r="J241" s="160"/>
      <c r="K241" s="160">
        <f>SUM(K242:K244)</f>
        <v>5927.88</v>
      </c>
      <c r="L241" s="160"/>
      <c r="M241" s="160">
        <f>SUM(M242:M244)</f>
        <v>0</v>
      </c>
      <c r="N241" s="160"/>
      <c r="O241" s="160">
        <f>SUM(O242:O244)</f>
        <v>0.04</v>
      </c>
      <c r="P241" s="160"/>
      <c r="Q241" s="160">
        <f>SUM(Q242:Q244)</f>
        <v>0</v>
      </c>
      <c r="R241" s="160"/>
      <c r="S241" s="160"/>
      <c r="T241" s="160"/>
      <c r="U241" s="160"/>
      <c r="V241" s="160">
        <f>SUM(V242:V244)</f>
        <v>3.36</v>
      </c>
      <c r="W241" s="160"/>
      <c r="X241" s="160"/>
      <c r="AG241" t="s">
        <v>159</v>
      </c>
    </row>
    <row r="242" spans="1:60" outlineLevel="1" x14ac:dyDescent="0.25">
      <c r="A242" s="167">
        <v>55</v>
      </c>
      <c r="B242" s="168" t="s">
        <v>484</v>
      </c>
      <c r="C242" s="182" t="s">
        <v>485</v>
      </c>
      <c r="D242" s="169" t="s">
        <v>225</v>
      </c>
      <c r="E242" s="170">
        <v>84</v>
      </c>
      <c r="F242" s="171">
        <v>0</v>
      </c>
      <c r="G242" s="172">
        <f>ROUND(E242*F242,2)</f>
        <v>0</v>
      </c>
      <c r="H242" s="157">
        <v>46.73</v>
      </c>
      <c r="I242" s="156">
        <f>ROUND(E242*H242,2)</f>
        <v>3925.32</v>
      </c>
      <c r="J242" s="157">
        <v>30.57</v>
      </c>
      <c r="K242" s="156">
        <f>ROUND(E242*J242,2)</f>
        <v>2567.88</v>
      </c>
      <c r="L242" s="156">
        <v>21</v>
      </c>
      <c r="M242" s="156">
        <f>G242*(1+L242/100)</f>
        <v>0</v>
      </c>
      <c r="N242" s="156">
        <v>0</v>
      </c>
      <c r="O242" s="156">
        <f>ROUND(E242*N242,2)</f>
        <v>0</v>
      </c>
      <c r="P242" s="156">
        <v>0</v>
      </c>
      <c r="Q242" s="156">
        <f>ROUND(E242*P242,2)</f>
        <v>0</v>
      </c>
      <c r="R242" s="156"/>
      <c r="S242" s="156" t="s">
        <v>163</v>
      </c>
      <c r="T242" s="156" t="s">
        <v>211</v>
      </c>
      <c r="U242" s="156">
        <v>0.04</v>
      </c>
      <c r="V242" s="156">
        <f>ROUND(E242*U242,2)</f>
        <v>3.36</v>
      </c>
      <c r="W242" s="156"/>
      <c r="X242" s="156" t="s">
        <v>212</v>
      </c>
      <c r="Y242" s="147"/>
      <c r="Z242" s="147"/>
      <c r="AA242" s="147"/>
      <c r="AB242" s="147"/>
      <c r="AC242" s="147"/>
      <c r="AD242" s="147"/>
      <c r="AE242" s="147"/>
      <c r="AF242" s="147"/>
      <c r="AG242" s="147" t="s">
        <v>213</v>
      </c>
      <c r="AH242" s="147"/>
      <c r="AI242" s="147"/>
      <c r="AJ242" s="147"/>
      <c r="AK242" s="147"/>
      <c r="AL242" s="147"/>
      <c r="AM242" s="147"/>
      <c r="AN242" s="147"/>
      <c r="AO242" s="147"/>
      <c r="AP242" s="147"/>
      <c r="AQ242" s="147"/>
      <c r="AR242" s="147"/>
      <c r="AS242" s="147"/>
      <c r="AT242" s="147"/>
      <c r="AU242" s="147"/>
      <c r="AV242" s="147"/>
      <c r="AW242" s="147"/>
      <c r="AX242" s="147"/>
      <c r="AY242" s="147"/>
      <c r="AZ242" s="147"/>
      <c r="BA242" s="147"/>
      <c r="BB242" s="147"/>
      <c r="BC242" s="147"/>
      <c r="BD242" s="147"/>
      <c r="BE242" s="147"/>
      <c r="BF242" s="147"/>
      <c r="BG242" s="147"/>
      <c r="BH242" s="147"/>
    </row>
    <row r="243" spans="1:60" outlineLevel="1" x14ac:dyDescent="0.25">
      <c r="A243" s="154"/>
      <c r="B243" s="155"/>
      <c r="C243" s="183" t="s">
        <v>486</v>
      </c>
      <c r="D243" s="158"/>
      <c r="E243" s="159">
        <v>84</v>
      </c>
      <c r="F243" s="156"/>
      <c r="G243" s="156"/>
      <c r="H243" s="156"/>
      <c r="I243" s="156"/>
      <c r="J243" s="156"/>
      <c r="K243" s="156"/>
      <c r="L243" s="156"/>
      <c r="M243" s="156"/>
      <c r="N243" s="156"/>
      <c r="O243" s="156"/>
      <c r="P243" s="156"/>
      <c r="Q243" s="156"/>
      <c r="R243" s="156"/>
      <c r="S243" s="156"/>
      <c r="T243" s="156"/>
      <c r="U243" s="156"/>
      <c r="V243" s="156"/>
      <c r="W243" s="156"/>
      <c r="X243" s="156"/>
      <c r="Y243" s="147"/>
      <c r="Z243" s="147"/>
      <c r="AA243" s="147"/>
      <c r="AB243" s="147"/>
      <c r="AC243" s="147"/>
      <c r="AD243" s="147"/>
      <c r="AE243" s="147"/>
      <c r="AF243" s="147"/>
      <c r="AG243" s="147" t="s">
        <v>178</v>
      </c>
      <c r="AH243" s="147">
        <v>0</v>
      </c>
      <c r="AI243" s="147"/>
      <c r="AJ243" s="147"/>
      <c r="AK243" s="147"/>
      <c r="AL243" s="147"/>
      <c r="AM243" s="147"/>
      <c r="AN243" s="147"/>
      <c r="AO243" s="147"/>
      <c r="AP243" s="147"/>
      <c r="AQ243" s="147"/>
      <c r="AR243" s="147"/>
      <c r="AS243" s="147"/>
      <c r="AT243" s="147"/>
      <c r="AU243" s="147"/>
      <c r="AV243" s="147"/>
      <c r="AW243" s="147"/>
      <c r="AX243" s="147"/>
      <c r="AY243" s="147"/>
      <c r="AZ243" s="147"/>
      <c r="BA243" s="147"/>
      <c r="BB243" s="147"/>
      <c r="BC243" s="147"/>
      <c r="BD243" s="147"/>
      <c r="BE243" s="147"/>
      <c r="BF243" s="147"/>
      <c r="BG243" s="147"/>
      <c r="BH243" s="147"/>
    </row>
    <row r="244" spans="1:60" outlineLevel="1" x14ac:dyDescent="0.25">
      <c r="A244" s="173">
        <v>56</v>
      </c>
      <c r="B244" s="174" t="s">
        <v>487</v>
      </c>
      <c r="C244" s="181" t="s">
        <v>488</v>
      </c>
      <c r="D244" s="175" t="s">
        <v>225</v>
      </c>
      <c r="E244" s="176">
        <v>84</v>
      </c>
      <c r="F244" s="177">
        <v>0</v>
      </c>
      <c r="G244" s="178">
        <f>ROUND(E244*F244,2)</f>
        <v>0</v>
      </c>
      <c r="H244" s="157">
        <v>0</v>
      </c>
      <c r="I244" s="156">
        <f>ROUND(E244*H244,2)</f>
        <v>0</v>
      </c>
      <c r="J244" s="157">
        <v>40</v>
      </c>
      <c r="K244" s="156">
        <f>ROUND(E244*J244,2)</f>
        <v>3360</v>
      </c>
      <c r="L244" s="156">
        <v>21</v>
      </c>
      <c r="M244" s="156">
        <f>G244*(1+L244/100)</f>
        <v>0</v>
      </c>
      <c r="N244" s="156">
        <v>5.0000000000000001E-4</v>
      </c>
      <c r="O244" s="156">
        <f>ROUND(E244*N244,2)</f>
        <v>0.04</v>
      </c>
      <c r="P244" s="156">
        <v>0</v>
      </c>
      <c r="Q244" s="156">
        <f>ROUND(E244*P244,2)</f>
        <v>0</v>
      </c>
      <c r="R244" s="156"/>
      <c r="S244" s="156" t="s">
        <v>169</v>
      </c>
      <c r="T244" s="156" t="s">
        <v>164</v>
      </c>
      <c r="U244" s="156">
        <v>0</v>
      </c>
      <c r="V244" s="156">
        <f>ROUND(E244*U244,2)</f>
        <v>0</v>
      </c>
      <c r="W244" s="156"/>
      <c r="X244" s="156" t="s">
        <v>212</v>
      </c>
      <c r="Y244" s="147"/>
      <c r="Z244" s="147"/>
      <c r="AA244" s="147"/>
      <c r="AB244" s="147"/>
      <c r="AC244" s="147"/>
      <c r="AD244" s="147"/>
      <c r="AE244" s="147"/>
      <c r="AF244" s="147"/>
      <c r="AG244" s="147" t="s">
        <v>213</v>
      </c>
      <c r="AH244" s="147"/>
      <c r="AI244" s="147"/>
      <c r="AJ244" s="147"/>
      <c r="AK244" s="147"/>
      <c r="AL244" s="147"/>
      <c r="AM244" s="147"/>
      <c r="AN244" s="147"/>
      <c r="AO244" s="147"/>
      <c r="AP244" s="147"/>
      <c r="AQ244" s="147"/>
      <c r="AR244" s="147"/>
      <c r="AS244" s="147"/>
      <c r="AT244" s="147"/>
      <c r="AU244" s="147"/>
      <c r="AV244" s="147"/>
      <c r="AW244" s="147"/>
      <c r="AX244" s="147"/>
      <c r="AY244" s="147"/>
      <c r="AZ244" s="147"/>
      <c r="BA244" s="147"/>
      <c r="BB244" s="147"/>
      <c r="BC244" s="147"/>
      <c r="BD244" s="147"/>
      <c r="BE244" s="147"/>
      <c r="BF244" s="147"/>
      <c r="BG244" s="147"/>
      <c r="BH244" s="147"/>
    </row>
    <row r="245" spans="1:60" x14ac:dyDescent="0.25">
      <c r="A245" s="161" t="s">
        <v>158</v>
      </c>
      <c r="B245" s="162" t="s">
        <v>105</v>
      </c>
      <c r="C245" s="180" t="s">
        <v>106</v>
      </c>
      <c r="D245" s="163"/>
      <c r="E245" s="164"/>
      <c r="F245" s="165"/>
      <c r="G245" s="166">
        <f>SUMIF(AG246:AG249,"&lt;&gt;NOR",G246:G249)</f>
        <v>0</v>
      </c>
      <c r="H245" s="160"/>
      <c r="I245" s="160">
        <f>SUM(I246:I249)</f>
        <v>0</v>
      </c>
      <c r="J245" s="160"/>
      <c r="K245" s="160">
        <f>SUM(K246:K249)</f>
        <v>477837.52</v>
      </c>
      <c r="L245" s="160"/>
      <c r="M245" s="160">
        <f>SUM(M246:M249)</f>
        <v>0</v>
      </c>
      <c r="N245" s="160"/>
      <c r="O245" s="160">
        <f>SUM(O246:O249)</f>
        <v>0</v>
      </c>
      <c r="P245" s="160"/>
      <c r="Q245" s="160">
        <f>SUM(Q246:Q249)</f>
        <v>0</v>
      </c>
      <c r="R245" s="160"/>
      <c r="S245" s="160"/>
      <c r="T245" s="160"/>
      <c r="U245" s="160"/>
      <c r="V245" s="160">
        <f>SUM(V246:V249)</f>
        <v>740.39</v>
      </c>
      <c r="W245" s="160"/>
      <c r="X245" s="160"/>
      <c r="AG245" t="s">
        <v>159</v>
      </c>
    </row>
    <row r="246" spans="1:60" outlineLevel="1" x14ac:dyDescent="0.25">
      <c r="A246" s="167">
        <v>57</v>
      </c>
      <c r="B246" s="168" t="s">
        <v>489</v>
      </c>
      <c r="C246" s="182" t="s">
        <v>490</v>
      </c>
      <c r="D246" s="169" t="s">
        <v>491</v>
      </c>
      <c r="E246" s="170">
        <v>3500.6411499999999</v>
      </c>
      <c r="F246" s="171">
        <v>0</v>
      </c>
      <c r="G246" s="172">
        <f>ROUND(E246*F246,2)</f>
        <v>0</v>
      </c>
      <c r="H246" s="157">
        <v>0</v>
      </c>
      <c r="I246" s="156">
        <f>ROUND(E246*H246,2)</f>
        <v>0</v>
      </c>
      <c r="J246" s="157">
        <v>136.5</v>
      </c>
      <c r="K246" s="156">
        <f>ROUND(E246*J246,2)</f>
        <v>477837.52</v>
      </c>
      <c r="L246" s="156">
        <v>21</v>
      </c>
      <c r="M246" s="156">
        <f>G246*(1+L246/100)</f>
        <v>0</v>
      </c>
      <c r="N246" s="156">
        <v>0</v>
      </c>
      <c r="O246" s="156">
        <f>ROUND(E246*N246,2)</f>
        <v>0</v>
      </c>
      <c r="P246" s="156">
        <v>0</v>
      </c>
      <c r="Q246" s="156">
        <f>ROUND(E246*P246,2)</f>
        <v>0</v>
      </c>
      <c r="R246" s="156"/>
      <c r="S246" s="156" t="s">
        <v>163</v>
      </c>
      <c r="T246" s="156" t="s">
        <v>211</v>
      </c>
      <c r="U246" s="156">
        <v>0.21149999999999999</v>
      </c>
      <c r="V246" s="156">
        <f>ROUND(E246*U246,2)</f>
        <v>740.39</v>
      </c>
      <c r="W246" s="156"/>
      <c r="X246" s="156" t="s">
        <v>492</v>
      </c>
      <c r="Y246" s="147"/>
      <c r="Z246" s="147"/>
      <c r="AA246" s="147"/>
      <c r="AB246" s="147"/>
      <c r="AC246" s="147"/>
      <c r="AD246" s="147"/>
      <c r="AE246" s="147"/>
      <c r="AF246" s="147"/>
      <c r="AG246" s="147" t="s">
        <v>493</v>
      </c>
      <c r="AH246" s="147"/>
      <c r="AI246" s="147"/>
      <c r="AJ246" s="147"/>
      <c r="AK246" s="147"/>
      <c r="AL246" s="147"/>
      <c r="AM246" s="147"/>
      <c r="AN246" s="147"/>
      <c r="AO246" s="147"/>
      <c r="AP246" s="147"/>
      <c r="AQ246" s="147"/>
      <c r="AR246" s="147"/>
      <c r="AS246" s="147"/>
      <c r="AT246" s="147"/>
      <c r="AU246" s="147"/>
      <c r="AV246" s="147"/>
      <c r="AW246" s="147"/>
      <c r="AX246" s="147"/>
      <c r="AY246" s="147"/>
      <c r="AZ246" s="147"/>
      <c r="BA246" s="147"/>
      <c r="BB246" s="147"/>
      <c r="BC246" s="147"/>
      <c r="BD246" s="147"/>
      <c r="BE246" s="147"/>
      <c r="BF246" s="147"/>
      <c r="BG246" s="147"/>
      <c r="BH246" s="147"/>
    </row>
    <row r="247" spans="1:60" outlineLevel="1" x14ac:dyDescent="0.25">
      <c r="A247" s="154"/>
      <c r="B247" s="155"/>
      <c r="C247" s="183" t="s">
        <v>494</v>
      </c>
      <c r="D247" s="158"/>
      <c r="E247" s="159"/>
      <c r="F247" s="156"/>
      <c r="G247" s="156"/>
      <c r="H247" s="156"/>
      <c r="I247" s="156"/>
      <c r="J247" s="156"/>
      <c r="K247" s="156"/>
      <c r="L247" s="156"/>
      <c r="M247" s="156"/>
      <c r="N247" s="156"/>
      <c r="O247" s="156"/>
      <c r="P247" s="156"/>
      <c r="Q247" s="156"/>
      <c r="R247" s="156"/>
      <c r="S247" s="156"/>
      <c r="T247" s="156"/>
      <c r="U247" s="156"/>
      <c r="V247" s="156"/>
      <c r="W247" s="156"/>
      <c r="X247" s="156"/>
      <c r="Y247" s="147"/>
      <c r="Z247" s="147"/>
      <c r="AA247" s="147"/>
      <c r="AB247" s="147"/>
      <c r="AC247" s="147"/>
      <c r="AD247" s="147"/>
      <c r="AE247" s="147"/>
      <c r="AF247" s="147"/>
      <c r="AG247" s="147" t="s">
        <v>178</v>
      </c>
      <c r="AH247" s="147">
        <v>0</v>
      </c>
      <c r="AI247" s="147"/>
      <c r="AJ247" s="147"/>
      <c r="AK247" s="147"/>
      <c r="AL247" s="147"/>
      <c r="AM247" s="147"/>
      <c r="AN247" s="147"/>
      <c r="AO247" s="147"/>
      <c r="AP247" s="147"/>
      <c r="AQ247" s="147"/>
      <c r="AR247" s="147"/>
      <c r="AS247" s="147"/>
      <c r="AT247" s="147"/>
      <c r="AU247" s="147"/>
      <c r="AV247" s="147"/>
      <c r="AW247" s="147"/>
      <c r="AX247" s="147"/>
      <c r="AY247" s="147"/>
      <c r="AZ247" s="147"/>
      <c r="BA247" s="147"/>
      <c r="BB247" s="147"/>
      <c r="BC247" s="147"/>
      <c r="BD247" s="147"/>
      <c r="BE247" s="147"/>
      <c r="BF247" s="147"/>
      <c r="BG247" s="147"/>
      <c r="BH247" s="147"/>
    </row>
    <row r="248" spans="1:60" ht="20.399999999999999" outlineLevel="1" x14ac:dyDescent="0.25">
      <c r="A248" s="154"/>
      <c r="B248" s="155"/>
      <c r="C248" s="183" t="s">
        <v>495</v>
      </c>
      <c r="D248" s="158"/>
      <c r="E248" s="159"/>
      <c r="F248" s="156"/>
      <c r="G248" s="156"/>
      <c r="H248" s="156"/>
      <c r="I248" s="156"/>
      <c r="J248" s="156"/>
      <c r="K248" s="156"/>
      <c r="L248" s="156"/>
      <c r="M248" s="156"/>
      <c r="N248" s="156"/>
      <c r="O248" s="156"/>
      <c r="P248" s="156"/>
      <c r="Q248" s="156"/>
      <c r="R248" s="156"/>
      <c r="S248" s="156"/>
      <c r="T248" s="156"/>
      <c r="U248" s="156"/>
      <c r="V248" s="156"/>
      <c r="W248" s="156"/>
      <c r="X248" s="156"/>
      <c r="Y248" s="147"/>
      <c r="Z248" s="147"/>
      <c r="AA248" s="147"/>
      <c r="AB248" s="147"/>
      <c r="AC248" s="147"/>
      <c r="AD248" s="147"/>
      <c r="AE248" s="147"/>
      <c r="AF248" s="147"/>
      <c r="AG248" s="147" t="s">
        <v>178</v>
      </c>
      <c r="AH248" s="147">
        <v>0</v>
      </c>
      <c r="AI248" s="147"/>
      <c r="AJ248" s="147"/>
      <c r="AK248" s="147"/>
      <c r="AL248" s="147"/>
      <c r="AM248" s="147"/>
      <c r="AN248" s="147"/>
      <c r="AO248" s="147"/>
      <c r="AP248" s="147"/>
      <c r="AQ248" s="147"/>
      <c r="AR248" s="147"/>
      <c r="AS248" s="147"/>
      <c r="AT248" s="147"/>
      <c r="AU248" s="147"/>
      <c r="AV248" s="147"/>
      <c r="AW248" s="147"/>
      <c r="AX248" s="147"/>
      <c r="AY248" s="147"/>
      <c r="AZ248" s="147"/>
      <c r="BA248" s="147"/>
      <c r="BB248" s="147"/>
      <c r="BC248" s="147"/>
      <c r="BD248" s="147"/>
      <c r="BE248" s="147"/>
      <c r="BF248" s="147"/>
      <c r="BG248" s="147"/>
      <c r="BH248" s="147"/>
    </row>
    <row r="249" spans="1:60" outlineLevel="1" x14ac:dyDescent="0.25">
      <c r="A249" s="154"/>
      <c r="B249" s="155"/>
      <c r="C249" s="183" t="s">
        <v>496</v>
      </c>
      <c r="D249" s="158"/>
      <c r="E249" s="159">
        <v>3500.6411499999999</v>
      </c>
      <c r="F249" s="156"/>
      <c r="G249" s="156"/>
      <c r="H249" s="156"/>
      <c r="I249" s="156"/>
      <c r="J249" s="156"/>
      <c r="K249" s="156"/>
      <c r="L249" s="156"/>
      <c r="M249" s="156"/>
      <c r="N249" s="156"/>
      <c r="O249" s="156"/>
      <c r="P249" s="156"/>
      <c r="Q249" s="156"/>
      <c r="R249" s="156"/>
      <c r="S249" s="156"/>
      <c r="T249" s="156"/>
      <c r="U249" s="156"/>
      <c r="V249" s="156"/>
      <c r="W249" s="156"/>
      <c r="X249" s="156"/>
      <c r="Y249" s="147"/>
      <c r="Z249" s="147"/>
      <c r="AA249" s="147"/>
      <c r="AB249" s="147"/>
      <c r="AC249" s="147"/>
      <c r="AD249" s="147"/>
      <c r="AE249" s="147"/>
      <c r="AF249" s="147"/>
      <c r="AG249" s="147" t="s">
        <v>178</v>
      </c>
      <c r="AH249" s="147">
        <v>0</v>
      </c>
      <c r="AI249" s="147"/>
      <c r="AJ249" s="147"/>
      <c r="AK249" s="147"/>
      <c r="AL249" s="147"/>
      <c r="AM249" s="147"/>
      <c r="AN249" s="147"/>
      <c r="AO249" s="147"/>
      <c r="AP249" s="147"/>
      <c r="AQ249" s="147"/>
      <c r="AR249" s="147"/>
      <c r="AS249" s="147"/>
      <c r="AT249" s="147"/>
      <c r="AU249" s="147"/>
      <c r="AV249" s="147"/>
      <c r="AW249" s="147"/>
      <c r="AX249" s="147"/>
      <c r="AY249" s="147"/>
      <c r="AZ249" s="147"/>
      <c r="BA249" s="147"/>
      <c r="BB249" s="147"/>
      <c r="BC249" s="147"/>
      <c r="BD249" s="147"/>
      <c r="BE249" s="147"/>
      <c r="BF249" s="147"/>
      <c r="BG249" s="147"/>
      <c r="BH249" s="147"/>
    </row>
    <row r="250" spans="1:60" x14ac:dyDescent="0.25">
      <c r="A250" s="161" t="s">
        <v>158</v>
      </c>
      <c r="B250" s="162" t="s">
        <v>127</v>
      </c>
      <c r="C250" s="180" t="s">
        <v>128</v>
      </c>
      <c r="D250" s="163"/>
      <c r="E250" s="164"/>
      <c r="F250" s="165"/>
      <c r="G250" s="166">
        <f>SUMIF(AG251:AG254,"&lt;&gt;NOR",G251:G254)</f>
        <v>0</v>
      </c>
      <c r="H250" s="160"/>
      <c r="I250" s="160">
        <f>SUM(I251:I254)</f>
        <v>0</v>
      </c>
      <c r="J250" s="160"/>
      <c r="K250" s="160">
        <f>SUM(K251:K254)</f>
        <v>2161.91</v>
      </c>
      <c r="L250" s="160"/>
      <c r="M250" s="160">
        <f>SUM(M251:M254)</f>
        <v>0</v>
      </c>
      <c r="N250" s="160"/>
      <c r="O250" s="160">
        <f>SUM(O251:O254)</f>
        <v>0</v>
      </c>
      <c r="P250" s="160"/>
      <c r="Q250" s="160">
        <f>SUM(Q251:Q254)</f>
        <v>0</v>
      </c>
      <c r="R250" s="160"/>
      <c r="S250" s="160"/>
      <c r="T250" s="160"/>
      <c r="U250" s="160"/>
      <c r="V250" s="160">
        <f>SUM(V251:V254)</f>
        <v>0.51</v>
      </c>
      <c r="W250" s="160"/>
      <c r="X250" s="160"/>
      <c r="AG250" t="s">
        <v>159</v>
      </c>
    </row>
    <row r="251" spans="1:60" ht="30.6" outlineLevel="1" x14ac:dyDescent="0.25">
      <c r="A251" s="167">
        <v>58</v>
      </c>
      <c r="B251" s="168" t="s">
        <v>497</v>
      </c>
      <c r="C251" s="182" t="s">
        <v>498</v>
      </c>
      <c r="D251" s="169" t="s">
        <v>491</v>
      </c>
      <c r="E251" s="170">
        <v>50.512</v>
      </c>
      <c r="F251" s="171">
        <v>0</v>
      </c>
      <c r="G251" s="172">
        <f>ROUND(E251*F251,2)</f>
        <v>0</v>
      </c>
      <c r="H251" s="157">
        <v>0</v>
      </c>
      <c r="I251" s="156">
        <f>ROUND(E251*H251,2)</f>
        <v>0</v>
      </c>
      <c r="J251" s="157">
        <v>42.8</v>
      </c>
      <c r="K251" s="156">
        <f>ROUND(E251*J251,2)</f>
        <v>2161.91</v>
      </c>
      <c r="L251" s="156">
        <v>21</v>
      </c>
      <c r="M251" s="156">
        <f>G251*(1+L251/100)</f>
        <v>0</v>
      </c>
      <c r="N251" s="156">
        <v>0</v>
      </c>
      <c r="O251" s="156">
        <f>ROUND(E251*N251,2)</f>
        <v>0</v>
      </c>
      <c r="P251" s="156">
        <v>0</v>
      </c>
      <c r="Q251" s="156">
        <f>ROUND(E251*P251,2)</f>
        <v>0</v>
      </c>
      <c r="R251" s="156"/>
      <c r="S251" s="156" t="s">
        <v>169</v>
      </c>
      <c r="T251" s="156" t="s">
        <v>499</v>
      </c>
      <c r="U251" s="156">
        <v>0.01</v>
      </c>
      <c r="V251" s="156">
        <f>ROUND(E251*U251,2)</f>
        <v>0.51</v>
      </c>
      <c r="W251" s="156"/>
      <c r="X251" s="156" t="s">
        <v>500</v>
      </c>
      <c r="Y251" s="147"/>
      <c r="Z251" s="147"/>
      <c r="AA251" s="147"/>
      <c r="AB251" s="147"/>
      <c r="AC251" s="147"/>
      <c r="AD251" s="147"/>
      <c r="AE251" s="147"/>
      <c r="AF251" s="147"/>
      <c r="AG251" s="147" t="s">
        <v>501</v>
      </c>
      <c r="AH251" s="147"/>
      <c r="AI251" s="147"/>
      <c r="AJ251" s="147"/>
      <c r="AK251" s="147"/>
      <c r="AL251" s="147"/>
      <c r="AM251" s="147"/>
      <c r="AN251" s="147"/>
      <c r="AO251" s="147"/>
      <c r="AP251" s="147"/>
      <c r="AQ251" s="147"/>
      <c r="AR251" s="147"/>
      <c r="AS251" s="147"/>
      <c r="AT251" s="147"/>
      <c r="AU251" s="147"/>
      <c r="AV251" s="147"/>
      <c r="AW251" s="147"/>
      <c r="AX251" s="147"/>
      <c r="AY251" s="147"/>
      <c r="AZ251" s="147"/>
      <c r="BA251" s="147"/>
      <c r="BB251" s="147"/>
      <c r="BC251" s="147"/>
      <c r="BD251" s="147"/>
      <c r="BE251" s="147"/>
      <c r="BF251" s="147"/>
      <c r="BG251" s="147"/>
      <c r="BH251" s="147"/>
    </row>
    <row r="252" spans="1:60" outlineLevel="1" x14ac:dyDescent="0.25">
      <c r="A252" s="154"/>
      <c r="B252" s="155"/>
      <c r="C252" s="183" t="s">
        <v>502</v>
      </c>
      <c r="D252" s="158"/>
      <c r="E252" s="159"/>
      <c r="F252" s="156"/>
      <c r="G252" s="156"/>
      <c r="H252" s="156"/>
      <c r="I252" s="156"/>
      <c r="J252" s="156"/>
      <c r="K252" s="156"/>
      <c r="L252" s="156"/>
      <c r="M252" s="156"/>
      <c r="N252" s="156"/>
      <c r="O252" s="156"/>
      <c r="P252" s="156"/>
      <c r="Q252" s="156"/>
      <c r="R252" s="156"/>
      <c r="S252" s="156"/>
      <c r="T252" s="156"/>
      <c r="U252" s="156"/>
      <c r="V252" s="156"/>
      <c r="W252" s="156"/>
      <c r="X252" s="156"/>
      <c r="Y252" s="147"/>
      <c r="Z252" s="147"/>
      <c r="AA252" s="147"/>
      <c r="AB252" s="147"/>
      <c r="AC252" s="147"/>
      <c r="AD252" s="147"/>
      <c r="AE252" s="147"/>
      <c r="AF252" s="147"/>
      <c r="AG252" s="147" t="s">
        <v>178</v>
      </c>
      <c r="AH252" s="147">
        <v>0</v>
      </c>
      <c r="AI252" s="147"/>
      <c r="AJ252" s="147"/>
      <c r="AK252" s="147"/>
      <c r="AL252" s="147"/>
      <c r="AM252" s="147"/>
      <c r="AN252" s="147"/>
      <c r="AO252" s="147"/>
      <c r="AP252" s="147"/>
      <c r="AQ252" s="147"/>
      <c r="AR252" s="147"/>
      <c r="AS252" s="147"/>
      <c r="AT252" s="147"/>
      <c r="AU252" s="147"/>
      <c r="AV252" s="147"/>
      <c r="AW252" s="147"/>
      <c r="AX252" s="147"/>
      <c r="AY252" s="147"/>
      <c r="AZ252" s="147"/>
      <c r="BA252" s="147"/>
      <c r="BB252" s="147"/>
      <c r="BC252" s="147"/>
      <c r="BD252" s="147"/>
      <c r="BE252" s="147"/>
      <c r="BF252" s="147"/>
      <c r="BG252" s="147"/>
      <c r="BH252" s="147"/>
    </row>
    <row r="253" spans="1:60" outlineLevel="1" x14ac:dyDescent="0.25">
      <c r="A253" s="154"/>
      <c r="B253" s="155"/>
      <c r="C253" s="183" t="s">
        <v>503</v>
      </c>
      <c r="D253" s="158"/>
      <c r="E253" s="159"/>
      <c r="F253" s="156"/>
      <c r="G253" s="156"/>
      <c r="H253" s="156"/>
      <c r="I253" s="156"/>
      <c r="J253" s="156"/>
      <c r="K253" s="156"/>
      <c r="L253" s="156"/>
      <c r="M253" s="156"/>
      <c r="N253" s="156"/>
      <c r="O253" s="156"/>
      <c r="P253" s="156"/>
      <c r="Q253" s="156"/>
      <c r="R253" s="156"/>
      <c r="S253" s="156"/>
      <c r="T253" s="156"/>
      <c r="U253" s="156"/>
      <c r="V253" s="156"/>
      <c r="W253" s="156"/>
      <c r="X253" s="156"/>
      <c r="Y253" s="147"/>
      <c r="Z253" s="147"/>
      <c r="AA253" s="147"/>
      <c r="AB253" s="147"/>
      <c r="AC253" s="147"/>
      <c r="AD253" s="147"/>
      <c r="AE253" s="147"/>
      <c r="AF253" s="147"/>
      <c r="AG253" s="147" t="s">
        <v>178</v>
      </c>
      <c r="AH253" s="147">
        <v>0</v>
      </c>
      <c r="AI253" s="147"/>
      <c r="AJ253" s="147"/>
      <c r="AK253" s="147"/>
      <c r="AL253" s="147"/>
      <c r="AM253" s="147"/>
      <c r="AN253" s="147"/>
      <c r="AO253" s="147"/>
      <c r="AP253" s="147"/>
      <c r="AQ253" s="147"/>
      <c r="AR253" s="147"/>
      <c r="AS253" s="147"/>
      <c r="AT253" s="147"/>
      <c r="AU253" s="147"/>
      <c r="AV253" s="147"/>
      <c r="AW253" s="147"/>
      <c r="AX253" s="147"/>
      <c r="AY253" s="147"/>
      <c r="AZ253" s="147"/>
      <c r="BA253" s="147"/>
      <c r="BB253" s="147"/>
      <c r="BC253" s="147"/>
      <c r="BD253" s="147"/>
      <c r="BE253" s="147"/>
      <c r="BF253" s="147"/>
      <c r="BG253" s="147"/>
      <c r="BH253" s="147"/>
    </row>
    <row r="254" spans="1:60" outlineLevel="1" x14ac:dyDescent="0.25">
      <c r="A254" s="154"/>
      <c r="B254" s="155"/>
      <c r="C254" s="183" t="s">
        <v>504</v>
      </c>
      <c r="D254" s="158"/>
      <c r="E254" s="159">
        <v>50.512</v>
      </c>
      <c r="F254" s="156"/>
      <c r="G254" s="156"/>
      <c r="H254" s="156"/>
      <c r="I254" s="156"/>
      <c r="J254" s="156"/>
      <c r="K254" s="156"/>
      <c r="L254" s="156"/>
      <c r="M254" s="156"/>
      <c r="N254" s="156"/>
      <c r="O254" s="156"/>
      <c r="P254" s="156"/>
      <c r="Q254" s="156"/>
      <c r="R254" s="156"/>
      <c r="S254" s="156"/>
      <c r="T254" s="156"/>
      <c r="U254" s="156"/>
      <c r="V254" s="156"/>
      <c r="W254" s="156"/>
      <c r="X254" s="156"/>
      <c r="Y254" s="147"/>
      <c r="Z254" s="147"/>
      <c r="AA254" s="147"/>
      <c r="AB254" s="147"/>
      <c r="AC254" s="147"/>
      <c r="AD254" s="147"/>
      <c r="AE254" s="147"/>
      <c r="AF254" s="147"/>
      <c r="AG254" s="147" t="s">
        <v>178</v>
      </c>
      <c r="AH254" s="147">
        <v>0</v>
      </c>
      <c r="AI254" s="147"/>
      <c r="AJ254" s="147"/>
      <c r="AK254" s="147"/>
      <c r="AL254" s="147"/>
      <c r="AM254" s="147"/>
      <c r="AN254" s="147"/>
      <c r="AO254" s="147"/>
      <c r="AP254" s="147"/>
      <c r="AQ254" s="147"/>
      <c r="AR254" s="147"/>
      <c r="AS254" s="147"/>
      <c r="AT254" s="147"/>
      <c r="AU254" s="147"/>
      <c r="AV254" s="147"/>
      <c r="AW254" s="147"/>
      <c r="AX254" s="147"/>
      <c r="AY254" s="147"/>
      <c r="AZ254" s="147"/>
      <c r="BA254" s="147"/>
      <c r="BB254" s="147"/>
      <c r="BC254" s="147"/>
      <c r="BD254" s="147"/>
      <c r="BE254" s="147"/>
      <c r="BF254" s="147"/>
      <c r="BG254" s="147"/>
      <c r="BH254" s="147"/>
    </row>
    <row r="255" spans="1:60" x14ac:dyDescent="0.25">
      <c r="A255" s="3"/>
      <c r="B255" s="4"/>
      <c r="C255" s="184"/>
      <c r="D255" s="6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AE255">
        <v>15</v>
      </c>
      <c r="AF255">
        <v>21</v>
      </c>
      <c r="AG255" t="s">
        <v>145</v>
      </c>
    </row>
    <row r="256" spans="1:60" x14ac:dyDescent="0.25">
      <c r="A256" s="150"/>
      <c r="B256" s="151" t="s">
        <v>31</v>
      </c>
      <c r="C256" s="185"/>
      <c r="D256" s="152"/>
      <c r="E256" s="153"/>
      <c r="F256" s="153"/>
      <c r="G256" s="179">
        <f>G8+G210+G213+G221+G241+G245+G250</f>
        <v>0</v>
      </c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AE256">
        <f>SUMIF(L7:L254,AE255,G7:G254)</f>
        <v>0</v>
      </c>
      <c r="AF256">
        <f>SUMIF(L7:L254,AF255,G7:G254)</f>
        <v>0</v>
      </c>
      <c r="AG256" t="s">
        <v>203</v>
      </c>
    </row>
    <row r="257" spans="1:33" x14ac:dyDescent="0.25">
      <c r="A257" s="3"/>
      <c r="B257" s="4"/>
      <c r="C257" s="184"/>
      <c r="D257" s="6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</row>
    <row r="258" spans="1:33" x14ac:dyDescent="0.25">
      <c r="A258" s="3"/>
      <c r="B258" s="4"/>
      <c r="C258" s="184"/>
      <c r="D258" s="6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</row>
    <row r="259" spans="1:33" x14ac:dyDescent="0.25">
      <c r="A259" s="277" t="s">
        <v>204</v>
      </c>
      <c r="B259" s="277"/>
      <c r="C259" s="278"/>
      <c r="D259" s="6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</row>
    <row r="260" spans="1:33" x14ac:dyDescent="0.25">
      <c r="A260" s="258"/>
      <c r="B260" s="259"/>
      <c r="C260" s="260"/>
      <c r="D260" s="259"/>
      <c r="E260" s="259"/>
      <c r="F260" s="259"/>
      <c r="G260" s="261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AG260" t="s">
        <v>205</v>
      </c>
    </row>
    <row r="261" spans="1:33" x14ac:dyDescent="0.25">
      <c r="A261" s="262"/>
      <c r="B261" s="263"/>
      <c r="C261" s="264"/>
      <c r="D261" s="263"/>
      <c r="E261" s="263"/>
      <c r="F261" s="263"/>
      <c r="G261" s="265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</row>
    <row r="262" spans="1:33" x14ac:dyDescent="0.25">
      <c r="A262" s="262"/>
      <c r="B262" s="263"/>
      <c r="C262" s="264"/>
      <c r="D262" s="263"/>
      <c r="E262" s="263"/>
      <c r="F262" s="263"/>
      <c r="G262" s="265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</row>
    <row r="263" spans="1:33" x14ac:dyDescent="0.25">
      <c r="A263" s="262"/>
      <c r="B263" s="263"/>
      <c r="C263" s="264"/>
      <c r="D263" s="263"/>
      <c r="E263" s="263"/>
      <c r="F263" s="263"/>
      <c r="G263" s="265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</row>
    <row r="264" spans="1:33" x14ac:dyDescent="0.25">
      <c r="A264" s="266"/>
      <c r="B264" s="267"/>
      <c r="C264" s="268"/>
      <c r="D264" s="267"/>
      <c r="E264" s="267"/>
      <c r="F264" s="267"/>
      <c r="G264" s="269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</row>
    <row r="265" spans="1:33" x14ac:dyDescent="0.25">
      <c r="A265" s="3"/>
      <c r="B265" s="4"/>
      <c r="C265" s="184"/>
      <c r="D265" s="6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</row>
    <row r="266" spans="1:33" x14ac:dyDescent="0.25">
      <c r="C266" s="186"/>
      <c r="D266" s="10"/>
      <c r="AG266" t="s">
        <v>206</v>
      </c>
    </row>
    <row r="267" spans="1:33" x14ac:dyDescent="0.25">
      <c r="D267" s="10"/>
    </row>
    <row r="268" spans="1:33" x14ac:dyDescent="0.25">
      <c r="D268" s="10"/>
    </row>
    <row r="269" spans="1:33" x14ac:dyDescent="0.25">
      <c r="D269" s="10"/>
    </row>
    <row r="270" spans="1:33" x14ac:dyDescent="0.25">
      <c r="D270" s="10"/>
    </row>
    <row r="271" spans="1:33" x14ac:dyDescent="0.25">
      <c r="D271" s="10"/>
    </row>
    <row r="272" spans="1:33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  <row r="5001" spans="4:4" x14ac:dyDescent="0.25">
      <c r="D5001" s="10"/>
    </row>
  </sheetData>
  <sheetProtection algorithmName="SHA-512" hashValue="bwxRJnfkGtldSYa4KDrXcshBPPu9VRMizupNTRquuYrE8bO7F9sXCsteGaW/cNoEzz0+xSymFCkBiXz3zfVcMQ==" saltValue="QAtgn6pVaLQWmUF3ehi9Wg==" spinCount="100000" sheet="1" objects="1" scenarios="1"/>
  <mergeCells count="6">
    <mergeCell ref="A260:G264"/>
    <mergeCell ref="A1:G1"/>
    <mergeCell ref="C2:G2"/>
    <mergeCell ref="C3:G3"/>
    <mergeCell ref="C4:G4"/>
    <mergeCell ref="A259:C259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40" activePane="bottomLeft" state="frozen"/>
      <selection pane="bottomLeft" activeCell="B53" sqref="B53"/>
    </sheetView>
  </sheetViews>
  <sheetFormatPr defaultRowHeight="13.2" outlineLevelRow="1" x14ac:dyDescent="0.25"/>
  <cols>
    <col min="1" max="1" width="3.44140625" customWidth="1"/>
    <col min="2" max="2" width="12.5546875" style="121" customWidth="1"/>
    <col min="3" max="3" width="38.33203125" style="121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70" t="s">
        <v>7</v>
      </c>
      <c r="B1" s="270"/>
      <c r="C1" s="270"/>
      <c r="D1" s="270"/>
      <c r="E1" s="270"/>
      <c r="F1" s="270"/>
      <c r="G1" s="270"/>
      <c r="AG1" t="s">
        <v>132</v>
      </c>
    </row>
    <row r="2" spans="1:60" ht="24.9" customHeight="1" x14ac:dyDescent="0.25">
      <c r="A2" s="139" t="s">
        <v>8</v>
      </c>
      <c r="B2" s="48" t="s">
        <v>43</v>
      </c>
      <c r="C2" s="271" t="s">
        <v>44</v>
      </c>
      <c r="D2" s="272"/>
      <c r="E2" s="272"/>
      <c r="F2" s="272"/>
      <c r="G2" s="273"/>
      <c r="AG2" t="s">
        <v>133</v>
      </c>
    </row>
    <row r="3" spans="1:60" ht="24.9" customHeight="1" x14ac:dyDescent="0.25">
      <c r="A3" s="139" t="s">
        <v>9</v>
      </c>
      <c r="B3" s="48" t="s">
        <v>57</v>
      </c>
      <c r="C3" s="271" t="s">
        <v>58</v>
      </c>
      <c r="D3" s="272"/>
      <c r="E3" s="272"/>
      <c r="F3" s="272"/>
      <c r="G3" s="273"/>
      <c r="AC3" s="121" t="s">
        <v>207</v>
      </c>
      <c r="AG3" t="s">
        <v>135</v>
      </c>
    </row>
    <row r="4" spans="1:60" ht="24.9" customHeight="1" x14ac:dyDescent="0.25">
      <c r="A4" s="140" t="s">
        <v>10</v>
      </c>
      <c r="B4" s="141" t="s">
        <v>60</v>
      </c>
      <c r="C4" s="274" t="s">
        <v>986</v>
      </c>
      <c r="D4" s="275"/>
      <c r="E4" s="275"/>
      <c r="F4" s="275"/>
      <c r="G4" s="276"/>
      <c r="AG4" t="s">
        <v>136</v>
      </c>
    </row>
    <row r="5" spans="1:60" x14ac:dyDescent="0.25">
      <c r="D5" s="10"/>
    </row>
    <row r="6" spans="1:60" ht="39.6" x14ac:dyDescent="0.25">
      <c r="A6" s="143" t="s">
        <v>137</v>
      </c>
      <c r="B6" s="145" t="s">
        <v>138</v>
      </c>
      <c r="C6" s="145" t="s">
        <v>139</v>
      </c>
      <c r="D6" s="144" t="s">
        <v>140</v>
      </c>
      <c r="E6" s="143" t="s">
        <v>141</v>
      </c>
      <c r="F6" s="142" t="s">
        <v>142</v>
      </c>
      <c r="G6" s="143" t="s">
        <v>31</v>
      </c>
      <c r="H6" s="146" t="s">
        <v>32</v>
      </c>
      <c r="I6" s="146" t="s">
        <v>143</v>
      </c>
      <c r="J6" s="146" t="s">
        <v>33</v>
      </c>
      <c r="K6" s="146" t="s">
        <v>144</v>
      </c>
      <c r="L6" s="146" t="s">
        <v>145</v>
      </c>
      <c r="M6" s="146" t="s">
        <v>146</v>
      </c>
      <c r="N6" s="146" t="s">
        <v>147</v>
      </c>
      <c r="O6" s="146" t="s">
        <v>148</v>
      </c>
      <c r="P6" s="146" t="s">
        <v>149</v>
      </c>
      <c r="Q6" s="146" t="s">
        <v>150</v>
      </c>
      <c r="R6" s="146" t="s">
        <v>151</v>
      </c>
      <c r="S6" s="146" t="s">
        <v>152</v>
      </c>
      <c r="T6" s="146" t="s">
        <v>153</v>
      </c>
      <c r="U6" s="146" t="s">
        <v>154</v>
      </c>
      <c r="V6" s="146" t="s">
        <v>155</v>
      </c>
      <c r="W6" s="146" t="s">
        <v>156</v>
      </c>
      <c r="X6" s="146" t="s">
        <v>157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x14ac:dyDescent="0.25">
      <c r="A8" s="161" t="s">
        <v>158</v>
      </c>
      <c r="B8" s="162" t="s">
        <v>54</v>
      </c>
      <c r="C8" s="180" t="s">
        <v>90</v>
      </c>
      <c r="D8" s="163"/>
      <c r="E8" s="164"/>
      <c r="F8" s="165"/>
      <c r="G8" s="166">
        <f>SUMIF(AG9:AG67,"&lt;&gt;NOR",G9:G67)</f>
        <v>0</v>
      </c>
      <c r="H8" s="160"/>
      <c r="I8" s="160">
        <f>SUM(I9:I67)</f>
        <v>4930.3</v>
      </c>
      <c r="J8" s="160"/>
      <c r="K8" s="160">
        <f>SUM(K9:K67)</f>
        <v>328318.76</v>
      </c>
      <c r="L8" s="160"/>
      <c r="M8" s="160">
        <f>SUM(M9:M67)</f>
        <v>0</v>
      </c>
      <c r="N8" s="160"/>
      <c r="O8" s="160">
        <f>SUM(O9:O67)</f>
        <v>98.35</v>
      </c>
      <c r="P8" s="160"/>
      <c r="Q8" s="160">
        <f>SUM(Q9:Q67)</f>
        <v>37.75</v>
      </c>
      <c r="R8" s="160"/>
      <c r="S8" s="160"/>
      <c r="T8" s="160"/>
      <c r="U8" s="160"/>
      <c r="V8" s="160">
        <f>SUM(V9:V67)</f>
        <v>338.53</v>
      </c>
      <c r="W8" s="160"/>
      <c r="X8" s="160"/>
      <c r="AG8" t="s">
        <v>159</v>
      </c>
    </row>
    <row r="9" spans="1:60" outlineLevel="1" x14ac:dyDescent="0.25">
      <c r="A9" s="167">
        <v>1</v>
      </c>
      <c r="B9" s="168" t="s">
        <v>505</v>
      </c>
      <c r="C9" s="182" t="s">
        <v>506</v>
      </c>
      <c r="D9" s="169" t="s">
        <v>210</v>
      </c>
      <c r="E9" s="170">
        <v>85.8</v>
      </c>
      <c r="F9" s="171">
        <v>0</v>
      </c>
      <c r="G9" s="172">
        <f>ROUND(E9*F9,2)</f>
        <v>0</v>
      </c>
      <c r="H9" s="157">
        <v>0</v>
      </c>
      <c r="I9" s="156">
        <f>ROUND(E9*H9,2)</f>
        <v>0</v>
      </c>
      <c r="J9" s="157">
        <v>42.3</v>
      </c>
      <c r="K9" s="156">
        <f>ROUND(E9*J9,2)</f>
        <v>3629.34</v>
      </c>
      <c r="L9" s="156">
        <v>21</v>
      </c>
      <c r="M9" s="156">
        <f>G9*(1+L9/100)</f>
        <v>0</v>
      </c>
      <c r="N9" s="156">
        <v>0</v>
      </c>
      <c r="O9" s="156">
        <f>ROUND(E9*N9,2)</f>
        <v>0</v>
      </c>
      <c r="P9" s="156">
        <v>0.44</v>
      </c>
      <c r="Q9" s="156">
        <f>ROUND(E9*P9,2)</f>
        <v>37.75</v>
      </c>
      <c r="R9" s="156"/>
      <c r="S9" s="156" t="s">
        <v>163</v>
      </c>
      <c r="T9" s="156" t="s">
        <v>211</v>
      </c>
      <c r="U9" s="156">
        <v>7.2999999999999995E-2</v>
      </c>
      <c r="V9" s="156">
        <f>ROUND(E9*U9,2)</f>
        <v>6.26</v>
      </c>
      <c r="W9" s="156"/>
      <c r="X9" s="156" t="s">
        <v>212</v>
      </c>
      <c r="Y9" s="147"/>
      <c r="Z9" s="147"/>
      <c r="AA9" s="147"/>
      <c r="AB9" s="147"/>
      <c r="AC9" s="147"/>
      <c r="AD9" s="147"/>
      <c r="AE9" s="147"/>
      <c r="AF9" s="147"/>
      <c r="AG9" s="147" t="s">
        <v>213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5">
      <c r="A10" s="154"/>
      <c r="B10" s="155"/>
      <c r="C10" s="183" t="s">
        <v>507</v>
      </c>
      <c r="D10" s="158"/>
      <c r="E10" s="159">
        <v>83.2</v>
      </c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47"/>
      <c r="Z10" s="147"/>
      <c r="AA10" s="147"/>
      <c r="AB10" s="147"/>
      <c r="AC10" s="147"/>
      <c r="AD10" s="147"/>
      <c r="AE10" s="147"/>
      <c r="AF10" s="147"/>
      <c r="AG10" s="147" t="s">
        <v>178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5">
      <c r="A11" s="154"/>
      <c r="B11" s="155"/>
      <c r="C11" s="183" t="s">
        <v>508</v>
      </c>
      <c r="D11" s="158"/>
      <c r="E11" s="159">
        <v>2.6</v>
      </c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47"/>
      <c r="Z11" s="147"/>
      <c r="AA11" s="147"/>
      <c r="AB11" s="147"/>
      <c r="AC11" s="147"/>
      <c r="AD11" s="147"/>
      <c r="AE11" s="147"/>
      <c r="AF11" s="147"/>
      <c r="AG11" s="147" t="s">
        <v>178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5">
      <c r="A12" s="173">
        <v>2</v>
      </c>
      <c r="B12" s="174" t="s">
        <v>217</v>
      </c>
      <c r="C12" s="181" t="s">
        <v>218</v>
      </c>
      <c r="D12" s="175" t="s">
        <v>219</v>
      </c>
      <c r="E12" s="176">
        <v>16</v>
      </c>
      <c r="F12" s="177">
        <v>0</v>
      </c>
      <c r="G12" s="178">
        <f>ROUND(E12*F12,2)</f>
        <v>0</v>
      </c>
      <c r="H12" s="157">
        <v>0</v>
      </c>
      <c r="I12" s="156">
        <f>ROUND(E12*H12,2)</f>
        <v>0</v>
      </c>
      <c r="J12" s="157">
        <v>102.5</v>
      </c>
      <c r="K12" s="156">
        <f>ROUND(E12*J12,2)</f>
        <v>1640</v>
      </c>
      <c r="L12" s="156">
        <v>21</v>
      </c>
      <c r="M12" s="156">
        <f>G12*(1+L12/100)</f>
        <v>0</v>
      </c>
      <c r="N12" s="156">
        <v>0</v>
      </c>
      <c r="O12" s="156">
        <f>ROUND(E12*N12,2)</f>
        <v>0</v>
      </c>
      <c r="P12" s="156">
        <v>0</v>
      </c>
      <c r="Q12" s="156">
        <f>ROUND(E12*P12,2)</f>
        <v>0</v>
      </c>
      <c r="R12" s="156"/>
      <c r="S12" s="156" t="s">
        <v>163</v>
      </c>
      <c r="T12" s="156" t="s">
        <v>211</v>
      </c>
      <c r="U12" s="156">
        <v>0.20300000000000001</v>
      </c>
      <c r="V12" s="156">
        <f>ROUND(E12*U12,2)</f>
        <v>3.25</v>
      </c>
      <c r="W12" s="156"/>
      <c r="X12" s="156" t="s">
        <v>212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213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5">
      <c r="A13" s="173">
        <v>3</v>
      </c>
      <c r="B13" s="174" t="s">
        <v>220</v>
      </c>
      <c r="C13" s="181" t="s">
        <v>221</v>
      </c>
      <c r="D13" s="175" t="s">
        <v>222</v>
      </c>
      <c r="E13" s="176">
        <v>8</v>
      </c>
      <c r="F13" s="177">
        <v>0</v>
      </c>
      <c r="G13" s="178">
        <f>ROUND(E13*F13,2)</f>
        <v>0</v>
      </c>
      <c r="H13" s="157">
        <v>0</v>
      </c>
      <c r="I13" s="156">
        <f>ROUND(E13*H13,2)</f>
        <v>0</v>
      </c>
      <c r="J13" s="157">
        <v>50.7</v>
      </c>
      <c r="K13" s="156">
        <f>ROUND(E13*J13,2)</f>
        <v>405.6</v>
      </c>
      <c r="L13" s="156">
        <v>21</v>
      </c>
      <c r="M13" s="156">
        <f>G13*(1+L13/100)</f>
        <v>0</v>
      </c>
      <c r="N13" s="156">
        <v>0</v>
      </c>
      <c r="O13" s="156">
        <f>ROUND(E13*N13,2)</f>
        <v>0</v>
      </c>
      <c r="P13" s="156">
        <v>0</v>
      </c>
      <c r="Q13" s="156">
        <f>ROUND(E13*P13,2)</f>
        <v>0</v>
      </c>
      <c r="R13" s="156"/>
      <c r="S13" s="156" t="s">
        <v>163</v>
      </c>
      <c r="T13" s="156" t="s">
        <v>211</v>
      </c>
      <c r="U13" s="156">
        <v>0</v>
      </c>
      <c r="V13" s="156">
        <f>ROUND(E13*U13,2)</f>
        <v>0</v>
      </c>
      <c r="W13" s="156"/>
      <c r="X13" s="156" t="s">
        <v>212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213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5">
      <c r="A14" s="167">
        <v>4</v>
      </c>
      <c r="B14" s="168" t="s">
        <v>230</v>
      </c>
      <c r="C14" s="182" t="s">
        <v>231</v>
      </c>
      <c r="D14" s="169" t="s">
        <v>232</v>
      </c>
      <c r="E14" s="170">
        <v>41.16</v>
      </c>
      <c r="F14" s="171">
        <v>0</v>
      </c>
      <c r="G14" s="172">
        <f>ROUND(E14*F14,2)</f>
        <v>0</v>
      </c>
      <c r="H14" s="157">
        <v>0</v>
      </c>
      <c r="I14" s="156">
        <f>ROUND(E14*H14,2)</f>
        <v>0</v>
      </c>
      <c r="J14" s="157">
        <v>93</v>
      </c>
      <c r="K14" s="156">
        <f>ROUND(E14*J14,2)</f>
        <v>3827.88</v>
      </c>
      <c r="L14" s="156">
        <v>21</v>
      </c>
      <c r="M14" s="156">
        <f>G14*(1+L14/100)</f>
        <v>0</v>
      </c>
      <c r="N14" s="156">
        <v>0</v>
      </c>
      <c r="O14" s="156">
        <f>ROUND(E14*N14,2)</f>
        <v>0</v>
      </c>
      <c r="P14" s="156">
        <v>0</v>
      </c>
      <c r="Q14" s="156">
        <f>ROUND(E14*P14,2)</f>
        <v>0</v>
      </c>
      <c r="R14" s="156"/>
      <c r="S14" s="156" t="s">
        <v>163</v>
      </c>
      <c r="T14" s="156" t="s">
        <v>211</v>
      </c>
      <c r="U14" s="156">
        <v>0.1</v>
      </c>
      <c r="V14" s="156">
        <f>ROUND(E14*U14,2)</f>
        <v>4.12</v>
      </c>
      <c r="W14" s="156"/>
      <c r="X14" s="156" t="s">
        <v>212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213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5">
      <c r="A15" s="154"/>
      <c r="B15" s="155"/>
      <c r="C15" s="183" t="s">
        <v>509</v>
      </c>
      <c r="D15" s="158"/>
      <c r="E15" s="159">
        <v>41.16</v>
      </c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47"/>
      <c r="Z15" s="147"/>
      <c r="AA15" s="147"/>
      <c r="AB15" s="147"/>
      <c r="AC15" s="147"/>
      <c r="AD15" s="147"/>
      <c r="AE15" s="147"/>
      <c r="AF15" s="147"/>
      <c r="AG15" s="147" t="s">
        <v>178</v>
      </c>
      <c r="AH15" s="147">
        <v>0</v>
      </c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5">
      <c r="A16" s="167">
        <v>5</v>
      </c>
      <c r="B16" s="168" t="s">
        <v>237</v>
      </c>
      <c r="C16" s="182" t="s">
        <v>238</v>
      </c>
      <c r="D16" s="169" t="s">
        <v>232</v>
      </c>
      <c r="E16" s="170">
        <v>46.116399999999999</v>
      </c>
      <c r="F16" s="171">
        <v>0</v>
      </c>
      <c r="G16" s="172">
        <f>ROUND(E16*F16,2)</f>
        <v>0</v>
      </c>
      <c r="H16" s="157">
        <v>0</v>
      </c>
      <c r="I16" s="156">
        <f>ROUND(E16*H16,2)</f>
        <v>0</v>
      </c>
      <c r="J16" s="157">
        <v>86.1</v>
      </c>
      <c r="K16" s="156">
        <f>ROUND(E16*J16,2)</f>
        <v>3970.62</v>
      </c>
      <c r="L16" s="156">
        <v>21</v>
      </c>
      <c r="M16" s="156">
        <f>G16*(1+L16/100)</f>
        <v>0</v>
      </c>
      <c r="N16" s="156">
        <v>0</v>
      </c>
      <c r="O16" s="156">
        <f>ROUND(E16*N16,2)</f>
        <v>0</v>
      </c>
      <c r="P16" s="156">
        <v>0</v>
      </c>
      <c r="Q16" s="156">
        <f>ROUND(E16*P16,2)</f>
        <v>0</v>
      </c>
      <c r="R16" s="156"/>
      <c r="S16" s="156" t="s">
        <v>163</v>
      </c>
      <c r="T16" s="156" t="s">
        <v>211</v>
      </c>
      <c r="U16" s="156">
        <v>0.1</v>
      </c>
      <c r="V16" s="156">
        <f>ROUND(E16*U16,2)</f>
        <v>4.6100000000000003</v>
      </c>
      <c r="W16" s="156"/>
      <c r="X16" s="156" t="s">
        <v>212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213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5">
      <c r="A17" s="154"/>
      <c r="B17" s="155"/>
      <c r="C17" s="191" t="s">
        <v>239</v>
      </c>
      <c r="D17" s="187"/>
      <c r="E17" s="188"/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47"/>
      <c r="Z17" s="147"/>
      <c r="AA17" s="147"/>
      <c r="AB17" s="147"/>
      <c r="AC17" s="147"/>
      <c r="AD17" s="147"/>
      <c r="AE17" s="147"/>
      <c r="AF17" s="147"/>
      <c r="AG17" s="147" t="s">
        <v>178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5">
      <c r="A18" s="154"/>
      <c r="B18" s="155"/>
      <c r="C18" s="192" t="s">
        <v>510</v>
      </c>
      <c r="D18" s="187"/>
      <c r="E18" s="188">
        <v>18.762</v>
      </c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47"/>
      <c r="Z18" s="147"/>
      <c r="AA18" s="147"/>
      <c r="AB18" s="147"/>
      <c r="AC18" s="147"/>
      <c r="AD18" s="147"/>
      <c r="AE18" s="147"/>
      <c r="AF18" s="147"/>
      <c r="AG18" s="147" t="s">
        <v>178</v>
      </c>
      <c r="AH18" s="147">
        <v>2</v>
      </c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5">
      <c r="A19" s="154"/>
      <c r="B19" s="155"/>
      <c r="C19" s="192" t="s">
        <v>511</v>
      </c>
      <c r="D19" s="187"/>
      <c r="E19" s="188">
        <v>108.3</v>
      </c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47"/>
      <c r="Z19" s="147"/>
      <c r="AA19" s="147"/>
      <c r="AB19" s="147"/>
      <c r="AC19" s="147"/>
      <c r="AD19" s="147"/>
      <c r="AE19" s="147"/>
      <c r="AF19" s="147"/>
      <c r="AG19" s="147" t="s">
        <v>178</v>
      </c>
      <c r="AH19" s="147">
        <v>2</v>
      </c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5">
      <c r="A20" s="154"/>
      <c r="B20" s="155"/>
      <c r="C20" s="192" t="s">
        <v>512</v>
      </c>
      <c r="D20" s="187"/>
      <c r="E20" s="188">
        <v>90.9</v>
      </c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47"/>
      <c r="Z20" s="147"/>
      <c r="AA20" s="147"/>
      <c r="AB20" s="147"/>
      <c r="AC20" s="147"/>
      <c r="AD20" s="147"/>
      <c r="AE20" s="147"/>
      <c r="AF20" s="147"/>
      <c r="AG20" s="147" t="s">
        <v>178</v>
      </c>
      <c r="AH20" s="147">
        <v>2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5">
      <c r="A21" s="154"/>
      <c r="B21" s="155"/>
      <c r="C21" s="192" t="s">
        <v>513</v>
      </c>
      <c r="D21" s="187"/>
      <c r="E21" s="188">
        <v>10.220000000000001</v>
      </c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47"/>
      <c r="Z21" s="147"/>
      <c r="AA21" s="147"/>
      <c r="AB21" s="147"/>
      <c r="AC21" s="147"/>
      <c r="AD21" s="147"/>
      <c r="AE21" s="147"/>
      <c r="AF21" s="147"/>
      <c r="AG21" s="147" t="s">
        <v>178</v>
      </c>
      <c r="AH21" s="147">
        <v>2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5">
      <c r="A22" s="154"/>
      <c r="B22" s="155"/>
      <c r="C22" s="192" t="s">
        <v>514</v>
      </c>
      <c r="D22" s="187"/>
      <c r="E22" s="188">
        <v>2.4</v>
      </c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47"/>
      <c r="Z22" s="147"/>
      <c r="AA22" s="147"/>
      <c r="AB22" s="147"/>
      <c r="AC22" s="147"/>
      <c r="AD22" s="147"/>
      <c r="AE22" s="147"/>
      <c r="AF22" s="147"/>
      <c r="AG22" s="147" t="s">
        <v>178</v>
      </c>
      <c r="AH22" s="147">
        <v>2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5">
      <c r="A23" s="154"/>
      <c r="B23" s="155"/>
      <c r="C23" s="193" t="s">
        <v>322</v>
      </c>
      <c r="D23" s="189"/>
      <c r="E23" s="190">
        <v>230.58199999999999</v>
      </c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47"/>
      <c r="Z23" s="147"/>
      <c r="AA23" s="147"/>
      <c r="AB23" s="147"/>
      <c r="AC23" s="147"/>
      <c r="AD23" s="147"/>
      <c r="AE23" s="147"/>
      <c r="AF23" s="147"/>
      <c r="AG23" s="147" t="s">
        <v>178</v>
      </c>
      <c r="AH23" s="147">
        <v>3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5">
      <c r="A24" s="154"/>
      <c r="B24" s="155"/>
      <c r="C24" s="191" t="s">
        <v>323</v>
      </c>
      <c r="D24" s="187"/>
      <c r="E24" s="188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47"/>
      <c r="Z24" s="147"/>
      <c r="AA24" s="147"/>
      <c r="AB24" s="147"/>
      <c r="AC24" s="147"/>
      <c r="AD24" s="147"/>
      <c r="AE24" s="147"/>
      <c r="AF24" s="147"/>
      <c r="AG24" s="147" t="s">
        <v>178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5">
      <c r="A25" s="154"/>
      <c r="B25" s="155"/>
      <c r="C25" s="183" t="s">
        <v>515</v>
      </c>
      <c r="D25" s="158"/>
      <c r="E25" s="159">
        <v>46.116399999999999</v>
      </c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47"/>
      <c r="Z25" s="147"/>
      <c r="AA25" s="147"/>
      <c r="AB25" s="147"/>
      <c r="AC25" s="147"/>
      <c r="AD25" s="147"/>
      <c r="AE25" s="147"/>
      <c r="AF25" s="147"/>
      <c r="AG25" s="147" t="s">
        <v>178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5">
      <c r="A26" s="167">
        <v>6</v>
      </c>
      <c r="B26" s="168" t="s">
        <v>325</v>
      </c>
      <c r="C26" s="182" t="s">
        <v>326</v>
      </c>
      <c r="D26" s="169" t="s">
        <v>232</v>
      </c>
      <c r="E26" s="170">
        <v>92.232799999999997</v>
      </c>
      <c r="F26" s="171">
        <v>0</v>
      </c>
      <c r="G26" s="172">
        <f>ROUND(E26*F26,2)</f>
        <v>0</v>
      </c>
      <c r="H26" s="157">
        <v>0</v>
      </c>
      <c r="I26" s="156">
        <f>ROUND(E26*H26,2)</f>
        <v>0</v>
      </c>
      <c r="J26" s="157">
        <v>106</v>
      </c>
      <c r="K26" s="156">
        <f>ROUND(E26*J26,2)</f>
        <v>9776.68</v>
      </c>
      <c r="L26" s="156">
        <v>21</v>
      </c>
      <c r="M26" s="156">
        <f>G26*(1+L26/100)</f>
        <v>0</v>
      </c>
      <c r="N26" s="156">
        <v>0</v>
      </c>
      <c r="O26" s="156">
        <f>ROUND(E26*N26,2)</f>
        <v>0</v>
      </c>
      <c r="P26" s="156">
        <v>0</v>
      </c>
      <c r="Q26" s="156">
        <f>ROUND(E26*P26,2)</f>
        <v>0</v>
      </c>
      <c r="R26" s="156"/>
      <c r="S26" s="156" t="s">
        <v>163</v>
      </c>
      <c r="T26" s="156" t="s">
        <v>211</v>
      </c>
      <c r="U26" s="156">
        <v>0.12</v>
      </c>
      <c r="V26" s="156">
        <f>ROUND(E26*U26,2)</f>
        <v>11.07</v>
      </c>
      <c r="W26" s="156"/>
      <c r="X26" s="156" t="s">
        <v>212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213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5">
      <c r="A27" s="154"/>
      <c r="B27" s="155"/>
      <c r="C27" s="191" t="s">
        <v>239</v>
      </c>
      <c r="D27" s="187"/>
      <c r="E27" s="188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47"/>
      <c r="Z27" s="147"/>
      <c r="AA27" s="147"/>
      <c r="AB27" s="147"/>
      <c r="AC27" s="147"/>
      <c r="AD27" s="147"/>
      <c r="AE27" s="147"/>
      <c r="AF27" s="147"/>
      <c r="AG27" s="147" t="s">
        <v>178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5">
      <c r="A28" s="154"/>
      <c r="B28" s="155"/>
      <c r="C28" s="192" t="s">
        <v>510</v>
      </c>
      <c r="D28" s="187"/>
      <c r="E28" s="188">
        <v>18.762</v>
      </c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47"/>
      <c r="Z28" s="147"/>
      <c r="AA28" s="147"/>
      <c r="AB28" s="147"/>
      <c r="AC28" s="147"/>
      <c r="AD28" s="147"/>
      <c r="AE28" s="147"/>
      <c r="AF28" s="147"/>
      <c r="AG28" s="147" t="s">
        <v>178</v>
      </c>
      <c r="AH28" s="147">
        <v>2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5">
      <c r="A29" s="154"/>
      <c r="B29" s="155"/>
      <c r="C29" s="192" t="s">
        <v>511</v>
      </c>
      <c r="D29" s="187"/>
      <c r="E29" s="188">
        <v>108.3</v>
      </c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47"/>
      <c r="Z29" s="147"/>
      <c r="AA29" s="147"/>
      <c r="AB29" s="147"/>
      <c r="AC29" s="147"/>
      <c r="AD29" s="147"/>
      <c r="AE29" s="147"/>
      <c r="AF29" s="147"/>
      <c r="AG29" s="147" t="s">
        <v>178</v>
      </c>
      <c r="AH29" s="147">
        <v>2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5">
      <c r="A30" s="154"/>
      <c r="B30" s="155"/>
      <c r="C30" s="192" t="s">
        <v>512</v>
      </c>
      <c r="D30" s="187"/>
      <c r="E30" s="188">
        <v>90.9</v>
      </c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47"/>
      <c r="Z30" s="147"/>
      <c r="AA30" s="147"/>
      <c r="AB30" s="147"/>
      <c r="AC30" s="147"/>
      <c r="AD30" s="147"/>
      <c r="AE30" s="147"/>
      <c r="AF30" s="147"/>
      <c r="AG30" s="147" t="s">
        <v>178</v>
      </c>
      <c r="AH30" s="147">
        <v>2</v>
      </c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5">
      <c r="A31" s="154"/>
      <c r="B31" s="155"/>
      <c r="C31" s="192" t="s">
        <v>513</v>
      </c>
      <c r="D31" s="187"/>
      <c r="E31" s="188">
        <v>10.220000000000001</v>
      </c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47"/>
      <c r="Z31" s="147"/>
      <c r="AA31" s="147"/>
      <c r="AB31" s="147"/>
      <c r="AC31" s="147"/>
      <c r="AD31" s="147"/>
      <c r="AE31" s="147"/>
      <c r="AF31" s="147"/>
      <c r="AG31" s="147" t="s">
        <v>178</v>
      </c>
      <c r="AH31" s="147">
        <v>2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 x14ac:dyDescent="0.25">
      <c r="A32" s="154"/>
      <c r="B32" s="155"/>
      <c r="C32" s="192" t="s">
        <v>514</v>
      </c>
      <c r="D32" s="187"/>
      <c r="E32" s="188">
        <v>2.4</v>
      </c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47"/>
      <c r="Z32" s="147"/>
      <c r="AA32" s="147"/>
      <c r="AB32" s="147"/>
      <c r="AC32" s="147"/>
      <c r="AD32" s="147"/>
      <c r="AE32" s="147"/>
      <c r="AF32" s="147"/>
      <c r="AG32" s="147" t="s">
        <v>178</v>
      </c>
      <c r="AH32" s="147">
        <v>2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5">
      <c r="A33" s="154"/>
      <c r="B33" s="155"/>
      <c r="C33" s="193" t="s">
        <v>322</v>
      </c>
      <c r="D33" s="189"/>
      <c r="E33" s="190">
        <v>230.58199999999999</v>
      </c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47"/>
      <c r="Z33" s="147"/>
      <c r="AA33" s="147"/>
      <c r="AB33" s="147"/>
      <c r="AC33" s="147"/>
      <c r="AD33" s="147"/>
      <c r="AE33" s="147"/>
      <c r="AF33" s="147"/>
      <c r="AG33" s="147" t="s">
        <v>178</v>
      </c>
      <c r="AH33" s="147">
        <v>3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5">
      <c r="A34" s="154"/>
      <c r="B34" s="155"/>
      <c r="C34" s="191" t="s">
        <v>323</v>
      </c>
      <c r="D34" s="187"/>
      <c r="E34" s="188"/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47"/>
      <c r="Z34" s="147"/>
      <c r="AA34" s="147"/>
      <c r="AB34" s="147"/>
      <c r="AC34" s="147"/>
      <c r="AD34" s="147"/>
      <c r="AE34" s="147"/>
      <c r="AF34" s="147"/>
      <c r="AG34" s="147" t="s">
        <v>178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5">
      <c r="A35" s="154"/>
      <c r="B35" s="155"/>
      <c r="C35" s="183" t="s">
        <v>516</v>
      </c>
      <c r="D35" s="158"/>
      <c r="E35" s="159">
        <v>92.232799999999997</v>
      </c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47"/>
      <c r="Z35" s="147"/>
      <c r="AA35" s="147"/>
      <c r="AB35" s="147"/>
      <c r="AC35" s="147"/>
      <c r="AD35" s="147"/>
      <c r="AE35" s="147"/>
      <c r="AF35" s="147"/>
      <c r="AG35" s="147" t="s">
        <v>178</v>
      </c>
      <c r="AH35" s="147">
        <v>0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ht="20.399999999999999" outlineLevel="1" x14ac:dyDescent="0.25">
      <c r="A36" s="173">
        <v>7</v>
      </c>
      <c r="B36" s="174" t="s">
        <v>328</v>
      </c>
      <c r="C36" s="181" t="s">
        <v>329</v>
      </c>
      <c r="D36" s="175" t="s">
        <v>232</v>
      </c>
      <c r="E36" s="176">
        <v>92.232799999999997</v>
      </c>
      <c r="F36" s="177">
        <v>0</v>
      </c>
      <c r="G36" s="178">
        <f>ROUND(E36*F36,2)</f>
        <v>0</v>
      </c>
      <c r="H36" s="157">
        <v>0</v>
      </c>
      <c r="I36" s="156">
        <f>ROUND(E36*H36,2)</f>
        <v>0</v>
      </c>
      <c r="J36" s="157">
        <v>35.700000000000003</v>
      </c>
      <c r="K36" s="156">
        <f>ROUND(E36*J36,2)</f>
        <v>3292.71</v>
      </c>
      <c r="L36" s="156">
        <v>21</v>
      </c>
      <c r="M36" s="156">
        <f>G36*(1+L36/100)</f>
        <v>0</v>
      </c>
      <c r="N36" s="156">
        <v>0</v>
      </c>
      <c r="O36" s="156">
        <f>ROUND(E36*N36,2)</f>
        <v>0</v>
      </c>
      <c r="P36" s="156">
        <v>0</v>
      </c>
      <c r="Q36" s="156">
        <f>ROUND(E36*P36,2)</f>
        <v>0</v>
      </c>
      <c r="R36" s="156"/>
      <c r="S36" s="156" t="s">
        <v>163</v>
      </c>
      <c r="T36" s="156" t="s">
        <v>164</v>
      </c>
      <c r="U36" s="156">
        <v>8.4000000000000005E-2</v>
      </c>
      <c r="V36" s="156">
        <f>ROUND(E36*U36,2)</f>
        <v>7.75</v>
      </c>
      <c r="W36" s="156"/>
      <c r="X36" s="156" t="s">
        <v>212</v>
      </c>
      <c r="Y36" s="147"/>
      <c r="Z36" s="147"/>
      <c r="AA36" s="147"/>
      <c r="AB36" s="147"/>
      <c r="AC36" s="147"/>
      <c r="AD36" s="147"/>
      <c r="AE36" s="147"/>
      <c r="AF36" s="147"/>
      <c r="AG36" s="147" t="s">
        <v>213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 x14ac:dyDescent="0.25">
      <c r="A37" s="167">
        <v>8</v>
      </c>
      <c r="B37" s="168" t="s">
        <v>330</v>
      </c>
      <c r="C37" s="182" t="s">
        <v>331</v>
      </c>
      <c r="D37" s="169" t="s">
        <v>232</v>
      </c>
      <c r="E37" s="170">
        <v>92.232799999999997</v>
      </c>
      <c r="F37" s="171">
        <v>0</v>
      </c>
      <c r="G37" s="172">
        <f>ROUND(E37*F37,2)</f>
        <v>0</v>
      </c>
      <c r="H37" s="157">
        <v>0</v>
      </c>
      <c r="I37" s="156">
        <f>ROUND(E37*H37,2)</f>
        <v>0</v>
      </c>
      <c r="J37" s="157">
        <v>284.5</v>
      </c>
      <c r="K37" s="156">
        <f>ROUND(E37*J37,2)</f>
        <v>26240.23</v>
      </c>
      <c r="L37" s="156">
        <v>21</v>
      </c>
      <c r="M37" s="156">
        <f>G37*(1+L37/100)</f>
        <v>0</v>
      </c>
      <c r="N37" s="156">
        <v>0</v>
      </c>
      <c r="O37" s="156">
        <f>ROUND(E37*N37,2)</f>
        <v>0</v>
      </c>
      <c r="P37" s="156">
        <v>0</v>
      </c>
      <c r="Q37" s="156">
        <f>ROUND(E37*P37,2)</f>
        <v>0</v>
      </c>
      <c r="R37" s="156"/>
      <c r="S37" s="156" t="s">
        <v>163</v>
      </c>
      <c r="T37" s="156" t="s">
        <v>211</v>
      </c>
      <c r="U37" s="156">
        <v>0.25</v>
      </c>
      <c r="V37" s="156">
        <f>ROUND(E37*U37,2)</f>
        <v>23.06</v>
      </c>
      <c r="W37" s="156"/>
      <c r="X37" s="156" t="s">
        <v>212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213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5">
      <c r="A38" s="154"/>
      <c r="B38" s="155"/>
      <c r="C38" s="191" t="s">
        <v>239</v>
      </c>
      <c r="D38" s="187"/>
      <c r="E38" s="188"/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47"/>
      <c r="Z38" s="147"/>
      <c r="AA38" s="147"/>
      <c r="AB38" s="147"/>
      <c r="AC38" s="147"/>
      <c r="AD38" s="147"/>
      <c r="AE38" s="147"/>
      <c r="AF38" s="147"/>
      <c r="AG38" s="147" t="s">
        <v>178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 x14ac:dyDescent="0.25">
      <c r="A39" s="154"/>
      <c r="B39" s="155"/>
      <c r="C39" s="192" t="s">
        <v>510</v>
      </c>
      <c r="D39" s="187"/>
      <c r="E39" s="188">
        <v>18.762</v>
      </c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47"/>
      <c r="Z39" s="147"/>
      <c r="AA39" s="147"/>
      <c r="AB39" s="147"/>
      <c r="AC39" s="147"/>
      <c r="AD39" s="147"/>
      <c r="AE39" s="147"/>
      <c r="AF39" s="147"/>
      <c r="AG39" s="147" t="s">
        <v>178</v>
      </c>
      <c r="AH39" s="147">
        <v>2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 x14ac:dyDescent="0.25">
      <c r="A40" s="154"/>
      <c r="B40" s="155"/>
      <c r="C40" s="192" t="s">
        <v>511</v>
      </c>
      <c r="D40" s="187"/>
      <c r="E40" s="188">
        <v>108.3</v>
      </c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47"/>
      <c r="Z40" s="147"/>
      <c r="AA40" s="147"/>
      <c r="AB40" s="147"/>
      <c r="AC40" s="147"/>
      <c r="AD40" s="147"/>
      <c r="AE40" s="147"/>
      <c r="AF40" s="147"/>
      <c r="AG40" s="147" t="s">
        <v>178</v>
      </c>
      <c r="AH40" s="147">
        <v>2</v>
      </c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 x14ac:dyDescent="0.25">
      <c r="A41" s="154"/>
      <c r="B41" s="155"/>
      <c r="C41" s="192" t="s">
        <v>512</v>
      </c>
      <c r="D41" s="187"/>
      <c r="E41" s="188">
        <v>90.9</v>
      </c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47"/>
      <c r="Z41" s="147"/>
      <c r="AA41" s="147"/>
      <c r="AB41" s="147"/>
      <c r="AC41" s="147"/>
      <c r="AD41" s="147"/>
      <c r="AE41" s="147"/>
      <c r="AF41" s="147"/>
      <c r="AG41" s="147" t="s">
        <v>178</v>
      </c>
      <c r="AH41" s="147">
        <v>2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5">
      <c r="A42" s="154"/>
      <c r="B42" s="155"/>
      <c r="C42" s="192" t="s">
        <v>513</v>
      </c>
      <c r="D42" s="187"/>
      <c r="E42" s="188">
        <v>10.220000000000001</v>
      </c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47"/>
      <c r="Z42" s="147"/>
      <c r="AA42" s="147"/>
      <c r="AB42" s="147"/>
      <c r="AC42" s="147"/>
      <c r="AD42" s="147"/>
      <c r="AE42" s="147"/>
      <c r="AF42" s="147"/>
      <c r="AG42" s="147" t="s">
        <v>178</v>
      </c>
      <c r="AH42" s="147">
        <v>2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 x14ac:dyDescent="0.25">
      <c r="A43" s="154"/>
      <c r="B43" s="155"/>
      <c r="C43" s="192" t="s">
        <v>514</v>
      </c>
      <c r="D43" s="187"/>
      <c r="E43" s="188">
        <v>2.4</v>
      </c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47"/>
      <c r="Z43" s="147"/>
      <c r="AA43" s="147"/>
      <c r="AB43" s="147"/>
      <c r="AC43" s="147"/>
      <c r="AD43" s="147"/>
      <c r="AE43" s="147"/>
      <c r="AF43" s="147"/>
      <c r="AG43" s="147" t="s">
        <v>178</v>
      </c>
      <c r="AH43" s="147">
        <v>2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5">
      <c r="A44" s="154"/>
      <c r="B44" s="155"/>
      <c r="C44" s="193" t="s">
        <v>322</v>
      </c>
      <c r="D44" s="189"/>
      <c r="E44" s="190">
        <v>230.58199999999999</v>
      </c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47"/>
      <c r="Z44" s="147"/>
      <c r="AA44" s="147"/>
      <c r="AB44" s="147"/>
      <c r="AC44" s="147"/>
      <c r="AD44" s="147"/>
      <c r="AE44" s="147"/>
      <c r="AF44" s="147"/>
      <c r="AG44" s="147" t="s">
        <v>178</v>
      </c>
      <c r="AH44" s="147">
        <v>3</v>
      </c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1" x14ac:dyDescent="0.25">
      <c r="A45" s="154"/>
      <c r="B45" s="155"/>
      <c r="C45" s="191" t="s">
        <v>323</v>
      </c>
      <c r="D45" s="187"/>
      <c r="E45" s="188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47"/>
      <c r="Z45" s="147"/>
      <c r="AA45" s="147"/>
      <c r="AB45" s="147"/>
      <c r="AC45" s="147"/>
      <c r="AD45" s="147"/>
      <c r="AE45" s="147"/>
      <c r="AF45" s="147"/>
      <c r="AG45" s="147" t="s">
        <v>178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1" x14ac:dyDescent="0.25">
      <c r="A46" s="154"/>
      <c r="B46" s="155"/>
      <c r="C46" s="183" t="s">
        <v>516</v>
      </c>
      <c r="D46" s="158"/>
      <c r="E46" s="159">
        <v>92.232799999999997</v>
      </c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47"/>
      <c r="Z46" s="147"/>
      <c r="AA46" s="147"/>
      <c r="AB46" s="147"/>
      <c r="AC46" s="147"/>
      <c r="AD46" s="147"/>
      <c r="AE46" s="147"/>
      <c r="AF46" s="147"/>
      <c r="AG46" s="147" t="s">
        <v>178</v>
      </c>
      <c r="AH46" s="147">
        <v>0</v>
      </c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5">
      <c r="A47" s="173">
        <v>9</v>
      </c>
      <c r="B47" s="174" t="s">
        <v>332</v>
      </c>
      <c r="C47" s="181" t="s">
        <v>333</v>
      </c>
      <c r="D47" s="175" t="s">
        <v>232</v>
      </c>
      <c r="E47" s="176">
        <v>92.232799999999997</v>
      </c>
      <c r="F47" s="177">
        <v>0</v>
      </c>
      <c r="G47" s="178">
        <f>ROUND(E47*F47,2)</f>
        <v>0</v>
      </c>
      <c r="H47" s="157">
        <v>0</v>
      </c>
      <c r="I47" s="156">
        <f>ROUND(E47*H47,2)</f>
        <v>0</v>
      </c>
      <c r="J47" s="157">
        <v>71.900000000000006</v>
      </c>
      <c r="K47" s="156">
        <f>ROUND(E47*J47,2)</f>
        <v>6631.54</v>
      </c>
      <c r="L47" s="156">
        <v>21</v>
      </c>
      <c r="M47" s="156">
        <f>G47*(1+L47/100)</f>
        <v>0</v>
      </c>
      <c r="N47" s="156">
        <v>0</v>
      </c>
      <c r="O47" s="156">
        <f>ROUND(E47*N47,2)</f>
        <v>0</v>
      </c>
      <c r="P47" s="156">
        <v>0</v>
      </c>
      <c r="Q47" s="156">
        <f>ROUND(E47*P47,2)</f>
        <v>0</v>
      </c>
      <c r="R47" s="156"/>
      <c r="S47" s="156" t="s">
        <v>163</v>
      </c>
      <c r="T47" s="156" t="s">
        <v>211</v>
      </c>
      <c r="U47" s="156">
        <v>0.14829999999999999</v>
      </c>
      <c r="V47" s="156">
        <f>ROUND(E47*U47,2)</f>
        <v>13.68</v>
      </c>
      <c r="W47" s="156"/>
      <c r="X47" s="156" t="s">
        <v>212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213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ht="20.399999999999999" outlineLevel="1" x14ac:dyDescent="0.25">
      <c r="A48" s="167">
        <v>10</v>
      </c>
      <c r="B48" s="168" t="s">
        <v>990</v>
      </c>
      <c r="C48" s="182" t="s">
        <v>1001</v>
      </c>
      <c r="D48" s="169" t="s">
        <v>210</v>
      </c>
      <c r="E48" s="170">
        <v>435.92399999999998</v>
      </c>
      <c r="F48" s="171">
        <v>0</v>
      </c>
      <c r="G48" s="172">
        <f>ROUND(E48*F48,2)</f>
        <v>0</v>
      </c>
      <c r="H48" s="157">
        <v>11.31</v>
      </c>
      <c r="I48" s="156">
        <f>ROUND(E48*H48,2)</f>
        <v>4930.3</v>
      </c>
      <c r="J48" s="157">
        <v>114.19</v>
      </c>
      <c r="K48" s="156">
        <f>ROUND(E48*J48,2)</f>
        <v>49778.16</v>
      </c>
      <c r="L48" s="156">
        <v>21</v>
      </c>
      <c r="M48" s="156">
        <f>G48*(1+L48/100)</f>
        <v>0</v>
      </c>
      <c r="N48" s="156">
        <v>9.8999999999999999E-4</v>
      </c>
      <c r="O48" s="156">
        <f>ROUND(E48*N48,2)</f>
        <v>0.43</v>
      </c>
      <c r="P48" s="156">
        <v>0</v>
      </c>
      <c r="Q48" s="156">
        <f>ROUND(E48*P48,2)</f>
        <v>0</v>
      </c>
      <c r="R48" s="156"/>
      <c r="S48" s="156" t="s">
        <v>163</v>
      </c>
      <c r="T48" s="156" t="s">
        <v>211</v>
      </c>
      <c r="U48" s="156">
        <v>0.23599999999999999</v>
      </c>
      <c r="V48" s="156">
        <f>ROUND(E48*U48,2)</f>
        <v>102.88</v>
      </c>
      <c r="W48" s="156"/>
      <c r="X48" s="156" t="s">
        <v>212</v>
      </c>
      <c r="Y48" s="147"/>
      <c r="Z48" s="147"/>
      <c r="AA48" s="147"/>
      <c r="AB48" s="147"/>
      <c r="AC48" s="147"/>
      <c r="AD48" s="147"/>
      <c r="AE48" s="147"/>
      <c r="AF48" s="147"/>
      <c r="AG48" s="147" t="s">
        <v>213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 x14ac:dyDescent="0.25">
      <c r="A49" s="154"/>
      <c r="B49" s="155"/>
      <c r="C49" s="183" t="s">
        <v>517</v>
      </c>
      <c r="D49" s="158"/>
      <c r="E49" s="159">
        <v>37.524000000000001</v>
      </c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47"/>
      <c r="Z49" s="147"/>
      <c r="AA49" s="147"/>
      <c r="AB49" s="147"/>
      <c r="AC49" s="147"/>
      <c r="AD49" s="147"/>
      <c r="AE49" s="147"/>
      <c r="AF49" s="147"/>
      <c r="AG49" s="147" t="s">
        <v>178</v>
      </c>
      <c r="AH49" s="147">
        <v>0</v>
      </c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 x14ac:dyDescent="0.25">
      <c r="A50" s="154"/>
      <c r="B50" s="155"/>
      <c r="C50" s="183" t="s">
        <v>518</v>
      </c>
      <c r="D50" s="158"/>
      <c r="E50" s="159">
        <v>216.6</v>
      </c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47"/>
      <c r="Z50" s="147"/>
      <c r="AA50" s="147"/>
      <c r="AB50" s="147"/>
      <c r="AC50" s="147"/>
      <c r="AD50" s="147"/>
      <c r="AE50" s="147"/>
      <c r="AF50" s="147"/>
      <c r="AG50" s="147" t="s">
        <v>178</v>
      </c>
      <c r="AH50" s="147">
        <v>0</v>
      </c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 x14ac:dyDescent="0.25">
      <c r="A51" s="154"/>
      <c r="B51" s="155"/>
      <c r="C51" s="183" t="s">
        <v>519</v>
      </c>
      <c r="D51" s="158"/>
      <c r="E51" s="159">
        <v>181.8</v>
      </c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47"/>
      <c r="Z51" s="147"/>
      <c r="AA51" s="147"/>
      <c r="AB51" s="147"/>
      <c r="AC51" s="147"/>
      <c r="AD51" s="147"/>
      <c r="AE51" s="147"/>
      <c r="AF51" s="147"/>
      <c r="AG51" s="147" t="s">
        <v>178</v>
      </c>
      <c r="AH51" s="147">
        <v>0</v>
      </c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ht="20.399999999999999" outlineLevel="1" x14ac:dyDescent="0.25">
      <c r="A52" s="173">
        <v>11</v>
      </c>
      <c r="B52" s="174" t="s">
        <v>996</v>
      </c>
      <c r="C52" s="181" t="s">
        <v>1002</v>
      </c>
      <c r="D52" s="175" t="s">
        <v>210</v>
      </c>
      <c r="E52" s="176">
        <v>435.92399999999998</v>
      </c>
      <c r="F52" s="177">
        <v>0</v>
      </c>
      <c r="G52" s="178">
        <f>ROUND(E52*F52,2)</f>
        <v>0</v>
      </c>
      <c r="H52" s="157">
        <v>0</v>
      </c>
      <c r="I52" s="156">
        <f>ROUND(E52*H52,2)</f>
        <v>0</v>
      </c>
      <c r="J52" s="157">
        <v>27</v>
      </c>
      <c r="K52" s="156">
        <f>ROUND(E52*J52,2)</f>
        <v>11769.95</v>
      </c>
      <c r="L52" s="156">
        <v>21</v>
      </c>
      <c r="M52" s="156">
        <f>G52*(1+L52/100)</f>
        <v>0</v>
      </c>
      <c r="N52" s="156">
        <v>0</v>
      </c>
      <c r="O52" s="156">
        <f>ROUND(E52*N52,2)</f>
        <v>0</v>
      </c>
      <c r="P52" s="156">
        <v>0</v>
      </c>
      <c r="Q52" s="156">
        <f>ROUND(E52*P52,2)</f>
        <v>0</v>
      </c>
      <c r="R52" s="156"/>
      <c r="S52" s="156" t="s">
        <v>163</v>
      </c>
      <c r="T52" s="156" t="s">
        <v>211</v>
      </c>
      <c r="U52" s="156">
        <v>7.0000000000000007E-2</v>
      </c>
      <c r="V52" s="156">
        <f>ROUND(E52*U52,2)</f>
        <v>30.51</v>
      </c>
      <c r="W52" s="156"/>
      <c r="X52" s="156" t="s">
        <v>212</v>
      </c>
      <c r="Y52" s="147"/>
      <c r="Z52" s="147"/>
      <c r="AA52" s="147"/>
      <c r="AB52" s="147"/>
      <c r="AC52" s="147"/>
      <c r="AD52" s="147"/>
      <c r="AE52" s="147"/>
      <c r="AF52" s="147"/>
      <c r="AG52" s="147" t="s">
        <v>213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 x14ac:dyDescent="0.25">
      <c r="A53" s="167">
        <v>12</v>
      </c>
      <c r="B53" s="168" t="s">
        <v>398</v>
      </c>
      <c r="C53" s="182" t="s">
        <v>399</v>
      </c>
      <c r="D53" s="169" t="s">
        <v>232</v>
      </c>
      <c r="E53" s="170">
        <v>283.43588</v>
      </c>
      <c r="F53" s="171">
        <v>0</v>
      </c>
      <c r="G53" s="172">
        <f>ROUND(E53*F53,2)</f>
        <v>0</v>
      </c>
      <c r="H53" s="157">
        <v>0</v>
      </c>
      <c r="I53" s="156">
        <f>ROUND(E53*H53,2)</f>
        <v>0</v>
      </c>
      <c r="J53" s="157">
        <v>96.6</v>
      </c>
      <c r="K53" s="156">
        <f>ROUND(E53*J53,2)</f>
        <v>27379.91</v>
      </c>
      <c r="L53" s="156">
        <v>21</v>
      </c>
      <c r="M53" s="156">
        <f>G53*(1+L53/100)</f>
        <v>0</v>
      </c>
      <c r="N53" s="156">
        <v>0</v>
      </c>
      <c r="O53" s="156">
        <f>ROUND(E53*N53,2)</f>
        <v>0</v>
      </c>
      <c r="P53" s="156">
        <v>0</v>
      </c>
      <c r="Q53" s="156">
        <f>ROUND(E53*P53,2)</f>
        <v>0</v>
      </c>
      <c r="R53" s="156"/>
      <c r="S53" s="156" t="s">
        <v>163</v>
      </c>
      <c r="T53" s="156" t="s">
        <v>211</v>
      </c>
      <c r="U53" s="156">
        <v>0.01</v>
      </c>
      <c r="V53" s="156">
        <f>ROUND(E53*U53,2)</f>
        <v>2.83</v>
      </c>
      <c r="W53" s="156"/>
      <c r="X53" s="156" t="s">
        <v>212</v>
      </c>
      <c r="Y53" s="147"/>
      <c r="Z53" s="147"/>
      <c r="AA53" s="147"/>
      <c r="AB53" s="147"/>
      <c r="AC53" s="147"/>
      <c r="AD53" s="147"/>
      <c r="AE53" s="147"/>
      <c r="AF53" s="147"/>
      <c r="AG53" s="147" t="s">
        <v>213</v>
      </c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 x14ac:dyDescent="0.25">
      <c r="A54" s="154"/>
      <c r="B54" s="155"/>
      <c r="C54" s="183" t="s">
        <v>520</v>
      </c>
      <c r="D54" s="158"/>
      <c r="E54" s="159">
        <v>283.43588</v>
      </c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47"/>
      <c r="Z54" s="147"/>
      <c r="AA54" s="147"/>
      <c r="AB54" s="147"/>
      <c r="AC54" s="147"/>
      <c r="AD54" s="147"/>
      <c r="AE54" s="147"/>
      <c r="AF54" s="147"/>
      <c r="AG54" s="147" t="s">
        <v>178</v>
      </c>
      <c r="AH54" s="147">
        <v>0</v>
      </c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 x14ac:dyDescent="0.25">
      <c r="A55" s="167">
        <v>13</v>
      </c>
      <c r="B55" s="168" t="s">
        <v>401</v>
      </c>
      <c r="C55" s="182" t="s">
        <v>402</v>
      </c>
      <c r="D55" s="169" t="s">
        <v>232</v>
      </c>
      <c r="E55" s="170">
        <v>147.71794</v>
      </c>
      <c r="F55" s="171">
        <v>0</v>
      </c>
      <c r="G55" s="172">
        <f>ROUND(E55*F55,2)</f>
        <v>0</v>
      </c>
      <c r="H55" s="157">
        <v>0</v>
      </c>
      <c r="I55" s="156">
        <f>ROUND(E55*H55,2)</f>
        <v>0</v>
      </c>
      <c r="J55" s="157">
        <v>67</v>
      </c>
      <c r="K55" s="156">
        <f>ROUND(E55*J55,2)</f>
        <v>9897.1</v>
      </c>
      <c r="L55" s="156">
        <v>21</v>
      </c>
      <c r="M55" s="156">
        <f>G55*(1+L55/100)</f>
        <v>0</v>
      </c>
      <c r="N55" s="156">
        <v>0</v>
      </c>
      <c r="O55" s="156">
        <f>ROUND(E55*N55,2)</f>
        <v>0</v>
      </c>
      <c r="P55" s="156">
        <v>0</v>
      </c>
      <c r="Q55" s="156">
        <f>ROUND(E55*P55,2)</f>
        <v>0</v>
      </c>
      <c r="R55" s="156"/>
      <c r="S55" s="156" t="s">
        <v>163</v>
      </c>
      <c r="T55" s="156" t="s">
        <v>211</v>
      </c>
      <c r="U55" s="156">
        <v>0.05</v>
      </c>
      <c r="V55" s="156">
        <f>ROUND(E55*U55,2)</f>
        <v>7.39</v>
      </c>
      <c r="W55" s="156"/>
      <c r="X55" s="156" t="s">
        <v>212</v>
      </c>
      <c r="Y55" s="147"/>
      <c r="Z55" s="147"/>
      <c r="AA55" s="147"/>
      <c r="AB55" s="147"/>
      <c r="AC55" s="147"/>
      <c r="AD55" s="147"/>
      <c r="AE55" s="147"/>
      <c r="AF55" s="147"/>
      <c r="AG55" s="147" t="s">
        <v>213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outlineLevel="1" x14ac:dyDescent="0.25">
      <c r="A56" s="154"/>
      <c r="B56" s="155"/>
      <c r="C56" s="183" t="s">
        <v>521</v>
      </c>
      <c r="D56" s="158"/>
      <c r="E56" s="159">
        <v>147.71794</v>
      </c>
      <c r="F56" s="156"/>
      <c r="G56" s="156"/>
      <c r="H56" s="156"/>
      <c r="I56" s="156"/>
      <c r="J56" s="156"/>
      <c r="K56" s="156"/>
      <c r="L56" s="156"/>
      <c r="M56" s="156"/>
      <c r="N56" s="156"/>
      <c r="O56" s="156"/>
      <c r="P56" s="156"/>
      <c r="Q56" s="156"/>
      <c r="R56" s="156"/>
      <c r="S56" s="156"/>
      <c r="T56" s="156"/>
      <c r="U56" s="156"/>
      <c r="V56" s="156"/>
      <c r="W56" s="156"/>
      <c r="X56" s="156"/>
      <c r="Y56" s="147"/>
      <c r="Z56" s="147"/>
      <c r="AA56" s="147"/>
      <c r="AB56" s="147"/>
      <c r="AC56" s="147"/>
      <c r="AD56" s="147"/>
      <c r="AE56" s="147"/>
      <c r="AF56" s="147"/>
      <c r="AG56" s="147" t="s">
        <v>178</v>
      </c>
      <c r="AH56" s="147">
        <v>0</v>
      </c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 x14ac:dyDescent="0.25">
      <c r="A57" s="167">
        <v>14</v>
      </c>
      <c r="B57" s="168" t="s">
        <v>404</v>
      </c>
      <c r="C57" s="182" t="s">
        <v>405</v>
      </c>
      <c r="D57" s="169" t="s">
        <v>232</v>
      </c>
      <c r="E57" s="170">
        <v>147.71794</v>
      </c>
      <c r="F57" s="171">
        <v>0</v>
      </c>
      <c r="G57" s="172">
        <f>ROUND(E57*F57,2)</f>
        <v>0</v>
      </c>
      <c r="H57" s="157">
        <v>0</v>
      </c>
      <c r="I57" s="156">
        <f>ROUND(E57*H57,2)</f>
        <v>0</v>
      </c>
      <c r="J57" s="157">
        <v>121</v>
      </c>
      <c r="K57" s="156">
        <f>ROUND(E57*J57,2)</f>
        <v>17873.87</v>
      </c>
      <c r="L57" s="156">
        <v>21</v>
      </c>
      <c r="M57" s="156">
        <f>G57*(1+L57/100)</f>
        <v>0</v>
      </c>
      <c r="N57" s="156">
        <v>0</v>
      </c>
      <c r="O57" s="156">
        <f>ROUND(E57*N57,2)</f>
        <v>0</v>
      </c>
      <c r="P57" s="156">
        <v>0</v>
      </c>
      <c r="Q57" s="156">
        <f>ROUND(E57*P57,2)</f>
        <v>0</v>
      </c>
      <c r="R57" s="156"/>
      <c r="S57" s="156" t="s">
        <v>163</v>
      </c>
      <c r="T57" s="156" t="s">
        <v>211</v>
      </c>
      <c r="U57" s="156">
        <v>0.2</v>
      </c>
      <c r="V57" s="156">
        <f>ROUND(E57*U57,2)</f>
        <v>29.54</v>
      </c>
      <c r="W57" s="156"/>
      <c r="X57" s="156" t="s">
        <v>212</v>
      </c>
      <c r="Y57" s="147"/>
      <c r="Z57" s="147"/>
      <c r="AA57" s="147"/>
      <c r="AB57" s="147"/>
      <c r="AC57" s="147"/>
      <c r="AD57" s="147"/>
      <c r="AE57" s="147"/>
      <c r="AF57" s="147"/>
      <c r="AG57" s="147" t="s">
        <v>213</v>
      </c>
      <c r="AH57" s="147"/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5">
      <c r="A58" s="154"/>
      <c r="B58" s="155"/>
      <c r="C58" s="183" t="s">
        <v>522</v>
      </c>
      <c r="D58" s="158"/>
      <c r="E58" s="159">
        <v>230.58199999999999</v>
      </c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47"/>
      <c r="Z58" s="147"/>
      <c r="AA58" s="147"/>
      <c r="AB58" s="147"/>
      <c r="AC58" s="147"/>
      <c r="AD58" s="147"/>
      <c r="AE58" s="147"/>
      <c r="AF58" s="147"/>
      <c r="AG58" s="147" t="s">
        <v>178</v>
      </c>
      <c r="AH58" s="147">
        <v>0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outlineLevel="1" x14ac:dyDescent="0.25">
      <c r="A59" s="154"/>
      <c r="B59" s="155"/>
      <c r="C59" s="183" t="s">
        <v>523</v>
      </c>
      <c r="D59" s="158"/>
      <c r="E59" s="159">
        <v>-75.971999999999994</v>
      </c>
      <c r="F59" s="156"/>
      <c r="G59" s="156"/>
      <c r="H59" s="156"/>
      <c r="I59" s="156"/>
      <c r="J59" s="156"/>
      <c r="K59" s="156"/>
      <c r="L59" s="156"/>
      <c r="M59" s="156"/>
      <c r="N59" s="156"/>
      <c r="O59" s="156"/>
      <c r="P59" s="156"/>
      <c r="Q59" s="156"/>
      <c r="R59" s="156"/>
      <c r="S59" s="156"/>
      <c r="T59" s="156"/>
      <c r="U59" s="156"/>
      <c r="V59" s="156"/>
      <c r="W59" s="156"/>
      <c r="X59" s="156"/>
      <c r="Y59" s="147"/>
      <c r="Z59" s="147"/>
      <c r="AA59" s="147"/>
      <c r="AB59" s="147"/>
      <c r="AC59" s="147"/>
      <c r="AD59" s="147"/>
      <c r="AE59" s="147"/>
      <c r="AF59" s="147"/>
      <c r="AG59" s="147" t="s">
        <v>178</v>
      </c>
      <c r="AH59" s="147">
        <v>0</v>
      </c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 x14ac:dyDescent="0.25">
      <c r="A60" s="154"/>
      <c r="B60" s="155"/>
      <c r="C60" s="183" t="s">
        <v>524</v>
      </c>
      <c r="D60" s="158"/>
      <c r="E60" s="159">
        <v>-6.8920599999999999</v>
      </c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47"/>
      <c r="Z60" s="147"/>
      <c r="AA60" s="147"/>
      <c r="AB60" s="147"/>
      <c r="AC60" s="147"/>
      <c r="AD60" s="147"/>
      <c r="AE60" s="147"/>
      <c r="AF60" s="147"/>
      <c r="AG60" s="147" t="s">
        <v>178</v>
      </c>
      <c r="AH60" s="147">
        <v>0</v>
      </c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ht="20.399999999999999" outlineLevel="1" x14ac:dyDescent="0.25">
      <c r="A61" s="167">
        <v>15</v>
      </c>
      <c r="B61" s="168" t="s">
        <v>416</v>
      </c>
      <c r="C61" s="182" t="s">
        <v>417</v>
      </c>
      <c r="D61" s="169" t="s">
        <v>210</v>
      </c>
      <c r="E61" s="170">
        <v>205.8</v>
      </c>
      <c r="F61" s="171">
        <v>0</v>
      </c>
      <c r="G61" s="172">
        <f>ROUND(E61*F61,2)</f>
        <v>0</v>
      </c>
      <c r="H61" s="157">
        <v>0</v>
      </c>
      <c r="I61" s="156">
        <f>ROUND(E61*H61,2)</f>
        <v>0</v>
      </c>
      <c r="J61" s="157">
        <v>151</v>
      </c>
      <c r="K61" s="156">
        <f>ROUND(E61*J61,2)</f>
        <v>31075.8</v>
      </c>
      <c r="L61" s="156">
        <v>21</v>
      </c>
      <c r="M61" s="156">
        <f>G61*(1+L61/100)</f>
        <v>0</v>
      </c>
      <c r="N61" s="156">
        <v>3.0000000000000001E-5</v>
      </c>
      <c r="O61" s="156">
        <f>ROUND(E61*N61,2)</f>
        <v>0.01</v>
      </c>
      <c r="P61" s="156">
        <v>0</v>
      </c>
      <c r="Q61" s="156">
        <f>ROUND(E61*P61,2)</f>
        <v>0</v>
      </c>
      <c r="R61" s="156"/>
      <c r="S61" s="156" t="s">
        <v>169</v>
      </c>
      <c r="T61" s="156" t="s">
        <v>211</v>
      </c>
      <c r="U61" s="156">
        <v>0</v>
      </c>
      <c r="V61" s="156">
        <f>ROUND(E61*U61,2)</f>
        <v>0</v>
      </c>
      <c r="W61" s="156"/>
      <c r="X61" s="156" t="s">
        <v>212</v>
      </c>
      <c r="Y61" s="147"/>
      <c r="Z61" s="147"/>
      <c r="AA61" s="147"/>
      <c r="AB61" s="147"/>
      <c r="AC61" s="147"/>
      <c r="AD61" s="147"/>
      <c r="AE61" s="147"/>
      <c r="AF61" s="147"/>
      <c r="AG61" s="147" t="s">
        <v>213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outlineLevel="1" x14ac:dyDescent="0.25">
      <c r="A62" s="154"/>
      <c r="B62" s="155"/>
      <c r="C62" s="183" t="s">
        <v>525</v>
      </c>
      <c r="D62" s="158"/>
      <c r="E62" s="159">
        <v>205.8</v>
      </c>
      <c r="F62" s="156"/>
      <c r="G62" s="156"/>
      <c r="H62" s="156"/>
      <c r="I62" s="156"/>
      <c r="J62" s="156"/>
      <c r="K62" s="156"/>
      <c r="L62" s="156"/>
      <c r="M62" s="156"/>
      <c r="N62" s="156"/>
      <c r="O62" s="156"/>
      <c r="P62" s="156"/>
      <c r="Q62" s="156"/>
      <c r="R62" s="156"/>
      <c r="S62" s="156"/>
      <c r="T62" s="156"/>
      <c r="U62" s="156"/>
      <c r="V62" s="156"/>
      <c r="W62" s="156"/>
      <c r="X62" s="156"/>
      <c r="Y62" s="147"/>
      <c r="Z62" s="147"/>
      <c r="AA62" s="147"/>
      <c r="AB62" s="147"/>
      <c r="AC62" s="147"/>
      <c r="AD62" s="147"/>
      <c r="AE62" s="147"/>
      <c r="AF62" s="147"/>
      <c r="AG62" s="147" t="s">
        <v>178</v>
      </c>
      <c r="AH62" s="147">
        <v>0</v>
      </c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ht="20.399999999999999" outlineLevel="1" x14ac:dyDescent="0.25">
      <c r="A63" s="167">
        <v>16</v>
      </c>
      <c r="B63" s="168" t="s">
        <v>421</v>
      </c>
      <c r="C63" s="182" t="s">
        <v>526</v>
      </c>
      <c r="D63" s="169" t="s">
        <v>232</v>
      </c>
      <c r="E63" s="170">
        <v>57.595370000000003</v>
      </c>
      <c r="F63" s="171">
        <v>0</v>
      </c>
      <c r="G63" s="172">
        <f>ROUND(E63*F63,2)</f>
        <v>0</v>
      </c>
      <c r="H63" s="157">
        <v>0</v>
      </c>
      <c r="I63" s="156">
        <f>ROUND(E63*H63,2)</f>
        <v>0</v>
      </c>
      <c r="J63" s="157">
        <v>1096</v>
      </c>
      <c r="K63" s="156">
        <f>ROUND(E63*J63,2)</f>
        <v>63124.53</v>
      </c>
      <c r="L63" s="156">
        <v>21</v>
      </c>
      <c r="M63" s="156">
        <f>G63*(1+L63/100)</f>
        <v>0</v>
      </c>
      <c r="N63" s="156">
        <v>1.7</v>
      </c>
      <c r="O63" s="156">
        <f>ROUND(E63*N63,2)</f>
        <v>97.91</v>
      </c>
      <c r="P63" s="156">
        <v>0</v>
      </c>
      <c r="Q63" s="156">
        <f>ROUND(E63*P63,2)</f>
        <v>0</v>
      </c>
      <c r="R63" s="156"/>
      <c r="S63" s="156" t="s">
        <v>169</v>
      </c>
      <c r="T63" s="156" t="s">
        <v>211</v>
      </c>
      <c r="U63" s="156">
        <v>1.59</v>
      </c>
      <c r="V63" s="156">
        <f>ROUND(E63*U63,2)</f>
        <v>91.58</v>
      </c>
      <c r="W63" s="156"/>
      <c r="X63" s="156" t="s">
        <v>212</v>
      </c>
      <c r="Y63" s="147"/>
      <c r="Z63" s="147"/>
      <c r="AA63" s="147"/>
      <c r="AB63" s="147"/>
      <c r="AC63" s="147"/>
      <c r="AD63" s="147"/>
      <c r="AE63" s="147"/>
      <c r="AF63" s="147"/>
      <c r="AG63" s="147" t="s">
        <v>213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1" x14ac:dyDescent="0.25">
      <c r="A64" s="154"/>
      <c r="B64" s="155"/>
      <c r="C64" s="183" t="s">
        <v>527</v>
      </c>
      <c r="D64" s="158"/>
      <c r="E64" s="159">
        <v>64.284000000000006</v>
      </c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47"/>
      <c r="Z64" s="147"/>
      <c r="AA64" s="147"/>
      <c r="AB64" s="147"/>
      <c r="AC64" s="147"/>
      <c r="AD64" s="147"/>
      <c r="AE64" s="147"/>
      <c r="AF64" s="147"/>
      <c r="AG64" s="147" t="s">
        <v>178</v>
      </c>
      <c r="AH64" s="147">
        <v>0</v>
      </c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 x14ac:dyDescent="0.25">
      <c r="A65" s="154"/>
      <c r="B65" s="155"/>
      <c r="C65" s="183" t="s">
        <v>528</v>
      </c>
      <c r="D65" s="158"/>
      <c r="E65" s="159">
        <v>-6.6886299999999999</v>
      </c>
      <c r="F65" s="156"/>
      <c r="G65" s="156"/>
      <c r="H65" s="156"/>
      <c r="I65" s="156"/>
      <c r="J65" s="156"/>
      <c r="K65" s="156"/>
      <c r="L65" s="156"/>
      <c r="M65" s="156"/>
      <c r="N65" s="156"/>
      <c r="O65" s="156"/>
      <c r="P65" s="156"/>
      <c r="Q65" s="156"/>
      <c r="R65" s="156"/>
      <c r="S65" s="156"/>
      <c r="T65" s="156"/>
      <c r="U65" s="156"/>
      <c r="V65" s="156"/>
      <c r="W65" s="156"/>
      <c r="X65" s="156"/>
      <c r="Y65" s="147"/>
      <c r="Z65" s="147"/>
      <c r="AA65" s="147"/>
      <c r="AB65" s="147"/>
      <c r="AC65" s="147"/>
      <c r="AD65" s="147"/>
      <c r="AE65" s="147"/>
      <c r="AF65" s="147"/>
      <c r="AG65" s="147" t="s">
        <v>178</v>
      </c>
      <c r="AH65" s="147">
        <v>0</v>
      </c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ht="20.399999999999999" outlineLevel="1" x14ac:dyDescent="0.25">
      <c r="A66" s="167">
        <v>17</v>
      </c>
      <c r="B66" s="168" t="s">
        <v>425</v>
      </c>
      <c r="C66" s="182" t="s">
        <v>426</v>
      </c>
      <c r="D66" s="169" t="s">
        <v>232</v>
      </c>
      <c r="E66" s="170">
        <v>82.864059999999995</v>
      </c>
      <c r="F66" s="171">
        <v>0</v>
      </c>
      <c r="G66" s="172">
        <f>ROUND(E66*F66,2)</f>
        <v>0</v>
      </c>
      <c r="H66" s="157">
        <v>0</v>
      </c>
      <c r="I66" s="156">
        <f>ROUND(E66*H66,2)</f>
        <v>0</v>
      </c>
      <c r="J66" s="157">
        <v>700</v>
      </c>
      <c r="K66" s="156">
        <f>ROUND(E66*J66,2)</f>
        <v>58004.84</v>
      </c>
      <c r="L66" s="156">
        <v>21</v>
      </c>
      <c r="M66" s="156">
        <f>G66*(1+L66/100)</f>
        <v>0</v>
      </c>
      <c r="N66" s="156">
        <v>0</v>
      </c>
      <c r="O66" s="156">
        <f>ROUND(E66*N66,2)</f>
        <v>0</v>
      </c>
      <c r="P66" s="156">
        <v>0</v>
      </c>
      <c r="Q66" s="156">
        <f>ROUND(E66*P66,2)</f>
        <v>0</v>
      </c>
      <c r="R66" s="156"/>
      <c r="S66" s="156" t="s">
        <v>169</v>
      </c>
      <c r="T66" s="156" t="s">
        <v>164</v>
      </c>
      <c r="U66" s="156">
        <v>0</v>
      </c>
      <c r="V66" s="156">
        <f>ROUND(E66*U66,2)</f>
        <v>0</v>
      </c>
      <c r="W66" s="156"/>
      <c r="X66" s="156" t="s">
        <v>212</v>
      </c>
      <c r="Y66" s="147"/>
      <c r="Z66" s="147"/>
      <c r="AA66" s="147"/>
      <c r="AB66" s="147"/>
      <c r="AC66" s="147"/>
      <c r="AD66" s="147"/>
      <c r="AE66" s="147"/>
      <c r="AF66" s="147"/>
      <c r="AG66" s="147" t="s">
        <v>213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 x14ac:dyDescent="0.25">
      <c r="A67" s="154"/>
      <c r="B67" s="155"/>
      <c r="C67" s="183" t="s">
        <v>529</v>
      </c>
      <c r="D67" s="158"/>
      <c r="E67" s="159">
        <v>82.864059999999995</v>
      </c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47"/>
      <c r="Z67" s="147"/>
      <c r="AA67" s="147"/>
      <c r="AB67" s="147"/>
      <c r="AC67" s="147"/>
      <c r="AD67" s="147"/>
      <c r="AE67" s="147"/>
      <c r="AF67" s="147"/>
      <c r="AG67" s="147" t="s">
        <v>178</v>
      </c>
      <c r="AH67" s="147">
        <v>0</v>
      </c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x14ac:dyDescent="0.25">
      <c r="A68" s="161" t="s">
        <v>158</v>
      </c>
      <c r="B68" s="162" t="s">
        <v>95</v>
      </c>
      <c r="C68" s="180" t="s">
        <v>96</v>
      </c>
      <c r="D68" s="163"/>
      <c r="E68" s="164"/>
      <c r="F68" s="165"/>
      <c r="G68" s="166">
        <f>SUMIF(AG69:AG70,"&lt;&gt;NOR",G69:G70)</f>
        <v>0</v>
      </c>
      <c r="H68" s="160"/>
      <c r="I68" s="160">
        <f>SUM(I69:I70)</f>
        <v>0</v>
      </c>
      <c r="J68" s="160"/>
      <c r="K68" s="160">
        <f>SUM(K69:K70)</f>
        <v>14504.81</v>
      </c>
      <c r="L68" s="160"/>
      <c r="M68" s="160">
        <f>SUM(M69:M70)</f>
        <v>0</v>
      </c>
      <c r="N68" s="160"/>
      <c r="O68" s="160">
        <f>SUM(O69:O70)</f>
        <v>22.1</v>
      </c>
      <c r="P68" s="160"/>
      <c r="Q68" s="160">
        <f>SUM(Q69:Q70)</f>
        <v>0</v>
      </c>
      <c r="R68" s="160"/>
      <c r="S68" s="160"/>
      <c r="T68" s="160"/>
      <c r="U68" s="160"/>
      <c r="V68" s="160">
        <f>SUM(V69:V70)</f>
        <v>19.87</v>
      </c>
      <c r="W68" s="160"/>
      <c r="X68" s="160"/>
      <c r="AG68" t="s">
        <v>159</v>
      </c>
    </row>
    <row r="69" spans="1:60" outlineLevel="1" x14ac:dyDescent="0.25">
      <c r="A69" s="167">
        <v>18</v>
      </c>
      <c r="B69" s="168" t="s">
        <v>433</v>
      </c>
      <c r="C69" s="182" t="s">
        <v>530</v>
      </c>
      <c r="D69" s="169" t="s">
        <v>232</v>
      </c>
      <c r="E69" s="170">
        <v>11.688000000000001</v>
      </c>
      <c r="F69" s="171">
        <v>0</v>
      </c>
      <c r="G69" s="172">
        <f>ROUND(E69*F69,2)</f>
        <v>0</v>
      </c>
      <c r="H69" s="157">
        <v>0</v>
      </c>
      <c r="I69" s="156">
        <f>ROUND(E69*H69,2)</f>
        <v>0</v>
      </c>
      <c r="J69" s="157">
        <v>1241</v>
      </c>
      <c r="K69" s="156">
        <f>ROUND(E69*J69,2)</f>
        <v>14504.81</v>
      </c>
      <c r="L69" s="156">
        <v>21</v>
      </c>
      <c r="M69" s="156">
        <f>G69*(1+L69/100)</f>
        <v>0</v>
      </c>
      <c r="N69" s="156">
        <v>1.8907700000000001</v>
      </c>
      <c r="O69" s="156">
        <f>ROUND(E69*N69,2)</f>
        <v>22.1</v>
      </c>
      <c r="P69" s="156">
        <v>0</v>
      </c>
      <c r="Q69" s="156">
        <f>ROUND(E69*P69,2)</f>
        <v>0</v>
      </c>
      <c r="R69" s="156"/>
      <c r="S69" s="156" t="s">
        <v>169</v>
      </c>
      <c r="T69" s="156" t="s">
        <v>211</v>
      </c>
      <c r="U69" s="156">
        <v>1.7</v>
      </c>
      <c r="V69" s="156">
        <f>ROUND(E69*U69,2)</f>
        <v>19.87</v>
      </c>
      <c r="W69" s="156"/>
      <c r="X69" s="156" t="s">
        <v>212</v>
      </c>
      <c r="Y69" s="147"/>
      <c r="Z69" s="147"/>
      <c r="AA69" s="147"/>
      <c r="AB69" s="147"/>
      <c r="AC69" s="147"/>
      <c r="AD69" s="147"/>
      <c r="AE69" s="147"/>
      <c r="AF69" s="147"/>
      <c r="AG69" s="147" t="s">
        <v>213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1" x14ac:dyDescent="0.25">
      <c r="A70" s="154"/>
      <c r="B70" s="155"/>
      <c r="C70" s="183" t="s">
        <v>531</v>
      </c>
      <c r="D70" s="158"/>
      <c r="E70" s="159">
        <v>11.688000000000001</v>
      </c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47"/>
      <c r="Z70" s="147"/>
      <c r="AA70" s="147"/>
      <c r="AB70" s="147"/>
      <c r="AC70" s="147"/>
      <c r="AD70" s="147"/>
      <c r="AE70" s="147"/>
      <c r="AF70" s="147"/>
      <c r="AG70" s="147" t="s">
        <v>178</v>
      </c>
      <c r="AH70" s="147">
        <v>0</v>
      </c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x14ac:dyDescent="0.25">
      <c r="A71" s="161" t="s">
        <v>158</v>
      </c>
      <c r="B71" s="162" t="s">
        <v>97</v>
      </c>
      <c r="C71" s="180" t="s">
        <v>98</v>
      </c>
      <c r="D71" s="163"/>
      <c r="E71" s="164"/>
      <c r="F71" s="165"/>
      <c r="G71" s="166">
        <f>SUMIF(AG72:AG74,"&lt;&gt;NOR",G72:G74)</f>
        <v>0</v>
      </c>
      <c r="H71" s="160"/>
      <c r="I71" s="160">
        <f>SUM(I72:I74)</f>
        <v>16015.43</v>
      </c>
      <c r="J71" s="160"/>
      <c r="K71" s="160">
        <f>SUM(K72:K74)</f>
        <v>2517.37</v>
      </c>
      <c r="L71" s="160"/>
      <c r="M71" s="160">
        <f>SUM(M72:M74)</f>
        <v>0</v>
      </c>
      <c r="N71" s="160"/>
      <c r="O71" s="160">
        <f>SUM(O72:O74)</f>
        <v>37.840000000000003</v>
      </c>
      <c r="P71" s="160"/>
      <c r="Q71" s="160">
        <f>SUM(Q72:Q74)</f>
        <v>0</v>
      </c>
      <c r="R71" s="160"/>
      <c r="S71" s="160"/>
      <c r="T71" s="160"/>
      <c r="U71" s="160"/>
      <c r="V71" s="160">
        <f>SUM(V72:V74)</f>
        <v>2.4900000000000002</v>
      </c>
      <c r="W71" s="160"/>
      <c r="X71" s="160"/>
      <c r="AG71" t="s">
        <v>159</v>
      </c>
    </row>
    <row r="72" spans="1:60" ht="20.399999999999999" outlineLevel="1" x14ac:dyDescent="0.25">
      <c r="A72" s="167">
        <v>19</v>
      </c>
      <c r="B72" s="168" t="s">
        <v>532</v>
      </c>
      <c r="C72" s="182" t="s">
        <v>533</v>
      </c>
      <c r="D72" s="169" t="s">
        <v>210</v>
      </c>
      <c r="E72" s="170">
        <v>85.8</v>
      </c>
      <c r="F72" s="171">
        <v>0</v>
      </c>
      <c r="G72" s="172">
        <f>ROUND(E72*F72,2)</f>
        <v>0</v>
      </c>
      <c r="H72" s="157">
        <v>186.66</v>
      </c>
      <c r="I72" s="156">
        <f>ROUND(E72*H72,2)</f>
        <v>16015.43</v>
      </c>
      <c r="J72" s="157">
        <v>29.34</v>
      </c>
      <c r="K72" s="156">
        <f>ROUND(E72*J72,2)</f>
        <v>2517.37</v>
      </c>
      <c r="L72" s="156">
        <v>21</v>
      </c>
      <c r="M72" s="156">
        <f>G72*(1+L72/100)</f>
        <v>0</v>
      </c>
      <c r="N72" s="156">
        <v>0.441</v>
      </c>
      <c r="O72" s="156">
        <f>ROUND(E72*N72,2)</f>
        <v>37.840000000000003</v>
      </c>
      <c r="P72" s="156">
        <v>0</v>
      </c>
      <c r="Q72" s="156">
        <f>ROUND(E72*P72,2)</f>
        <v>0</v>
      </c>
      <c r="R72" s="156"/>
      <c r="S72" s="156" t="s">
        <v>163</v>
      </c>
      <c r="T72" s="156" t="s">
        <v>211</v>
      </c>
      <c r="U72" s="156">
        <v>2.9000000000000001E-2</v>
      </c>
      <c r="V72" s="156">
        <f>ROUND(E72*U72,2)</f>
        <v>2.4900000000000002</v>
      </c>
      <c r="W72" s="156"/>
      <c r="X72" s="156" t="s">
        <v>212</v>
      </c>
      <c r="Y72" s="147"/>
      <c r="Z72" s="147"/>
      <c r="AA72" s="147"/>
      <c r="AB72" s="147"/>
      <c r="AC72" s="147"/>
      <c r="AD72" s="147"/>
      <c r="AE72" s="147"/>
      <c r="AF72" s="147"/>
      <c r="AG72" s="147" t="s">
        <v>213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5">
      <c r="A73" s="154"/>
      <c r="B73" s="155"/>
      <c r="C73" s="183" t="s">
        <v>507</v>
      </c>
      <c r="D73" s="158"/>
      <c r="E73" s="159">
        <v>83.2</v>
      </c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47"/>
      <c r="Z73" s="147"/>
      <c r="AA73" s="147"/>
      <c r="AB73" s="147"/>
      <c r="AC73" s="147"/>
      <c r="AD73" s="147"/>
      <c r="AE73" s="147"/>
      <c r="AF73" s="147"/>
      <c r="AG73" s="147" t="s">
        <v>178</v>
      </c>
      <c r="AH73" s="147">
        <v>0</v>
      </c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1" x14ac:dyDescent="0.25">
      <c r="A74" s="154"/>
      <c r="B74" s="155"/>
      <c r="C74" s="183" t="s">
        <v>508</v>
      </c>
      <c r="D74" s="158"/>
      <c r="E74" s="159">
        <v>2.6</v>
      </c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  <c r="Y74" s="147"/>
      <c r="Z74" s="147"/>
      <c r="AA74" s="147"/>
      <c r="AB74" s="147"/>
      <c r="AC74" s="147"/>
      <c r="AD74" s="147"/>
      <c r="AE74" s="147"/>
      <c r="AF74" s="147"/>
      <c r="AG74" s="147" t="s">
        <v>178</v>
      </c>
      <c r="AH74" s="147">
        <v>0</v>
      </c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x14ac:dyDescent="0.25">
      <c r="A75" s="161" t="s">
        <v>158</v>
      </c>
      <c r="B75" s="162" t="s">
        <v>101</v>
      </c>
      <c r="C75" s="180" t="s">
        <v>102</v>
      </c>
      <c r="D75" s="163"/>
      <c r="E75" s="164"/>
      <c r="F75" s="165"/>
      <c r="G75" s="166">
        <f>SUMIF(AG76:AG85,"&lt;&gt;NOR",G76:G85)</f>
        <v>0</v>
      </c>
      <c r="H75" s="160"/>
      <c r="I75" s="160">
        <f>SUM(I76:I85)</f>
        <v>116429.8</v>
      </c>
      <c r="J75" s="160"/>
      <c r="K75" s="160">
        <f>SUM(K76:K85)</f>
        <v>53717.18</v>
      </c>
      <c r="L75" s="160"/>
      <c r="M75" s="160">
        <f>SUM(M76:M85)</f>
        <v>0</v>
      </c>
      <c r="N75" s="160"/>
      <c r="O75" s="160">
        <f>SUM(O76:O85)</f>
        <v>10.51</v>
      </c>
      <c r="P75" s="160"/>
      <c r="Q75" s="160">
        <f>SUM(Q76:Q85)</f>
        <v>0</v>
      </c>
      <c r="R75" s="160"/>
      <c r="S75" s="160"/>
      <c r="T75" s="160"/>
      <c r="U75" s="160"/>
      <c r="V75" s="160">
        <f>SUM(V76:V85)</f>
        <v>50.550000000000004</v>
      </c>
      <c r="W75" s="160"/>
      <c r="X75" s="160"/>
      <c r="AG75" t="s">
        <v>159</v>
      </c>
    </row>
    <row r="76" spans="1:60" outlineLevel="1" x14ac:dyDescent="0.25">
      <c r="A76" s="173">
        <v>20</v>
      </c>
      <c r="B76" s="174" t="s">
        <v>448</v>
      </c>
      <c r="C76" s="181" t="s">
        <v>449</v>
      </c>
      <c r="D76" s="175" t="s">
        <v>225</v>
      </c>
      <c r="E76" s="176">
        <v>120.6</v>
      </c>
      <c r="F76" s="177">
        <v>0</v>
      </c>
      <c r="G76" s="178">
        <f t="shared" ref="G76:G85" si="0">ROUND(E76*F76,2)</f>
        <v>0</v>
      </c>
      <c r="H76" s="157">
        <v>0.25</v>
      </c>
      <c r="I76" s="156">
        <f t="shared" ref="I76:I85" si="1">ROUND(E76*H76,2)</f>
        <v>30.15</v>
      </c>
      <c r="J76" s="157">
        <v>45.55</v>
      </c>
      <c r="K76" s="156">
        <f t="shared" ref="K76:K85" si="2">ROUND(E76*J76,2)</f>
        <v>5493.33</v>
      </c>
      <c r="L76" s="156">
        <v>21</v>
      </c>
      <c r="M76" s="156">
        <f t="shared" ref="M76:M85" si="3">G76*(1+L76/100)</f>
        <v>0</v>
      </c>
      <c r="N76" s="156">
        <v>1.0000000000000001E-5</v>
      </c>
      <c r="O76" s="156">
        <f t="shared" ref="O76:O85" si="4">ROUND(E76*N76,2)</f>
        <v>0</v>
      </c>
      <c r="P76" s="156">
        <v>0</v>
      </c>
      <c r="Q76" s="156">
        <f t="shared" ref="Q76:Q85" si="5">ROUND(E76*P76,2)</f>
        <v>0</v>
      </c>
      <c r="R76" s="156"/>
      <c r="S76" s="156" t="s">
        <v>163</v>
      </c>
      <c r="T76" s="156" t="s">
        <v>211</v>
      </c>
      <c r="U76" s="156">
        <v>9.7000000000000003E-2</v>
      </c>
      <c r="V76" s="156">
        <f t="shared" ref="V76:V85" si="6">ROUND(E76*U76,2)</f>
        <v>11.7</v>
      </c>
      <c r="W76" s="156"/>
      <c r="X76" s="156" t="s">
        <v>212</v>
      </c>
      <c r="Y76" s="147"/>
      <c r="Z76" s="147"/>
      <c r="AA76" s="147"/>
      <c r="AB76" s="147"/>
      <c r="AC76" s="147"/>
      <c r="AD76" s="147"/>
      <c r="AE76" s="147"/>
      <c r="AF76" s="147"/>
      <c r="AG76" s="147" t="s">
        <v>213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1" x14ac:dyDescent="0.25">
      <c r="A77" s="173">
        <v>21</v>
      </c>
      <c r="B77" s="174" t="s">
        <v>450</v>
      </c>
      <c r="C77" s="181" t="s">
        <v>451</v>
      </c>
      <c r="D77" s="175" t="s">
        <v>452</v>
      </c>
      <c r="E77" s="176">
        <v>3</v>
      </c>
      <c r="F77" s="177">
        <v>0</v>
      </c>
      <c r="G77" s="178">
        <f t="shared" si="0"/>
        <v>0</v>
      </c>
      <c r="H77" s="157">
        <v>1.17</v>
      </c>
      <c r="I77" s="156">
        <f t="shared" si="1"/>
        <v>3.51</v>
      </c>
      <c r="J77" s="157">
        <v>167.83</v>
      </c>
      <c r="K77" s="156">
        <f t="shared" si="2"/>
        <v>503.49</v>
      </c>
      <c r="L77" s="156">
        <v>21</v>
      </c>
      <c r="M77" s="156">
        <f t="shared" si="3"/>
        <v>0</v>
      </c>
      <c r="N77" s="156">
        <v>4.0000000000000003E-5</v>
      </c>
      <c r="O77" s="156">
        <f t="shared" si="4"/>
        <v>0</v>
      </c>
      <c r="P77" s="156">
        <v>0</v>
      </c>
      <c r="Q77" s="156">
        <f t="shared" si="5"/>
        <v>0</v>
      </c>
      <c r="R77" s="156"/>
      <c r="S77" s="156" t="s">
        <v>163</v>
      </c>
      <c r="T77" s="156" t="s">
        <v>211</v>
      </c>
      <c r="U77" s="156">
        <v>0.38</v>
      </c>
      <c r="V77" s="156">
        <f t="shared" si="6"/>
        <v>1.1399999999999999</v>
      </c>
      <c r="W77" s="156"/>
      <c r="X77" s="156" t="s">
        <v>212</v>
      </c>
      <c r="Y77" s="147"/>
      <c r="Z77" s="147"/>
      <c r="AA77" s="147"/>
      <c r="AB77" s="147"/>
      <c r="AC77" s="147"/>
      <c r="AD77" s="147"/>
      <c r="AE77" s="147"/>
      <c r="AF77" s="147"/>
      <c r="AG77" s="147" t="s">
        <v>213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ht="20.399999999999999" outlineLevel="1" x14ac:dyDescent="0.25">
      <c r="A78" s="173">
        <v>22</v>
      </c>
      <c r="B78" s="174" t="s">
        <v>453</v>
      </c>
      <c r="C78" s="181" t="s">
        <v>454</v>
      </c>
      <c r="D78" s="175" t="s">
        <v>452</v>
      </c>
      <c r="E78" s="176">
        <v>1</v>
      </c>
      <c r="F78" s="177">
        <v>0</v>
      </c>
      <c r="G78" s="178">
        <f t="shared" si="0"/>
        <v>0</v>
      </c>
      <c r="H78" s="157">
        <v>0</v>
      </c>
      <c r="I78" s="156">
        <f t="shared" si="1"/>
        <v>0</v>
      </c>
      <c r="J78" s="157">
        <v>24020</v>
      </c>
      <c r="K78" s="156">
        <f t="shared" si="2"/>
        <v>24020</v>
      </c>
      <c r="L78" s="156">
        <v>21</v>
      </c>
      <c r="M78" s="156">
        <f t="shared" si="3"/>
        <v>0</v>
      </c>
      <c r="N78" s="156">
        <v>3.4470100000000001</v>
      </c>
      <c r="O78" s="156">
        <f t="shared" si="4"/>
        <v>3.45</v>
      </c>
      <c r="P78" s="156">
        <v>0</v>
      </c>
      <c r="Q78" s="156">
        <f t="shared" si="5"/>
        <v>0</v>
      </c>
      <c r="R78" s="156"/>
      <c r="S78" s="156" t="s">
        <v>169</v>
      </c>
      <c r="T78" s="156" t="s">
        <v>211</v>
      </c>
      <c r="U78" s="156">
        <v>0</v>
      </c>
      <c r="V78" s="156">
        <f t="shared" si="6"/>
        <v>0</v>
      </c>
      <c r="W78" s="156"/>
      <c r="X78" s="156" t="s">
        <v>212</v>
      </c>
      <c r="Y78" s="147"/>
      <c r="Z78" s="147"/>
      <c r="AA78" s="147"/>
      <c r="AB78" s="147"/>
      <c r="AC78" s="147"/>
      <c r="AD78" s="147"/>
      <c r="AE78" s="147"/>
      <c r="AF78" s="147"/>
      <c r="AG78" s="147" t="s">
        <v>213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outlineLevel="1" x14ac:dyDescent="0.25">
      <c r="A79" s="173">
        <v>23</v>
      </c>
      <c r="B79" s="174" t="s">
        <v>459</v>
      </c>
      <c r="C79" s="181" t="s">
        <v>460</v>
      </c>
      <c r="D79" s="175" t="s">
        <v>225</v>
      </c>
      <c r="E79" s="176">
        <v>120.6</v>
      </c>
      <c r="F79" s="177">
        <v>0</v>
      </c>
      <c r="G79" s="178">
        <f t="shared" si="0"/>
        <v>0</v>
      </c>
      <c r="H79" s="157">
        <v>3.9</v>
      </c>
      <c r="I79" s="156">
        <f t="shared" si="1"/>
        <v>470.34</v>
      </c>
      <c r="J79" s="157">
        <v>9.3000000000000007</v>
      </c>
      <c r="K79" s="156">
        <f t="shared" si="2"/>
        <v>1121.58</v>
      </c>
      <c r="L79" s="156">
        <v>21</v>
      </c>
      <c r="M79" s="156">
        <f t="shared" si="3"/>
        <v>0</v>
      </c>
      <c r="N79" s="156">
        <v>0</v>
      </c>
      <c r="O79" s="156">
        <f t="shared" si="4"/>
        <v>0</v>
      </c>
      <c r="P79" s="156">
        <v>0</v>
      </c>
      <c r="Q79" s="156">
        <f t="shared" si="5"/>
        <v>0</v>
      </c>
      <c r="R79" s="156"/>
      <c r="S79" s="156" t="s">
        <v>163</v>
      </c>
      <c r="T79" s="156" t="s">
        <v>211</v>
      </c>
      <c r="U79" s="156">
        <v>2.5999999999999999E-2</v>
      </c>
      <c r="V79" s="156">
        <f t="shared" si="6"/>
        <v>3.14</v>
      </c>
      <c r="W79" s="156"/>
      <c r="X79" s="156" t="s">
        <v>212</v>
      </c>
      <c r="Y79" s="147"/>
      <c r="Z79" s="147"/>
      <c r="AA79" s="147"/>
      <c r="AB79" s="147"/>
      <c r="AC79" s="147"/>
      <c r="AD79" s="147"/>
      <c r="AE79" s="147"/>
      <c r="AF79" s="147"/>
      <c r="AG79" s="147" t="s">
        <v>213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ht="20.399999999999999" outlineLevel="1" x14ac:dyDescent="0.25">
      <c r="A80" s="173">
        <v>24</v>
      </c>
      <c r="B80" s="174" t="s">
        <v>461</v>
      </c>
      <c r="C80" s="181" t="s">
        <v>462</v>
      </c>
      <c r="D80" s="175" t="s">
        <v>225</v>
      </c>
      <c r="E80" s="176">
        <v>120.6</v>
      </c>
      <c r="F80" s="177">
        <v>0</v>
      </c>
      <c r="G80" s="178">
        <f t="shared" si="0"/>
        <v>0</v>
      </c>
      <c r="H80" s="157">
        <v>0</v>
      </c>
      <c r="I80" s="156">
        <f t="shared" si="1"/>
        <v>0</v>
      </c>
      <c r="J80" s="157">
        <v>40.1</v>
      </c>
      <c r="K80" s="156">
        <f t="shared" si="2"/>
        <v>4836.0600000000004</v>
      </c>
      <c r="L80" s="156">
        <v>21</v>
      </c>
      <c r="M80" s="156">
        <f t="shared" si="3"/>
        <v>0</v>
      </c>
      <c r="N80" s="156">
        <v>0</v>
      </c>
      <c r="O80" s="156">
        <f t="shared" si="4"/>
        <v>0</v>
      </c>
      <c r="P80" s="156">
        <v>0</v>
      </c>
      <c r="Q80" s="156">
        <f t="shared" si="5"/>
        <v>0</v>
      </c>
      <c r="R80" s="156"/>
      <c r="S80" s="156" t="s">
        <v>169</v>
      </c>
      <c r="T80" s="156" t="s">
        <v>211</v>
      </c>
      <c r="U80" s="156">
        <v>0.08</v>
      </c>
      <c r="V80" s="156">
        <f t="shared" si="6"/>
        <v>9.65</v>
      </c>
      <c r="W80" s="156"/>
      <c r="X80" s="156" t="s">
        <v>212</v>
      </c>
      <c r="Y80" s="147"/>
      <c r="Z80" s="147"/>
      <c r="AA80" s="147"/>
      <c r="AB80" s="147"/>
      <c r="AC80" s="147"/>
      <c r="AD80" s="147"/>
      <c r="AE80" s="147"/>
      <c r="AF80" s="147"/>
      <c r="AG80" s="147" t="s">
        <v>213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1" x14ac:dyDescent="0.25">
      <c r="A81" s="173">
        <v>25</v>
      </c>
      <c r="B81" s="174" t="s">
        <v>463</v>
      </c>
      <c r="C81" s="181" t="s">
        <v>464</v>
      </c>
      <c r="D81" s="175" t="s">
        <v>465</v>
      </c>
      <c r="E81" s="176">
        <v>3</v>
      </c>
      <c r="F81" s="177">
        <v>0</v>
      </c>
      <c r="G81" s="178">
        <f t="shared" si="0"/>
        <v>0</v>
      </c>
      <c r="H81" s="157">
        <v>0</v>
      </c>
      <c r="I81" s="156">
        <f t="shared" si="1"/>
        <v>0</v>
      </c>
      <c r="J81" s="157">
        <v>3655</v>
      </c>
      <c r="K81" s="156">
        <f t="shared" si="2"/>
        <v>10965</v>
      </c>
      <c r="L81" s="156">
        <v>21</v>
      </c>
      <c r="M81" s="156">
        <f t="shared" si="3"/>
        <v>0</v>
      </c>
      <c r="N81" s="156">
        <v>1.7000000000000001E-4</v>
      </c>
      <c r="O81" s="156">
        <f t="shared" si="4"/>
        <v>0</v>
      </c>
      <c r="P81" s="156">
        <v>0</v>
      </c>
      <c r="Q81" s="156">
        <f t="shared" si="5"/>
        <v>0</v>
      </c>
      <c r="R81" s="156"/>
      <c r="S81" s="156" t="s">
        <v>169</v>
      </c>
      <c r="T81" s="156" t="s">
        <v>211</v>
      </c>
      <c r="U81" s="156">
        <v>7.1</v>
      </c>
      <c r="V81" s="156">
        <f t="shared" si="6"/>
        <v>21.3</v>
      </c>
      <c r="W81" s="156"/>
      <c r="X81" s="156" t="s">
        <v>212</v>
      </c>
      <c r="Y81" s="147"/>
      <c r="Z81" s="147"/>
      <c r="AA81" s="147"/>
      <c r="AB81" s="147"/>
      <c r="AC81" s="147"/>
      <c r="AD81" s="147"/>
      <c r="AE81" s="147"/>
      <c r="AF81" s="147"/>
      <c r="AG81" s="147" t="s">
        <v>213</v>
      </c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1" x14ac:dyDescent="0.25">
      <c r="A82" s="173">
        <v>26</v>
      </c>
      <c r="B82" s="174" t="s">
        <v>466</v>
      </c>
      <c r="C82" s="181" t="s">
        <v>467</v>
      </c>
      <c r="D82" s="175" t="s">
        <v>225</v>
      </c>
      <c r="E82" s="176">
        <v>120.6</v>
      </c>
      <c r="F82" s="177">
        <v>0</v>
      </c>
      <c r="G82" s="178">
        <f t="shared" si="0"/>
        <v>0</v>
      </c>
      <c r="H82" s="157">
        <v>0</v>
      </c>
      <c r="I82" s="156">
        <f t="shared" si="1"/>
        <v>0</v>
      </c>
      <c r="J82" s="157">
        <v>56.2</v>
      </c>
      <c r="K82" s="156">
        <f t="shared" si="2"/>
        <v>6777.72</v>
      </c>
      <c r="L82" s="156">
        <v>21</v>
      </c>
      <c r="M82" s="156">
        <f t="shared" si="3"/>
        <v>0</v>
      </c>
      <c r="N82" s="156">
        <v>0</v>
      </c>
      <c r="O82" s="156">
        <f t="shared" si="4"/>
        <v>0</v>
      </c>
      <c r="P82" s="156">
        <v>0</v>
      </c>
      <c r="Q82" s="156">
        <f t="shared" si="5"/>
        <v>0</v>
      </c>
      <c r="R82" s="156"/>
      <c r="S82" s="156" t="s">
        <v>169</v>
      </c>
      <c r="T82" s="156" t="s">
        <v>211</v>
      </c>
      <c r="U82" s="156">
        <v>0.03</v>
      </c>
      <c r="V82" s="156">
        <f t="shared" si="6"/>
        <v>3.62</v>
      </c>
      <c r="W82" s="156"/>
      <c r="X82" s="156" t="s">
        <v>212</v>
      </c>
      <c r="Y82" s="147"/>
      <c r="Z82" s="147"/>
      <c r="AA82" s="147"/>
      <c r="AB82" s="147"/>
      <c r="AC82" s="147"/>
      <c r="AD82" s="147"/>
      <c r="AE82" s="147"/>
      <c r="AF82" s="147"/>
      <c r="AG82" s="147" t="s">
        <v>213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ht="20.399999999999999" outlineLevel="1" x14ac:dyDescent="0.25">
      <c r="A83" s="173">
        <v>27</v>
      </c>
      <c r="B83" s="174" t="s">
        <v>476</v>
      </c>
      <c r="C83" s="181" t="s">
        <v>477</v>
      </c>
      <c r="D83" s="175" t="s">
        <v>162</v>
      </c>
      <c r="E83" s="176">
        <v>2</v>
      </c>
      <c r="F83" s="177">
        <v>0</v>
      </c>
      <c r="G83" s="178">
        <f t="shared" si="0"/>
        <v>0</v>
      </c>
      <c r="H83" s="157">
        <v>17540</v>
      </c>
      <c r="I83" s="156">
        <f t="shared" si="1"/>
        <v>35080</v>
      </c>
      <c r="J83" s="157">
        <v>0</v>
      </c>
      <c r="K83" s="156">
        <f t="shared" si="2"/>
        <v>0</v>
      </c>
      <c r="L83" s="156">
        <v>21</v>
      </c>
      <c r="M83" s="156">
        <f t="shared" si="3"/>
        <v>0</v>
      </c>
      <c r="N83" s="156">
        <v>2.9409999999999998</v>
      </c>
      <c r="O83" s="156">
        <f t="shared" si="4"/>
        <v>5.88</v>
      </c>
      <c r="P83" s="156">
        <v>0</v>
      </c>
      <c r="Q83" s="156">
        <f t="shared" si="5"/>
        <v>0</v>
      </c>
      <c r="R83" s="156"/>
      <c r="S83" s="156" t="s">
        <v>169</v>
      </c>
      <c r="T83" s="156" t="s">
        <v>164</v>
      </c>
      <c r="U83" s="156">
        <v>0</v>
      </c>
      <c r="V83" s="156">
        <f t="shared" si="6"/>
        <v>0</v>
      </c>
      <c r="W83" s="156"/>
      <c r="X83" s="156" t="s">
        <v>212</v>
      </c>
      <c r="Y83" s="147"/>
      <c r="Z83" s="147"/>
      <c r="AA83" s="147"/>
      <c r="AB83" s="147"/>
      <c r="AC83" s="147"/>
      <c r="AD83" s="147"/>
      <c r="AE83" s="147"/>
      <c r="AF83" s="147"/>
      <c r="AG83" s="147" t="s">
        <v>213</v>
      </c>
      <c r="AH83" s="147"/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ht="91.8" outlineLevel="1" x14ac:dyDescent="0.25">
      <c r="A84" s="173">
        <v>28</v>
      </c>
      <c r="B84" s="174" t="s">
        <v>482</v>
      </c>
      <c r="C84" s="181" t="s">
        <v>973</v>
      </c>
      <c r="D84" s="175" t="s">
        <v>225</v>
      </c>
      <c r="E84" s="176">
        <v>120.6</v>
      </c>
      <c r="F84" s="177">
        <v>0</v>
      </c>
      <c r="G84" s="178">
        <f t="shared" si="0"/>
        <v>0</v>
      </c>
      <c r="H84" s="157">
        <v>623</v>
      </c>
      <c r="I84" s="156">
        <f t="shared" si="1"/>
        <v>75133.8</v>
      </c>
      <c r="J84" s="157">
        <v>0</v>
      </c>
      <c r="K84" s="156">
        <f t="shared" si="2"/>
        <v>0</v>
      </c>
      <c r="L84" s="156">
        <v>21</v>
      </c>
      <c r="M84" s="156">
        <f t="shared" si="3"/>
        <v>0</v>
      </c>
      <c r="N84" s="156">
        <v>9.6699999999999998E-3</v>
      </c>
      <c r="O84" s="156">
        <f t="shared" si="4"/>
        <v>1.17</v>
      </c>
      <c r="P84" s="156">
        <v>0</v>
      </c>
      <c r="Q84" s="156">
        <f t="shared" si="5"/>
        <v>0</v>
      </c>
      <c r="R84" s="156" t="s">
        <v>430</v>
      </c>
      <c r="S84" s="156" t="s">
        <v>163</v>
      </c>
      <c r="T84" s="156" t="s">
        <v>164</v>
      </c>
      <c r="U84" s="156">
        <v>0</v>
      </c>
      <c r="V84" s="156">
        <f t="shared" si="6"/>
        <v>0</v>
      </c>
      <c r="W84" s="156"/>
      <c r="X84" s="156" t="s">
        <v>431</v>
      </c>
      <c r="Y84" s="147"/>
      <c r="Z84" s="147"/>
      <c r="AA84" s="147"/>
      <c r="AB84" s="147"/>
      <c r="AC84" s="147"/>
      <c r="AD84" s="147"/>
      <c r="AE84" s="147"/>
      <c r="AF84" s="147"/>
      <c r="AG84" s="147" t="s">
        <v>432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ht="51" outlineLevel="1" x14ac:dyDescent="0.25">
      <c r="A85" s="173">
        <v>29</v>
      </c>
      <c r="B85" s="174" t="s">
        <v>483</v>
      </c>
      <c r="C85" s="181" t="s">
        <v>975</v>
      </c>
      <c r="D85" s="175" t="s">
        <v>452</v>
      </c>
      <c r="E85" s="176">
        <v>3</v>
      </c>
      <c r="F85" s="177">
        <v>0</v>
      </c>
      <c r="G85" s="178">
        <f t="shared" si="0"/>
        <v>0</v>
      </c>
      <c r="H85" s="157">
        <v>1904</v>
      </c>
      <c r="I85" s="156">
        <f t="shared" si="1"/>
        <v>5712</v>
      </c>
      <c r="J85" s="157">
        <v>0</v>
      </c>
      <c r="K85" s="156">
        <f t="shared" si="2"/>
        <v>0</v>
      </c>
      <c r="L85" s="156">
        <v>21</v>
      </c>
      <c r="M85" s="156">
        <f t="shared" si="3"/>
        <v>0</v>
      </c>
      <c r="N85" s="156">
        <v>3.6700000000000001E-3</v>
      </c>
      <c r="O85" s="156">
        <f t="shared" si="4"/>
        <v>0.01</v>
      </c>
      <c r="P85" s="156">
        <v>0</v>
      </c>
      <c r="Q85" s="156">
        <f t="shared" si="5"/>
        <v>0</v>
      </c>
      <c r="R85" s="156" t="s">
        <v>430</v>
      </c>
      <c r="S85" s="156" t="s">
        <v>163</v>
      </c>
      <c r="T85" s="156" t="s">
        <v>211</v>
      </c>
      <c r="U85" s="156">
        <v>0</v>
      </c>
      <c r="V85" s="156">
        <f t="shared" si="6"/>
        <v>0</v>
      </c>
      <c r="W85" s="156"/>
      <c r="X85" s="156" t="s">
        <v>431</v>
      </c>
      <c r="Y85" s="147"/>
      <c r="Z85" s="147"/>
      <c r="AA85" s="147"/>
      <c r="AB85" s="147"/>
      <c r="AC85" s="147"/>
      <c r="AD85" s="147"/>
      <c r="AE85" s="147"/>
      <c r="AF85" s="147"/>
      <c r="AG85" s="147" t="s">
        <v>432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x14ac:dyDescent="0.25">
      <c r="A86" s="161" t="s">
        <v>158</v>
      </c>
      <c r="B86" s="162" t="s">
        <v>105</v>
      </c>
      <c r="C86" s="180" t="s">
        <v>106</v>
      </c>
      <c r="D86" s="163"/>
      <c r="E86" s="164"/>
      <c r="F86" s="165"/>
      <c r="G86" s="166">
        <f>SUMIF(AG87:AG90,"&lt;&gt;NOR",G87:G90)</f>
        <v>0</v>
      </c>
      <c r="H86" s="160"/>
      <c r="I86" s="160">
        <f>SUM(I87:I90)</f>
        <v>0</v>
      </c>
      <c r="J86" s="160"/>
      <c r="K86" s="160">
        <f>SUM(K87:K90)</f>
        <v>23040.52</v>
      </c>
      <c r="L86" s="160"/>
      <c r="M86" s="160">
        <f>SUM(M87:M90)</f>
        <v>0</v>
      </c>
      <c r="N86" s="160"/>
      <c r="O86" s="160">
        <f>SUM(O87:O90)</f>
        <v>0</v>
      </c>
      <c r="P86" s="160"/>
      <c r="Q86" s="160">
        <f>SUM(Q87:Q90)</f>
        <v>0</v>
      </c>
      <c r="R86" s="160"/>
      <c r="S86" s="160"/>
      <c r="T86" s="160"/>
      <c r="U86" s="160"/>
      <c r="V86" s="160">
        <f>SUM(V87:V90)</f>
        <v>35.700000000000003</v>
      </c>
      <c r="W86" s="160"/>
      <c r="X86" s="160"/>
      <c r="AG86" t="s">
        <v>159</v>
      </c>
    </row>
    <row r="87" spans="1:60" outlineLevel="1" x14ac:dyDescent="0.25">
      <c r="A87" s="167">
        <v>30</v>
      </c>
      <c r="B87" s="168" t="s">
        <v>489</v>
      </c>
      <c r="C87" s="182" t="s">
        <v>490</v>
      </c>
      <c r="D87" s="169" t="s">
        <v>491</v>
      </c>
      <c r="E87" s="170">
        <v>168.79505</v>
      </c>
      <c r="F87" s="171">
        <v>0</v>
      </c>
      <c r="G87" s="172">
        <f>ROUND(E87*F87,2)</f>
        <v>0</v>
      </c>
      <c r="H87" s="157">
        <v>0</v>
      </c>
      <c r="I87" s="156">
        <f>ROUND(E87*H87,2)</f>
        <v>0</v>
      </c>
      <c r="J87" s="157">
        <v>136.5</v>
      </c>
      <c r="K87" s="156">
        <f>ROUND(E87*J87,2)</f>
        <v>23040.52</v>
      </c>
      <c r="L87" s="156">
        <v>21</v>
      </c>
      <c r="M87" s="156">
        <f>G87*(1+L87/100)</f>
        <v>0</v>
      </c>
      <c r="N87" s="156">
        <v>0</v>
      </c>
      <c r="O87" s="156">
        <f>ROUND(E87*N87,2)</f>
        <v>0</v>
      </c>
      <c r="P87" s="156">
        <v>0</v>
      </c>
      <c r="Q87" s="156">
        <f>ROUND(E87*P87,2)</f>
        <v>0</v>
      </c>
      <c r="R87" s="156"/>
      <c r="S87" s="156" t="s">
        <v>163</v>
      </c>
      <c r="T87" s="156" t="s">
        <v>211</v>
      </c>
      <c r="U87" s="156">
        <v>0.21149999999999999</v>
      </c>
      <c r="V87" s="156">
        <f>ROUND(E87*U87,2)</f>
        <v>35.700000000000003</v>
      </c>
      <c r="W87" s="156"/>
      <c r="X87" s="156" t="s">
        <v>492</v>
      </c>
      <c r="Y87" s="147"/>
      <c r="Z87" s="147"/>
      <c r="AA87" s="147"/>
      <c r="AB87" s="147"/>
      <c r="AC87" s="147"/>
      <c r="AD87" s="147"/>
      <c r="AE87" s="147"/>
      <c r="AF87" s="147"/>
      <c r="AG87" s="147" t="s">
        <v>493</v>
      </c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1" x14ac:dyDescent="0.25">
      <c r="A88" s="154"/>
      <c r="B88" s="155"/>
      <c r="C88" s="183" t="s">
        <v>494</v>
      </c>
      <c r="D88" s="158"/>
      <c r="E88" s="159"/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  <c r="Y88" s="147"/>
      <c r="Z88" s="147"/>
      <c r="AA88" s="147"/>
      <c r="AB88" s="147"/>
      <c r="AC88" s="147"/>
      <c r="AD88" s="147"/>
      <c r="AE88" s="147"/>
      <c r="AF88" s="147"/>
      <c r="AG88" s="147" t="s">
        <v>178</v>
      </c>
      <c r="AH88" s="147">
        <v>0</v>
      </c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1" x14ac:dyDescent="0.25">
      <c r="A89" s="154"/>
      <c r="B89" s="155"/>
      <c r="C89" s="183" t="s">
        <v>534</v>
      </c>
      <c r="D89" s="158"/>
      <c r="E89" s="159"/>
      <c r="F89" s="156"/>
      <c r="G89" s="156"/>
      <c r="H89" s="156"/>
      <c r="I89" s="156"/>
      <c r="J89" s="156"/>
      <c r="K89" s="156"/>
      <c r="L89" s="156"/>
      <c r="M89" s="156"/>
      <c r="N89" s="156"/>
      <c r="O89" s="156"/>
      <c r="P89" s="156"/>
      <c r="Q89" s="156"/>
      <c r="R89" s="156"/>
      <c r="S89" s="156"/>
      <c r="T89" s="156"/>
      <c r="U89" s="156"/>
      <c r="V89" s="156"/>
      <c r="W89" s="156"/>
      <c r="X89" s="156"/>
      <c r="Y89" s="147"/>
      <c r="Z89" s="147"/>
      <c r="AA89" s="147"/>
      <c r="AB89" s="147"/>
      <c r="AC89" s="147"/>
      <c r="AD89" s="147"/>
      <c r="AE89" s="147"/>
      <c r="AF89" s="147"/>
      <c r="AG89" s="147" t="s">
        <v>178</v>
      </c>
      <c r="AH89" s="147">
        <v>0</v>
      </c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outlineLevel="1" x14ac:dyDescent="0.25">
      <c r="A90" s="154"/>
      <c r="B90" s="155"/>
      <c r="C90" s="183" t="s">
        <v>535</v>
      </c>
      <c r="D90" s="158"/>
      <c r="E90" s="159">
        <v>168.79505</v>
      </c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47"/>
      <c r="Z90" s="147"/>
      <c r="AA90" s="147"/>
      <c r="AB90" s="147"/>
      <c r="AC90" s="147"/>
      <c r="AD90" s="147"/>
      <c r="AE90" s="147"/>
      <c r="AF90" s="147"/>
      <c r="AG90" s="147" t="s">
        <v>178</v>
      </c>
      <c r="AH90" s="147">
        <v>0</v>
      </c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x14ac:dyDescent="0.25">
      <c r="A91" s="161" t="s">
        <v>158</v>
      </c>
      <c r="B91" s="162" t="s">
        <v>127</v>
      </c>
      <c r="C91" s="180" t="s">
        <v>128</v>
      </c>
      <c r="D91" s="163"/>
      <c r="E91" s="164"/>
      <c r="F91" s="165"/>
      <c r="G91" s="166">
        <f>SUMIF(AG92:AG95,"&lt;&gt;NOR",G92:G95)</f>
        <v>0</v>
      </c>
      <c r="H91" s="160"/>
      <c r="I91" s="160">
        <f>SUM(I92:I95)</f>
        <v>0</v>
      </c>
      <c r="J91" s="160"/>
      <c r="K91" s="160">
        <f>SUM(K92:K95)</f>
        <v>1615.79</v>
      </c>
      <c r="L91" s="160"/>
      <c r="M91" s="160">
        <f>SUM(M92:M95)</f>
        <v>0</v>
      </c>
      <c r="N91" s="160"/>
      <c r="O91" s="160">
        <f>SUM(O92:O95)</f>
        <v>0</v>
      </c>
      <c r="P91" s="160"/>
      <c r="Q91" s="160">
        <f>SUM(Q92:Q95)</f>
        <v>0</v>
      </c>
      <c r="R91" s="160"/>
      <c r="S91" s="160"/>
      <c r="T91" s="160"/>
      <c r="U91" s="160"/>
      <c r="V91" s="160">
        <f>SUM(V92:V95)</f>
        <v>0.38</v>
      </c>
      <c r="W91" s="160"/>
      <c r="X91" s="160"/>
      <c r="AG91" t="s">
        <v>159</v>
      </c>
    </row>
    <row r="92" spans="1:60" ht="30.6" outlineLevel="1" x14ac:dyDescent="0.25">
      <c r="A92" s="167">
        <v>31</v>
      </c>
      <c r="B92" s="168" t="s">
        <v>497</v>
      </c>
      <c r="C92" s="182" t="s">
        <v>498</v>
      </c>
      <c r="D92" s="169" t="s">
        <v>491</v>
      </c>
      <c r="E92" s="170">
        <v>37.752000000000002</v>
      </c>
      <c r="F92" s="171">
        <v>0</v>
      </c>
      <c r="G92" s="172">
        <f>ROUND(E92*F92,2)</f>
        <v>0</v>
      </c>
      <c r="H92" s="157">
        <v>0</v>
      </c>
      <c r="I92" s="156">
        <f>ROUND(E92*H92,2)</f>
        <v>0</v>
      </c>
      <c r="J92" s="157">
        <v>42.8</v>
      </c>
      <c r="K92" s="156">
        <f>ROUND(E92*J92,2)</f>
        <v>1615.79</v>
      </c>
      <c r="L92" s="156">
        <v>21</v>
      </c>
      <c r="M92" s="156">
        <f>G92*(1+L92/100)</f>
        <v>0</v>
      </c>
      <c r="N92" s="156">
        <v>0</v>
      </c>
      <c r="O92" s="156">
        <f>ROUND(E92*N92,2)</f>
        <v>0</v>
      </c>
      <c r="P92" s="156">
        <v>0</v>
      </c>
      <c r="Q92" s="156">
        <f>ROUND(E92*P92,2)</f>
        <v>0</v>
      </c>
      <c r="R92" s="156"/>
      <c r="S92" s="156" t="s">
        <v>169</v>
      </c>
      <c r="T92" s="156" t="s">
        <v>499</v>
      </c>
      <c r="U92" s="156">
        <v>0.01</v>
      </c>
      <c r="V92" s="156">
        <f>ROUND(E92*U92,2)</f>
        <v>0.38</v>
      </c>
      <c r="W92" s="156"/>
      <c r="X92" s="156" t="s">
        <v>500</v>
      </c>
      <c r="Y92" s="147"/>
      <c r="Z92" s="147"/>
      <c r="AA92" s="147"/>
      <c r="AB92" s="147"/>
      <c r="AC92" s="147"/>
      <c r="AD92" s="147"/>
      <c r="AE92" s="147"/>
      <c r="AF92" s="147"/>
      <c r="AG92" s="147" t="s">
        <v>536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1" x14ac:dyDescent="0.25">
      <c r="A93" s="154"/>
      <c r="B93" s="155"/>
      <c r="C93" s="183" t="s">
        <v>502</v>
      </c>
      <c r="D93" s="158"/>
      <c r="E93" s="159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  <c r="Y93" s="147"/>
      <c r="Z93" s="147"/>
      <c r="AA93" s="147"/>
      <c r="AB93" s="147"/>
      <c r="AC93" s="147"/>
      <c r="AD93" s="147"/>
      <c r="AE93" s="147"/>
      <c r="AF93" s="147"/>
      <c r="AG93" s="147" t="s">
        <v>178</v>
      </c>
      <c r="AH93" s="147">
        <v>0</v>
      </c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outlineLevel="1" x14ac:dyDescent="0.25">
      <c r="A94" s="154"/>
      <c r="B94" s="155"/>
      <c r="C94" s="183" t="s">
        <v>537</v>
      </c>
      <c r="D94" s="158"/>
      <c r="E94" s="159"/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47"/>
      <c r="Z94" s="147"/>
      <c r="AA94" s="147"/>
      <c r="AB94" s="147"/>
      <c r="AC94" s="147"/>
      <c r="AD94" s="147"/>
      <c r="AE94" s="147"/>
      <c r="AF94" s="147"/>
      <c r="AG94" s="147" t="s">
        <v>178</v>
      </c>
      <c r="AH94" s="147">
        <v>0</v>
      </c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1" x14ac:dyDescent="0.25">
      <c r="A95" s="154"/>
      <c r="B95" s="155"/>
      <c r="C95" s="183" t="s">
        <v>538</v>
      </c>
      <c r="D95" s="158"/>
      <c r="E95" s="159">
        <v>37.752000000000002</v>
      </c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  <c r="Y95" s="147"/>
      <c r="Z95" s="147"/>
      <c r="AA95" s="147"/>
      <c r="AB95" s="147"/>
      <c r="AC95" s="147"/>
      <c r="AD95" s="147"/>
      <c r="AE95" s="147"/>
      <c r="AF95" s="147"/>
      <c r="AG95" s="147" t="s">
        <v>178</v>
      </c>
      <c r="AH95" s="147">
        <v>0</v>
      </c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x14ac:dyDescent="0.25">
      <c r="A96" s="3"/>
      <c r="B96" s="4"/>
      <c r="C96" s="184"/>
      <c r="D96" s="6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AE96">
        <v>15</v>
      </c>
      <c r="AF96">
        <v>21</v>
      </c>
      <c r="AG96" t="s">
        <v>145</v>
      </c>
    </row>
    <row r="97" spans="1:33" x14ac:dyDescent="0.25">
      <c r="A97" s="150"/>
      <c r="B97" s="151" t="s">
        <v>31</v>
      </c>
      <c r="C97" s="185"/>
      <c r="D97" s="152"/>
      <c r="E97" s="153"/>
      <c r="F97" s="153"/>
      <c r="G97" s="179">
        <f>G8+G68+G71+G75+G86+G91</f>
        <v>0</v>
      </c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AE97">
        <f>SUMIF(L7:L95,AE96,G7:G95)</f>
        <v>0</v>
      </c>
      <c r="AF97">
        <f>SUMIF(L7:L95,AF96,G7:G95)</f>
        <v>0</v>
      </c>
      <c r="AG97" t="s">
        <v>203</v>
      </c>
    </row>
    <row r="98" spans="1:33" x14ac:dyDescent="0.25">
      <c r="A98" s="3"/>
      <c r="B98" s="4"/>
      <c r="C98" s="184"/>
      <c r="D98" s="6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33" x14ac:dyDescent="0.25">
      <c r="A99" s="3"/>
      <c r="B99" s="4"/>
      <c r="C99" s="184"/>
      <c r="D99" s="6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33" x14ac:dyDescent="0.25">
      <c r="A100" s="277" t="s">
        <v>204</v>
      </c>
      <c r="B100" s="277"/>
      <c r="C100" s="278"/>
      <c r="D100" s="6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33" x14ac:dyDescent="0.25">
      <c r="A101" s="258"/>
      <c r="B101" s="259"/>
      <c r="C101" s="260"/>
      <c r="D101" s="259"/>
      <c r="E101" s="259"/>
      <c r="F101" s="259"/>
      <c r="G101" s="261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AG101" t="s">
        <v>205</v>
      </c>
    </row>
    <row r="102" spans="1:33" x14ac:dyDescent="0.25">
      <c r="A102" s="262"/>
      <c r="B102" s="263"/>
      <c r="C102" s="264"/>
      <c r="D102" s="263"/>
      <c r="E102" s="263"/>
      <c r="F102" s="263"/>
      <c r="G102" s="265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33" x14ac:dyDescent="0.25">
      <c r="A103" s="262"/>
      <c r="B103" s="263"/>
      <c r="C103" s="264"/>
      <c r="D103" s="263"/>
      <c r="E103" s="263"/>
      <c r="F103" s="263"/>
      <c r="G103" s="265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</row>
    <row r="104" spans="1:33" x14ac:dyDescent="0.25">
      <c r="A104" s="262"/>
      <c r="B104" s="263"/>
      <c r="C104" s="264"/>
      <c r="D104" s="263"/>
      <c r="E104" s="263"/>
      <c r="F104" s="263"/>
      <c r="G104" s="265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33" x14ac:dyDescent="0.25">
      <c r="A105" s="266"/>
      <c r="B105" s="267"/>
      <c r="C105" s="268"/>
      <c r="D105" s="267"/>
      <c r="E105" s="267"/>
      <c r="F105" s="267"/>
      <c r="G105" s="269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33" x14ac:dyDescent="0.25">
      <c r="A106" s="3"/>
      <c r="B106" s="4"/>
      <c r="C106" s="184"/>
      <c r="D106" s="6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33" x14ac:dyDescent="0.25">
      <c r="C107" s="186"/>
      <c r="D107" s="10"/>
      <c r="AG107" t="s">
        <v>206</v>
      </c>
    </row>
    <row r="108" spans="1:33" x14ac:dyDescent="0.25">
      <c r="D108" s="10"/>
    </row>
    <row r="109" spans="1:33" x14ac:dyDescent="0.25">
      <c r="D109" s="10"/>
    </row>
    <row r="110" spans="1:33" x14ac:dyDescent="0.25">
      <c r="D110" s="10"/>
    </row>
    <row r="111" spans="1:33" x14ac:dyDescent="0.25">
      <c r="D111" s="10"/>
    </row>
    <row r="112" spans="1:33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rfBOZH/SO4cws9vtlhVFndqJl7beqnMe7oxkq21cpSXZB+TGuQq/wuvR3EzkE8H82Qwr7EpT8cT5z+s8eefdtw==" saltValue="NIMtC96RimrgaLulTL0LzQ==" spinCount="100000" sheet="1" objects="1" scenarios="1"/>
  <mergeCells count="6">
    <mergeCell ref="A101:G105"/>
    <mergeCell ref="A1:G1"/>
    <mergeCell ref="C2:G2"/>
    <mergeCell ref="C3:G3"/>
    <mergeCell ref="C4:G4"/>
    <mergeCell ref="A100:C100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83" activePane="bottomLeft" state="frozen"/>
      <selection pane="bottomLeft" activeCell="F10" sqref="F10"/>
    </sheetView>
  </sheetViews>
  <sheetFormatPr defaultRowHeight="13.2" outlineLevelRow="1" x14ac:dyDescent="0.25"/>
  <cols>
    <col min="1" max="1" width="3.44140625" customWidth="1"/>
    <col min="2" max="2" width="12.5546875" style="121" customWidth="1"/>
    <col min="3" max="3" width="38.33203125" style="121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70" t="s">
        <v>7</v>
      </c>
      <c r="B1" s="270"/>
      <c r="C1" s="270"/>
      <c r="D1" s="270"/>
      <c r="E1" s="270"/>
      <c r="F1" s="270"/>
      <c r="G1" s="270"/>
      <c r="AG1" t="s">
        <v>132</v>
      </c>
    </row>
    <row r="2" spans="1:60" ht="24.9" customHeight="1" x14ac:dyDescent="0.25">
      <c r="A2" s="139" t="s">
        <v>8</v>
      </c>
      <c r="B2" s="48" t="s">
        <v>43</v>
      </c>
      <c r="C2" s="271" t="s">
        <v>44</v>
      </c>
      <c r="D2" s="272"/>
      <c r="E2" s="272"/>
      <c r="F2" s="272"/>
      <c r="G2" s="273"/>
      <c r="AG2" t="s">
        <v>133</v>
      </c>
    </row>
    <row r="3" spans="1:60" ht="24.9" customHeight="1" x14ac:dyDescent="0.25">
      <c r="A3" s="139" t="s">
        <v>9</v>
      </c>
      <c r="B3" s="48" t="s">
        <v>57</v>
      </c>
      <c r="C3" s="271" t="s">
        <v>58</v>
      </c>
      <c r="D3" s="272"/>
      <c r="E3" s="272"/>
      <c r="F3" s="272"/>
      <c r="G3" s="273"/>
      <c r="AC3" s="121" t="s">
        <v>207</v>
      </c>
      <c r="AG3" t="s">
        <v>135</v>
      </c>
    </row>
    <row r="4" spans="1:60" ht="24.9" customHeight="1" x14ac:dyDescent="0.25">
      <c r="A4" s="140" t="s">
        <v>10</v>
      </c>
      <c r="B4" s="141" t="s">
        <v>62</v>
      </c>
      <c r="C4" s="274" t="s">
        <v>63</v>
      </c>
      <c r="D4" s="275"/>
      <c r="E4" s="275"/>
      <c r="F4" s="275"/>
      <c r="G4" s="276"/>
      <c r="AG4" t="s">
        <v>136</v>
      </c>
    </row>
    <row r="5" spans="1:60" x14ac:dyDescent="0.25">
      <c r="D5" s="10"/>
    </row>
    <row r="6" spans="1:60" ht="39.6" x14ac:dyDescent="0.25">
      <c r="A6" s="143" t="s">
        <v>137</v>
      </c>
      <c r="B6" s="145" t="s">
        <v>138</v>
      </c>
      <c r="C6" s="145" t="s">
        <v>139</v>
      </c>
      <c r="D6" s="144" t="s">
        <v>140</v>
      </c>
      <c r="E6" s="143" t="s">
        <v>141</v>
      </c>
      <c r="F6" s="142" t="s">
        <v>142</v>
      </c>
      <c r="G6" s="143" t="s">
        <v>31</v>
      </c>
      <c r="H6" s="146" t="s">
        <v>32</v>
      </c>
      <c r="I6" s="146" t="s">
        <v>143</v>
      </c>
      <c r="J6" s="146" t="s">
        <v>33</v>
      </c>
      <c r="K6" s="146" t="s">
        <v>144</v>
      </c>
      <c r="L6" s="146" t="s">
        <v>145</v>
      </c>
      <c r="M6" s="146" t="s">
        <v>146</v>
      </c>
      <c r="N6" s="146" t="s">
        <v>147</v>
      </c>
      <c r="O6" s="146" t="s">
        <v>148</v>
      </c>
      <c r="P6" s="146" t="s">
        <v>149</v>
      </c>
      <c r="Q6" s="146" t="s">
        <v>150</v>
      </c>
      <c r="R6" s="146" t="s">
        <v>151</v>
      </c>
      <c r="S6" s="146" t="s">
        <v>152</v>
      </c>
      <c r="T6" s="146" t="s">
        <v>153</v>
      </c>
      <c r="U6" s="146" t="s">
        <v>154</v>
      </c>
      <c r="V6" s="146" t="s">
        <v>155</v>
      </c>
      <c r="W6" s="146" t="s">
        <v>156</v>
      </c>
      <c r="X6" s="146" t="s">
        <v>157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x14ac:dyDescent="0.25">
      <c r="A8" s="161" t="s">
        <v>158</v>
      </c>
      <c r="B8" s="162" t="s">
        <v>54</v>
      </c>
      <c r="C8" s="180" t="s">
        <v>90</v>
      </c>
      <c r="D8" s="163"/>
      <c r="E8" s="164"/>
      <c r="F8" s="165"/>
      <c r="G8" s="166">
        <f>SUMIF(AG9:AG60,"&lt;&gt;NOR",G9:G60)</f>
        <v>0</v>
      </c>
      <c r="H8" s="160"/>
      <c r="I8" s="160">
        <f>SUM(I9:I60)</f>
        <v>322.95999999999998</v>
      </c>
      <c r="J8" s="160"/>
      <c r="K8" s="160">
        <f>SUM(K9:K60)</f>
        <v>79617.61</v>
      </c>
      <c r="L8" s="160"/>
      <c r="M8" s="160">
        <f>SUM(M9:M60)</f>
        <v>0</v>
      </c>
      <c r="N8" s="160"/>
      <c r="O8" s="160">
        <f>SUM(O9:O60)</f>
        <v>32.03</v>
      </c>
      <c r="P8" s="160"/>
      <c r="Q8" s="160">
        <f>SUM(Q9:Q60)</f>
        <v>63.290000000000006</v>
      </c>
      <c r="R8" s="160"/>
      <c r="S8" s="160"/>
      <c r="T8" s="160"/>
      <c r="U8" s="160"/>
      <c r="V8" s="160">
        <f>SUM(V9:V60)</f>
        <v>79.84</v>
      </c>
      <c r="W8" s="160"/>
      <c r="X8" s="160"/>
      <c r="AG8" t="s">
        <v>159</v>
      </c>
    </row>
    <row r="9" spans="1:60" outlineLevel="1" x14ac:dyDescent="0.25">
      <c r="A9" s="167">
        <v>1</v>
      </c>
      <c r="B9" s="168" t="s">
        <v>208</v>
      </c>
      <c r="C9" s="182" t="s">
        <v>209</v>
      </c>
      <c r="D9" s="169" t="s">
        <v>210</v>
      </c>
      <c r="E9" s="170">
        <v>70.16</v>
      </c>
      <c r="F9" s="171">
        <v>0</v>
      </c>
      <c r="G9" s="172">
        <f>ROUND(E9*F9,2)</f>
        <v>0</v>
      </c>
      <c r="H9" s="157">
        <v>0</v>
      </c>
      <c r="I9" s="156">
        <f>ROUND(E9*H9,2)</f>
        <v>0</v>
      </c>
      <c r="J9" s="157">
        <v>69.599999999999994</v>
      </c>
      <c r="K9" s="156">
        <f>ROUND(E9*J9,2)</f>
        <v>4883.1400000000003</v>
      </c>
      <c r="L9" s="156">
        <v>21</v>
      </c>
      <c r="M9" s="156">
        <f>G9*(1+L9/100)</f>
        <v>0</v>
      </c>
      <c r="N9" s="156">
        <v>0</v>
      </c>
      <c r="O9" s="156">
        <f>ROUND(E9*N9,2)</f>
        <v>0</v>
      </c>
      <c r="P9" s="156">
        <v>0.66</v>
      </c>
      <c r="Q9" s="156">
        <f>ROUND(E9*P9,2)</f>
        <v>46.31</v>
      </c>
      <c r="R9" s="156"/>
      <c r="S9" s="156" t="s">
        <v>163</v>
      </c>
      <c r="T9" s="156" t="s">
        <v>211</v>
      </c>
      <c r="U9" s="156">
        <v>0.11899999999999999</v>
      </c>
      <c r="V9" s="156">
        <f>ROUND(E9*U9,2)</f>
        <v>8.35</v>
      </c>
      <c r="W9" s="156"/>
      <c r="X9" s="156" t="s">
        <v>212</v>
      </c>
      <c r="Y9" s="147"/>
      <c r="Z9" s="147"/>
      <c r="AA9" s="147"/>
      <c r="AB9" s="147"/>
      <c r="AC9" s="147"/>
      <c r="AD9" s="147"/>
      <c r="AE9" s="147"/>
      <c r="AF9" s="147"/>
      <c r="AG9" s="147" t="s">
        <v>213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5">
      <c r="A10" s="154"/>
      <c r="B10" s="155"/>
      <c r="C10" s="183" t="s">
        <v>539</v>
      </c>
      <c r="D10" s="158"/>
      <c r="E10" s="159">
        <v>64.959999999999994</v>
      </c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47"/>
      <c r="Z10" s="147"/>
      <c r="AA10" s="147"/>
      <c r="AB10" s="147"/>
      <c r="AC10" s="147"/>
      <c r="AD10" s="147"/>
      <c r="AE10" s="147"/>
      <c r="AF10" s="147"/>
      <c r="AG10" s="147" t="s">
        <v>178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5">
      <c r="A11" s="154"/>
      <c r="B11" s="155"/>
      <c r="C11" s="183" t="s">
        <v>540</v>
      </c>
      <c r="D11" s="158"/>
      <c r="E11" s="159">
        <v>5.2</v>
      </c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47"/>
      <c r="Z11" s="147"/>
      <c r="AA11" s="147"/>
      <c r="AB11" s="147"/>
      <c r="AC11" s="147"/>
      <c r="AD11" s="147"/>
      <c r="AE11" s="147"/>
      <c r="AF11" s="147"/>
      <c r="AG11" s="147" t="s">
        <v>178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5">
      <c r="A12" s="173">
        <v>2</v>
      </c>
      <c r="B12" s="174" t="s">
        <v>215</v>
      </c>
      <c r="C12" s="181" t="s">
        <v>216</v>
      </c>
      <c r="D12" s="175" t="s">
        <v>210</v>
      </c>
      <c r="E12" s="176">
        <v>70.16</v>
      </c>
      <c r="F12" s="177">
        <v>0</v>
      </c>
      <c r="G12" s="178">
        <f>ROUND(E12*F12,2)</f>
        <v>0</v>
      </c>
      <c r="H12" s="157">
        <v>0</v>
      </c>
      <c r="I12" s="156">
        <f>ROUND(E12*H12,2)</f>
        <v>0</v>
      </c>
      <c r="J12" s="157">
        <v>50.4</v>
      </c>
      <c r="K12" s="156">
        <f>ROUND(E12*J12,2)</f>
        <v>3536.06</v>
      </c>
      <c r="L12" s="156">
        <v>21</v>
      </c>
      <c r="M12" s="156">
        <f>G12*(1+L12/100)</f>
        <v>0</v>
      </c>
      <c r="N12" s="156">
        <v>0</v>
      </c>
      <c r="O12" s="156">
        <f>ROUND(E12*N12,2)</f>
        <v>0</v>
      </c>
      <c r="P12" s="156">
        <v>0.24199999999999999</v>
      </c>
      <c r="Q12" s="156">
        <f>ROUND(E12*P12,2)</f>
        <v>16.98</v>
      </c>
      <c r="R12" s="156"/>
      <c r="S12" s="156" t="s">
        <v>163</v>
      </c>
      <c r="T12" s="156" t="s">
        <v>211</v>
      </c>
      <c r="U12" s="156">
        <v>7.8399999999999997E-2</v>
      </c>
      <c r="V12" s="156">
        <f>ROUND(E12*U12,2)</f>
        <v>5.5</v>
      </c>
      <c r="W12" s="156"/>
      <c r="X12" s="156" t="s">
        <v>212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213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5">
      <c r="A13" s="173">
        <v>3</v>
      </c>
      <c r="B13" s="174" t="s">
        <v>217</v>
      </c>
      <c r="C13" s="181" t="s">
        <v>218</v>
      </c>
      <c r="D13" s="175" t="s">
        <v>219</v>
      </c>
      <c r="E13" s="176">
        <v>8</v>
      </c>
      <c r="F13" s="177">
        <v>0</v>
      </c>
      <c r="G13" s="178">
        <f>ROUND(E13*F13,2)</f>
        <v>0</v>
      </c>
      <c r="H13" s="157">
        <v>0</v>
      </c>
      <c r="I13" s="156">
        <f>ROUND(E13*H13,2)</f>
        <v>0</v>
      </c>
      <c r="J13" s="157">
        <v>102.5</v>
      </c>
      <c r="K13" s="156">
        <f>ROUND(E13*J13,2)</f>
        <v>820</v>
      </c>
      <c r="L13" s="156">
        <v>21</v>
      </c>
      <c r="M13" s="156">
        <f>G13*(1+L13/100)</f>
        <v>0</v>
      </c>
      <c r="N13" s="156">
        <v>0</v>
      </c>
      <c r="O13" s="156">
        <f>ROUND(E13*N13,2)</f>
        <v>0</v>
      </c>
      <c r="P13" s="156">
        <v>0</v>
      </c>
      <c r="Q13" s="156">
        <f>ROUND(E13*P13,2)</f>
        <v>0</v>
      </c>
      <c r="R13" s="156"/>
      <c r="S13" s="156" t="s">
        <v>163</v>
      </c>
      <c r="T13" s="156" t="s">
        <v>211</v>
      </c>
      <c r="U13" s="156">
        <v>0.20300000000000001</v>
      </c>
      <c r="V13" s="156">
        <f>ROUND(E13*U13,2)</f>
        <v>1.62</v>
      </c>
      <c r="W13" s="156"/>
      <c r="X13" s="156" t="s">
        <v>212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213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5">
      <c r="A14" s="173">
        <v>4</v>
      </c>
      <c r="B14" s="174" t="s">
        <v>220</v>
      </c>
      <c r="C14" s="181" t="s">
        <v>221</v>
      </c>
      <c r="D14" s="175" t="s">
        <v>222</v>
      </c>
      <c r="E14" s="176">
        <v>1</v>
      </c>
      <c r="F14" s="177">
        <v>0</v>
      </c>
      <c r="G14" s="178">
        <f>ROUND(E14*F14,2)</f>
        <v>0</v>
      </c>
      <c r="H14" s="157">
        <v>0</v>
      </c>
      <c r="I14" s="156">
        <f>ROUND(E14*H14,2)</f>
        <v>0</v>
      </c>
      <c r="J14" s="157">
        <v>50.7</v>
      </c>
      <c r="K14" s="156">
        <f>ROUND(E14*J14,2)</f>
        <v>50.7</v>
      </c>
      <c r="L14" s="156">
        <v>21</v>
      </c>
      <c r="M14" s="156">
        <f>G14*(1+L14/100)</f>
        <v>0</v>
      </c>
      <c r="N14" s="156">
        <v>0</v>
      </c>
      <c r="O14" s="156">
        <f>ROUND(E14*N14,2)</f>
        <v>0</v>
      </c>
      <c r="P14" s="156">
        <v>0</v>
      </c>
      <c r="Q14" s="156">
        <f>ROUND(E14*P14,2)</f>
        <v>0</v>
      </c>
      <c r="R14" s="156"/>
      <c r="S14" s="156" t="s">
        <v>163</v>
      </c>
      <c r="T14" s="156" t="s">
        <v>211</v>
      </c>
      <c r="U14" s="156">
        <v>0</v>
      </c>
      <c r="V14" s="156">
        <f>ROUND(E14*U14,2)</f>
        <v>0</v>
      </c>
      <c r="W14" s="156"/>
      <c r="X14" s="156" t="s">
        <v>212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213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20.399999999999999" outlineLevel="1" x14ac:dyDescent="0.25">
      <c r="A15" s="167">
        <v>5</v>
      </c>
      <c r="B15" s="168" t="s">
        <v>227</v>
      </c>
      <c r="C15" s="182" t="s">
        <v>228</v>
      </c>
      <c r="D15" s="169" t="s">
        <v>225</v>
      </c>
      <c r="E15" s="170">
        <v>4</v>
      </c>
      <c r="F15" s="171">
        <v>0</v>
      </c>
      <c r="G15" s="172">
        <f>ROUND(E15*F15,2)</f>
        <v>0</v>
      </c>
      <c r="H15" s="157">
        <v>80.739999999999995</v>
      </c>
      <c r="I15" s="156">
        <f>ROUND(E15*H15,2)</f>
        <v>322.95999999999998</v>
      </c>
      <c r="J15" s="157">
        <v>207.26</v>
      </c>
      <c r="K15" s="156">
        <f>ROUND(E15*J15,2)</f>
        <v>829.04</v>
      </c>
      <c r="L15" s="156">
        <v>21</v>
      </c>
      <c r="M15" s="156">
        <f>G15*(1+L15/100)</f>
        <v>0</v>
      </c>
      <c r="N15" s="156">
        <v>2.478E-2</v>
      </c>
      <c r="O15" s="156">
        <f>ROUND(E15*N15,2)</f>
        <v>0.1</v>
      </c>
      <c r="P15" s="156">
        <v>0</v>
      </c>
      <c r="Q15" s="156">
        <f>ROUND(E15*P15,2)</f>
        <v>0</v>
      </c>
      <c r="R15" s="156"/>
      <c r="S15" s="156" t="s">
        <v>163</v>
      </c>
      <c r="T15" s="156" t="s">
        <v>211</v>
      </c>
      <c r="U15" s="156">
        <v>0.54700000000000004</v>
      </c>
      <c r="V15" s="156">
        <f>ROUND(E15*U15,2)</f>
        <v>2.19</v>
      </c>
      <c r="W15" s="156"/>
      <c r="X15" s="156" t="s">
        <v>212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213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5">
      <c r="A16" s="154"/>
      <c r="B16" s="155"/>
      <c r="C16" s="183" t="s">
        <v>541</v>
      </c>
      <c r="D16" s="158"/>
      <c r="E16" s="159">
        <v>4</v>
      </c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47"/>
      <c r="Z16" s="147"/>
      <c r="AA16" s="147"/>
      <c r="AB16" s="147"/>
      <c r="AC16" s="147"/>
      <c r="AD16" s="147"/>
      <c r="AE16" s="147"/>
      <c r="AF16" s="147"/>
      <c r="AG16" s="147" t="s">
        <v>178</v>
      </c>
      <c r="AH16" s="147">
        <v>0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t="20.399999999999999" outlineLevel="1" x14ac:dyDescent="0.25">
      <c r="A17" s="167">
        <v>6</v>
      </c>
      <c r="B17" s="168" t="s">
        <v>234</v>
      </c>
      <c r="C17" s="182" t="s">
        <v>235</v>
      </c>
      <c r="D17" s="169" t="s">
        <v>232</v>
      </c>
      <c r="E17" s="170">
        <v>4</v>
      </c>
      <c r="F17" s="171">
        <v>0</v>
      </c>
      <c r="G17" s="172">
        <f>ROUND(E17*F17,2)</f>
        <v>0</v>
      </c>
      <c r="H17" s="157">
        <v>0</v>
      </c>
      <c r="I17" s="156">
        <f>ROUND(E17*H17,2)</f>
        <v>0</v>
      </c>
      <c r="J17" s="157">
        <v>679</v>
      </c>
      <c r="K17" s="156">
        <f>ROUND(E17*J17,2)</f>
        <v>2716</v>
      </c>
      <c r="L17" s="156">
        <v>21</v>
      </c>
      <c r="M17" s="156">
        <f>G17*(1+L17/100)</f>
        <v>0</v>
      </c>
      <c r="N17" s="156">
        <v>0</v>
      </c>
      <c r="O17" s="156">
        <f>ROUND(E17*N17,2)</f>
        <v>0</v>
      </c>
      <c r="P17" s="156">
        <v>0</v>
      </c>
      <c r="Q17" s="156">
        <f>ROUND(E17*P17,2)</f>
        <v>0</v>
      </c>
      <c r="R17" s="156"/>
      <c r="S17" s="156" t="s">
        <v>163</v>
      </c>
      <c r="T17" s="156" t="s">
        <v>211</v>
      </c>
      <c r="U17" s="156">
        <v>1.7629999999999999</v>
      </c>
      <c r="V17" s="156">
        <f>ROUND(E17*U17,2)</f>
        <v>7.05</v>
      </c>
      <c r="W17" s="156"/>
      <c r="X17" s="156" t="s">
        <v>212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213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5">
      <c r="A18" s="154"/>
      <c r="B18" s="155"/>
      <c r="C18" s="183" t="s">
        <v>542</v>
      </c>
      <c r="D18" s="158"/>
      <c r="E18" s="159">
        <v>4</v>
      </c>
      <c r="F18" s="156"/>
      <c r="G18" s="156"/>
      <c r="H18" s="156"/>
      <c r="I18" s="156"/>
      <c r="J18" s="156"/>
      <c r="K18" s="156"/>
      <c r="L18" s="156"/>
      <c r="M18" s="156"/>
      <c r="N18" s="156"/>
      <c r="O18" s="156"/>
      <c r="P18" s="156"/>
      <c r="Q18" s="156"/>
      <c r="R18" s="156"/>
      <c r="S18" s="156"/>
      <c r="T18" s="156"/>
      <c r="U18" s="156"/>
      <c r="V18" s="156"/>
      <c r="W18" s="156"/>
      <c r="X18" s="156"/>
      <c r="Y18" s="147"/>
      <c r="Z18" s="147"/>
      <c r="AA18" s="147"/>
      <c r="AB18" s="147"/>
      <c r="AC18" s="147"/>
      <c r="AD18" s="147"/>
      <c r="AE18" s="147"/>
      <c r="AF18" s="147"/>
      <c r="AG18" s="147" t="s">
        <v>178</v>
      </c>
      <c r="AH18" s="147">
        <v>0</v>
      </c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5">
      <c r="A19" s="167">
        <v>7</v>
      </c>
      <c r="B19" s="168" t="s">
        <v>237</v>
      </c>
      <c r="C19" s="182" t="s">
        <v>238</v>
      </c>
      <c r="D19" s="169" t="s">
        <v>232</v>
      </c>
      <c r="E19" s="170">
        <v>12.416</v>
      </c>
      <c r="F19" s="171">
        <v>0</v>
      </c>
      <c r="G19" s="172">
        <f>ROUND(E19*F19,2)</f>
        <v>0</v>
      </c>
      <c r="H19" s="157">
        <v>0</v>
      </c>
      <c r="I19" s="156">
        <f>ROUND(E19*H19,2)</f>
        <v>0</v>
      </c>
      <c r="J19" s="157">
        <v>86.1</v>
      </c>
      <c r="K19" s="156">
        <f>ROUND(E19*J19,2)</f>
        <v>1069.02</v>
      </c>
      <c r="L19" s="156">
        <v>21</v>
      </c>
      <c r="M19" s="156">
        <f>G19*(1+L19/100)</f>
        <v>0</v>
      </c>
      <c r="N19" s="156">
        <v>0</v>
      </c>
      <c r="O19" s="156">
        <f>ROUND(E19*N19,2)</f>
        <v>0</v>
      </c>
      <c r="P19" s="156">
        <v>0</v>
      </c>
      <c r="Q19" s="156">
        <f>ROUND(E19*P19,2)</f>
        <v>0</v>
      </c>
      <c r="R19" s="156"/>
      <c r="S19" s="156" t="s">
        <v>163</v>
      </c>
      <c r="T19" s="156" t="s">
        <v>211</v>
      </c>
      <c r="U19" s="156">
        <v>0.1</v>
      </c>
      <c r="V19" s="156">
        <f>ROUND(E19*U19,2)</f>
        <v>1.24</v>
      </c>
      <c r="W19" s="156"/>
      <c r="X19" s="156" t="s">
        <v>212</v>
      </c>
      <c r="Y19" s="147"/>
      <c r="Z19" s="147"/>
      <c r="AA19" s="147"/>
      <c r="AB19" s="147"/>
      <c r="AC19" s="147"/>
      <c r="AD19" s="147"/>
      <c r="AE19" s="147"/>
      <c r="AF19" s="147"/>
      <c r="AG19" s="147" t="s">
        <v>213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5">
      <c r="A20" s="154"/>
      <c r="B20" s="155"/>
      <c r="C20" s="191" t="s">
        <v>239</v>
      </c>
      <c r="D20" s="187"/>
      <c r="E20" s="188"/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47"/>
      <c r="Z20" s="147"/>
      <c r="AA20" s="147"/>
      <c r="AB20" s="147"/>
      <c r="AC20" s="147"/>
      <c r="AD20" s="147"/>
      <c r="AE20" s="147"/>
      <c r="AF20" s="147"/>
      <c r="AG20" s="147" t="s">
        <v>178</v>
      </c>
      <c r="AH20" s="147"/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5">
      <c r="A21" s="154"/>
      <c r="B21" s="155"/>
      <c r="C21" s="192" t="s">
        <v>543</v>
      </c>
      <c r="D21" s="187"/>
      <c r="E21" s="188">
        <v>12.42</v>
      </c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47"/>
      <c r="Z21" s="147"/>
      <c r="AA21" s="147"/>
      <c r="AB21" s="147"/>
      <c r="AC21" s="147"/>
      <c r="AD21" s="147"/>
      <c r="AE21" s="147"/>
      <c r="AF21" s="147"/>
      <c r="AG21" s="147" t="s">
        <v>178</v>
      </c>
      <c r="AH21" s="147">
        <v>2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5">
      <c r="A22" s="154"/>
      <c r="B22" s="155"/>
      <c r="C22" s="192" t="s">
        <v>544</v>
      </c>
      <c r="D22" s="187"/>
      <c r="E22" s="188">
        <v>42.66</v>
      </c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47"/>
      <c r="Z22" s="147"/>
      <c r="AA22" s="147"/>
      <c r="AB22" s="147"/>
      <c r="AC22" s="147"/>
      <c r="AD22" s="147"/>
      <c r="AE22" s="147"/>
      <c r="AF22" s="147"/>
      <c r="AG22" s="147" t="s">
        <v>178</v>
      </c>
      <c r="AH22" s="147">
        <v>2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5">
      <c r="A23" s="154"/>
      <c r="B23" s="155"/>
      <c r="C23" s="192" t="s">
        <v>545</v>
      </c>
      <c r="D23" s="187"/>
      <c r="E23" s="188">
        <v>5.4</v>
      </c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47"/>
      <c r="Z23" s="147"/>
      <c r="AA23" s="147"/>
      <c r="AB23" s="147"/>
      <c r="AC23" s="147"/>
      <c r="AD23" s="147"/>
      <c r="AE23" s="147"/>
      <c r="AF23" s="147"/>
      <c r="AG23" s="147" t="s">
        <v>178</v>
      </c>
      <c r="AH23" s="147">
        <v>2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5">
      <c r="A24" s="154"/>
      <c r="B24" s="155"/>
      <c r="C24" s="192" t="s">
        <v>546</v>
      </c>
      <c r="D24" s="187"/>
      <c r="E24" s="188">
        <v>1.6</v>
      </c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47"/>
      <c r="Z24" s="147"/>
      <c r="AA24" s="147"/>
      <c r="AB24" s="147"/>
      <c r="AC24" s="147"/>
      <c r="AD24" s="147"/>
      <c r="AE24" s="147"/>
      <c r="AF24" s="147"/>
      <c r="AG24" s="147" t="s">
        <v>178</v>
      </c>
      <c r="AH24" s="147">
        <v>2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5">
      <c r="A25" s="154"/>
      <c r="B25" s="155"/>
      <c r="C25" s="193" t="s">
        <v>322</v>
      </c>
      <c r="D25" s="189"/>
      <c r="E25" s="190">
        <v>62.08</v>
      </c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47"/>
      <c r="Z25" s="147"/>
      <c r="AA25" s="147"/>
      <c r="AB25" s="147"/>
      <c r="AC25" s="147"/>
      <c r="AD25" s="147"/>
      <c r="AE25" s="147"/>
      <c r="AF25" s="147"/>
      <c r="AG25" s="147" t="s">
        <v>178</v>
      </c>
      <c r="AH25" s="147">
        <v>3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5">
      <c r="A26" s="154"/>
      <c r="B26" s="155"/>
      <c r="C26" s="191" t="s">
        <v>323</v>
      </c>
      <c r="D26" s="187"/>
      <c r="E26" s="188"/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47"/>
      <c r="Z26" s="147"/>
      <c r="AA26" s="147"/>
      <c r="AB26" s="147"/>
      <c r="AC26" s="147"/>
      <c r="AD26" s="147"/>
      <c r="AE26" s="147"/>
      <c r="AF26" s="147"/>
      <c r="AG26" s="147" t="s">
        <v>178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5">
      <c r="A27" s="154"/>
      <c r="B27" s="155"/>
      <c r="C27" s="183" t="s">
        <v>547</v>
      </c>
      <c r="D27" s="158"/>
      <c r="E27" s="159">
        <v>12.416</v>
      </c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47"/>
      <c r="Z27" s="147"/>
      <c r="AA27" s="147"/>
      <c r="AB27" s="147"/>
      <c r="AC27" s="147"/>
      <c r="AD27" s="147"/>
      <c r="AE27" s="147"/>
      <c r="AF27" s="147"/>
      <c r="AG27" s="147" t="s">
        <v>178</v>
      </c>
      <c r="AH27" s="147">
        <v>0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5">
      <c r="A28" s="167">
        <v>8</v>
      </c>
      <c r="B28" s="168" t="s">
        <v>325</v>
      </c>
      <c r="C28" s="182" t="s">
        <v>326</v>
      </c>
      <c r="D28" s="169" t="s">
        <v>232</v>
      </c>
      <c r="E28" s="170">
        <v>24.832000000000001</v>
      </c>
      <c r="F28" s="171">
        <v>0</v>
      </c>
      <c r="G28" s="172">
        <f>ROUND(E28*F28,2)</f>
        <v>0</v>
      </c>
      <c r="H28" s="157">
        <v>0</v>
      </c>
      <c r="I28" s="156">
        <f>ROUND(E28*H28,2)</f>
        <v>0</v>
      </c>
      <c r="J28" s="157">
        <v>106</v>
      </c>
      <c r="K28" s="156">
        <f>ROUND(E28*J28,2)</f>
        <v>2632.19</v>
      </c>
      <c r="L28" s="156">
        <v>21</v>
      </c>
      <c r="M28" s="156">
        <f>G28*(1+L28/100)</f>
        <v>0</v>
      </c>
      <c r="N28" s="156">
        <v>0</v>
      </c>
      <c r="O28" s="156">
        <f>ROUND(E28*N28,2)</f>
        <v>0</v>
      </c>
      <c r="P28" s="156">
        <v>0</v>
      </c>
      <c r="Q28" s="156">
        <f>ROUND(E28*P28,2)</f>
        <v>0</v>
      </c>
      <c r="R28" s="156"/>
      <c r="S28" s="156" t="s">
        <v>163</v>
      </c>
      <c r="T28" s="156" t="s">
        <v>211</v>
      </c>
      <c r="U28" s="156">
        <v>0.12</v>
      </c>
      <c r="V28" s="156">
        <f>ROUND(E28*U28,2)</f>
        <v>2.98</v>
      </c>
      <c r="W28" s="156"/>
      <c r="X28" s="156" t="s">
        <v>212</v>
      </c>
      <c r="Y28" s="147"/>
      <c r="Z28" s="147"/>
      <c r="AA28" s="147"/>
      <c r="AB28" s="147"/>
      <c r="AC28" s="147"/>
      <c r="AD28" s="147"/>
      <c r="AE28" s="147"/>
      <c r="AF28" s="147"/>
      <c r="AG28" s="147" t="s">
        <v>213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5">
      <c r="A29" s="154"/>
      <c r="B29" s="155"/>
      <c r="C29" s="191" t="s">
        <v>239</v>
      </c>
      <c r="D29" s="187"/>
      <c r="E29" s="188"/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47"/>
      <c r="Z29" s="147"/>
      <c r="AA29" s="147"/>
      <c r="AB29" s="147"/>
      <c r="AC29" s="147"/>
      <c r="AD29" s="147"/>
      <c r="AE29" s="147"/>
      <c r="AF29" s="147"/>
      <c r="AG29" s="147" t="s">
        <v>178</v>
      </c>
      <c r="AH29" s="147"/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5">
      <c r="A30" s="154"/>
      <c r="B30" s="155"/>
      <c r="C30" s="192" t="s">
        <v>543</v>
      </c>
      <c r="D30" s="187"/>
      <c r="E30" s="188">
        <v>12.42</v>
      </c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47"/>
      <c r="Z30" s="147"/>
      <c r="AA30" s="147"/>
      <c r="AB30" s="147"/>
      <c r="AC30" s="147"/>
      <c r="AD30" s="147"/>
      <c r="AE30" s="147"/>
      <c r="AF30" s="147"/>
      <c r="AG30" s="147" t="s">
        <v>178</v>
      </c>
      <c r="AH30" s="147">
        <v>2</v>
      </c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5">
      <c r="A31" s="154"/>
      <c r="B31" s="155"/>
      <c r="C31" s="192" t="s">
        <v>544</v>
      </c>
      <c r="D31" s="187"/>
      <c r="E31" s="188">
        <v>42.66</v>
      </c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47"/>
      <c r="Z31" s="147"/>
      <c r="AA31" s="147"/>
      <c r="AB31" s="147"/>
      <c r="AC31" s="147"/>
      <c r="AD31" s="147"/>
      <c r="AE31" s="147"/>
      <c r="AF31" s="147"/>
      <c r="AG31" s="147" t="s">
        <v>178</v>
      </c>
      <c r="AH31" s="147">
        <v>2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 x14ac:dyDescent="0.25">
      <c r="A32" s="154"/>
      <c r="B32" s="155"/>
      <c r="C32" s="192" t="s">
        <v>545</v>
      </c>
      <c r="D32" s="187"/>
      <c r="E32" s="188">
        <v>5.4</v>
      </c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47"/>
      <c r="Z32" s="147"/>
      <c r="AA32" s="147"/>
      <c r="AB32" s="147"/>
      <c r="AC32" s="147"/>
      <c r="AD32" s="147"/>
      <c r="AE32" s="147"/>
      <c r="AF32" s="147"/>
      <c r="AG32" s="147" t="s">
        <v>178</v>
      </c>
      <c r="AH32" s="147">
        <v>2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5">
      <c r="A33" s="154"/>
      <c r="B33" s="155"/>
      <c r="C33" s="192" t="s">
        <v>546</v>
      </c>
      <c r="D33" s="187"/>
      <c r="E33" s="188">
        <v>1.6</v>
      </c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47"/>
      <c r="Z33" s="147"/>
      <c r="AA33" s="147"/>
      <c r="AB33" s="147"/>
      <c r="AC33" s="147"/>
      <c r="AD33" s="147"/>
      <c r="AE33" s="147"/>
      <c r="AF33" s="147"/>
      <c r="AG33" s="147" t="s">
        <v>178</v>
      </c>
      <c r="AH33" s="147">
        <v>2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5">
      <c r="A34" s="154"/>
      <c r="B34" s="155"/>
      <c r="C34" s="193" t="s">
        <v>322</v>
      </c>
      <c r="D34" s="189"/>
      <c r="E34" s="190">
        <v>62.08</v>
      </c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47"/>
      <c r="Z34" s="147"/>
      <c r="AA34" s="147"/>
      <c r="AB34" s="147"/>
      <c r="AC34" s="147"/>
      <c r="AD34" s="147"/>
      <c r="AE34" s="147"/>
      <c r="AF34" s="147"/>
      <c r="AG34" s="147" t="s">
        <v>178</v>
      </c>
      <c r="AH34" s="147">
        <v>3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5">
      <c r="A35" s="154"/>
      <c r="B35" s="155"/>
      <c r="C35" s="191" t="s">
        <v>323</v>
      </c>
      <c r="D35" s="187"/>
      <c r="E35" s="188"/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47"/>
      <c r="Z35" s="147"/>
      <c r="AA35" s="147"/>
      <c r="AB35" s="147"/>
      <c r="AC35" s="147"/>
      <c r="AD35" s="147"/>
      <c r="AE35" s="147"/>
      <c r="AF35" s="147"/>
      <c r="AG35" s="147" t="s">
        <v>178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5">
      <c r="A36" s="154"/>
      <c r="B36" s="155"/>
      <c r="C36" s="183" t="s">
        <v>548</v>
      </c>
      <c r="D36" s="158"/>
      <c r="E36" s="159">
        <v>24.832000000000001</v>
      </c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47"/>
      <c r="Z36" s="147"/>
      <c r="AA36" s="147"/>
      <c r="AB36" s="147"/>
      <c r="AC36" s="147"/>
      <c r="AD36" s="147"/>
      <c r="AE36" s="147"/>
      <c r="AF36" s="147"/>
      <c r="AG36" s="147" t="s">
        <v>178</v>
      </c>
      <c r="AH36" s="147">
        <v>0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ht="20.399999999999999" outlineLevel="1" x14ac:dyDescent="0.25">
      <c r="A37" s="173">
        <v>9</v>
      </c>
      <c r="B37" s="174" t="s">
        <v>328</v>
      </c>
      <c r="C37" s="181" t="s">
        <v>329</v>
      </c>
      <c r="D37" s="175" t="s">
        <v>232</v>
      </c>
      <c r="E37" s="176">
        <v>24.832000000000001</v>
      </c>
      <c r="F37" s="177">
        <v>0</v>
      </c>
      <c r="G37" s="178">
        <f>ROUND(E37*F37,2)</f>
        <v>0</v>
      </c>
      <c r="H37" s="157">
        <v>0</v>
      </c>
      <c r="I37" s="156">
        <f>ROUND(E37*H37,2)</f>
        <v>0</v>
      </c>
      <c r="J37" s="157">
        <v>35.700000000000003</v>
      </c>
      <c r="K37" s="156">
        <f>ROUND(E37*J37,2)</f>
        <v>886.5</v>
      </c>
      <c r="L37" s="156">
        <v>21</v>
      </c>
      <c r="M37" s="156">
        <f>G37*(1+L37/100)</f>
        <v>0</v>
      </c>
      <c r="N37" s="156">
        <v>0</v>
      </c>
      <c r="O37" s="156">
        <f>ROUND(E37*N37,2)</f>
        <v>0</v>
      </c>
      <c r="P37" s="156">
        <v>0</v>
      </c>
      <c r="Q37" s="156">
        <f>ROUND(E37*P37,2)</f>
        <v>0</v>
      </c>
      <c r="R37" s="156"/>
      <c r="S37" s="156" t="s">
        <v>163</v>
      </c>
      <c r="T37" s="156" t="s">
        <v>211</v>
      </c>
      <c r="U37" s="156">
        <v>8.4000000000000005E-2</v>
      </c>
      <c r="V37" s="156">
        <f>ROUND(E37*U37,2)</f>
        <v>2.09</v>
      </c>
      <c r="W37" s="156"/>
      <c r="X37" s="156" t="s">
        <v>212</v>
      </c>
      <c r="Y37" s="147"/>
      <c r="Z37" s="147"/>
      <c r="AA37" s="147"/>
      <c r="AB37" s="147"/>
      <c r="AC37" s="147"/>
      <c r="AD37" s="147"/>
      <c r="AE37" s="147"/>
      <c r="AF37" s="147"/>
      <c r="AG37" s="147" t="s">
        <v>213</v>
      </c>
      <c r="AH37" s="147"/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5">
      <c r="A38" s="167">
        <v>10</v>
      </c>
      <c r="B38" s="168" t="s">
        <v>330</v>
      </c>
      <c r="C38" s="182" t="s">
        <v>331</v>
      </c>
      <c r="D38" s="169" t="s">
        <v>232</v>
      </c>
      <c r="E38" s="170">
        <v>24.832000000000001</v>
      </c>
      <c r="F38" s="171">
        <v>0</v>
      </c>
      <c r="G38" s="172">
        <f>ROUND(E38*F38,2)</f>
        <v>0</v>
      </c>
      <c r="H38" s="157">
        <v>0</v>
      </c>
      <c r="I38" s="156">
        <f>ROUND(E38*H38,2)</f>
        <v>0</v>
      </c>
      <c r="J38" s="157">
        <v>284.5</v>
      </c>
      <c r="K38" s="156">
        <f>ROUND(E38*J38,2)</f>
        <v>7064.7</v>
      </c>
      <c r="L38" s="156">
        <v>21</v>
      </c>
      <c r="M38" s="156">
        <f>G38*(1+L38/100)</f>
        <v>0</v>
      </c>
      <c r="N38" s="156">
        <v>0</v>
      </c>
      <c r="O38" s="156">
        <f>ROUND(E38*N38,2)</f>
        <v>0</v>
      </c>
      <c r="P38" s="156">
        <v>0</v>
      </c>
      <c r="Q38" s="156">
        <f>ROUND(E38*P38,2)</f>
        <v>0</v>
      </c>
      <c r="R38" s="156"/>
      <c r="S38" s="156" t="s">
        <v>163</v>
      </c>
      <c r="T38" s="156" t="s">
        <v>211</v>
      </c>
      <c r="U38" s="156">
        <v>0.25</v>
      </c>
      <c r="V38" s="156">
        <f>ROUND(E38*U38,2)</f>
        <v>6.21</v>
      </c>
      <c r="W38" s="156"/>
      <c r="X38" s="156" t="s">
        <v>212</v>
      </c>
      <c r="Y38" s="147"/>
      <c r="Z38" s="147"/>
      <c r="AA38" s="147"/>
      <c r="AB38" s="147"/>
      <c r="AC38" s="147"/>
      <c r="AD38" s="147"/>
      <c r="AE38" s="147"/>
      <c r="AF38" s="147"/>
      <c r="AG38" s="147" t="s">
        <v>213</v>
      </c>
      <c r="AH38" s="147"/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 x14ac:dyDescent="0.25">
      <c r="A39" s="154"/>
      <c r="B39" s="155"/>
      <c r="C39" s="191" t="s">
        <v>239</v>
      </c>
      <c r="D39" s="187"/>
      <c r="E39" s="188"/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47"/>
      <c r="Z39" s="147"/>
      <c r="AA39" s="147"/>
      <c r="AB39" s="147"/>
      <c r="AC39" s="147"/>
      <c r="AD39" s="147"/>
      <c r="AE39" s="147"/>
      <c r="AF39" s="147"/>
      <c r="AG39" s="147" t="s">
        <v>178</v>
      </c>
      <c r="AH39" s="147"/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 x14ac:dyDescent="0.25">
      <c r="A40" s="154"/>
      <c r="B40" s="155"/>
      <c r="C40" s="192" t="s">
        <v>543</v>
      </c>
      <c r="D40" s="187"/>
      <c r="E40" s="188">
        <v>12.42</v>
      </c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47"/>
      <c r="Z40" s="147"/>
      <c r="AA40" s="147"/>
      <c r="AB40" s="147"/>
      <c r="AC40" s="147"/>
      <c r="AD40" s="147"/>
      <c r="AE40" s="147"/>
      <c r="AF40" s="147"/>
      <c r="AG40" s="147" t="s">
        <v>178</v>
      </c>
      <c r="AH40" s="147">
        <v>2</v>
      </c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 x14ac:dyDescent="0.25">
      <c r="A41" s="154"/>
      <c r="B41" s="155"/>
      <c r="C41" s="192" t="s">
        <v>544</v>
      </c>
      <c r="D41" s="187"/>
      <c r="E41" s="188">
        <v>42.66</v>
      </c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47"/>
      <c r="Z41" s="147"/>
      <c r="AA41" s="147"/>
      <c r="AB41" s="147"/>
      <c r="AC41" s="147"/>
      <c r="AD41" s="147"/>
      <c r="AE41" s="147"/>
      <c r="AF41" s="147"/>
      <c r="AG41" s="147" t="s">
        <v>178</v>
      </c>
      <c r="AH41" s="147">
        <v>2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5">
      <c r="A42" s="154"/>
      <c r="B42" s="155"/>
      <c r="C42" s="192" t="s">
        <v>545</v>
      </c>
      <c r="D42" s="187"/>
      <c r="E42" s="188">
        <v>5.4</v>
      </c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47"/>
      <c r="Z42" s="147"/>
      <c r="AA42" s="147"/>
      <c r="AB42" s="147"/>
      <c r="AC42" s="147"/>
      <c r="AD42" s="147"/>
      <c r="AE42" s="147"/>
      <c r="AF42" s="147"/>
      <c r="AG42" s="147" t="s">
        <v>178</v>
      </c>
      <c r="AH42" s="147">
        <v>2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 x14ac:dyDescent="0.25">
      <c r="A43" s="154"/>
      <c r="B43" s="155"/>
      <c r="C43" s="192" t="s">
        <v>546</v>
      </c>
      <c r="D43" s="187"/>
      <c r="E43" s="188">
        <v>1.6</v>
      </c>
      <c r="F43" s="156"/>
      <c r="G43" s="156"/>
      <c r="H43" s="156"/>
      <c r="I43" s="156"/>
      <c r="J43" s="156"/>
      <c r="K43" s="156"/>
      <c r="L43" s="156"/>
      <c r="M43" s="156"/>
      <c r="N43" s="156"/>
      <c r="O43" s="156"/>
      <c r="P43" s="156"/>
      <c r="Q43" s="156"/>
      <c r="R43" s="156"/>
      <c r="S43" s="156"/>
      <c r="T43" s="156"/>
      <c r="U43" s="156"/>
      <c r="V43" s="156"/>
      <c r="W43" s="156"/>
      <c r="X43" s="156"/>
      <c r="Y43" s="147"/>
      <c r="Z43" s="147"/>
      <c r="AA43" s="147"/>
      <c r="AB43" s="147"/>
      <c r="AC43" s="147"/>
      <c r="AD43" s="147"/>
      <c r="AE43" s="147"/>
      <c r="AF43" s="147"/>
      <c r="AG43" s="147" t="s">
        <v>178</v>
      </c>
      <c r="AH43" s="147">
        <v>2</v>
      </c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5">
      <c r="A44" s="154"/>
      <c r="B44" s="155"/>
      <c r="C44" s="193" t="s">
        <v>322</v>
      </c>
      <c r="D44" s="189"/>
      <c r="E44" s="190">
        <v>62.08</v>
      </c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47"/>
      <c r="Z44" s="147"/>
      <c r="AA44" s="147"/>
      <c r="AB44" s="147"/>
      <c r="AC44" s="147"/>
      <c r="AD44" s="147"/>
      <c r="AE44" s="147"/>
      <c r="AF44" s="147"/>
      <c r="AG44" s="147" t="s">
        <v>178</v>
      </c>
      <c r="AH44" s="147">
        <v>3</v>
      </c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1" x14ac:dyDescent="0.25">
      <c r="A45" s="154"/>
      <c r="B45" s="155"/>
      <c r="C45" s="191" t="s">
        <v>323</v>
      </c>
      <c r="D45" s="187"/>
      <c r="E45" s="188"/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47"/>
      <c r="Z45" s="147"/>
      <c r="AA45" s="147"/>
      <c r="AB45" s="147"/>
      <c r="AC45" s="147"/>
      <c r="AD45" s="147"/>
      <c r="AE45" s="147"/>
      <c r="AF45" s="147"/>
      <c r="AG45" s="147" t="s">
        <v>178</v>
      </c>
      <c r="AH45" s="147"/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1" x14ac:dyDescent="0.25">
      <c r="A46" s="154"/>
      <c r="B46" s="155"/>
      <c r="C46" s="183" t="s">
        <v>548</v>
      </c>
      <c r="D46" s="158"/>
      <c r="E46" s="159">
        <v>24.832000000000001</v>
      </c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47"/>
      <c r="Z46" s="147"/>
      <c r="AA46" s="147"/>
      <c r="AB46" s="147"/>
      <c r="AC46" s="147"/>
      <c r="AD46" s="147"/>
      <c r="AE46" s="147"/>
      <c r="AF46" s="147"/>
      <c r="AG46" s="147" t="s">
        <v>178</v>
      </c>
      <c r="AH46" s="147">
        <v>0</v>
      </c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5">
      <c r="A47" s="173">
        <v>11</v>
      </c>
      <c r="B47" s="174" t="s">
        <v>332</v>
      </c>
      <c r="C47" s="181" t="s">
        <v>333</v>
      </c>
      <c r="D47" s="175" t="s">
        <v>232</v>
      </c>
      <c r="E47" s="176">
        <v>24.832000000000001</v>
      </c>
      <c r="F47" s="177">
        <v>0</v>
      </c>
      <c r="G47" s="178">
        <f>ROUND(E47*F47,2)</f>
        <v>0</v>
      </c>
      <c r="H47" s="157">
        <v>0</v>
      </c>
      <c r="I47" s="156">
        <f>ROUND(E47*H47,2)</f>
        <v>0</v>
      </c>
      <c r="J47" s="157">
        <v>71.900000000000006</v>
      </c>
      <c r="K47" s="156">
        <f>ROUND(E47*J47,2)</f>
        <v>1785.42</v>
      </c>
      <c r="L47" s="156">
        <v>21</v>
      </c>
      <c r="M47" s="156">
        <f>G47*(1+L47/100)</f>
        <v>0</v>
      </c>
      <c r="N47" s="156">
        <v>0</v>
      </c>
      <c r="O47" s="156">
        <f>ROUND(E47*N47,2)</f>
        <v>0</v>
      </c>
      <c r="P47" s="156">
        <v>0</v>
      </c>
      <c r="Q47" s="156">
        <f>ROUND(E47*P47,2)</f>
        <v>0</v>
      </c>
      <c r="R47" s="156"/>
      <c r="S47" s="156" t="s">
        <v>163</v>
      </c>
      <c r="T47" s="156" t="s">
        <v>211</v>
      </c>
      <c r="U47" s="156">
        <v>0.14829999999999999</v>
      </c>
      <c r="V47" s="156">
        <f>ROUND(E47*U47,2)</f>
        <v>3.68</v>
      </c>
      <c r="W47" s="156"/>
      <c r="X47" s="156" t="s">
        <v>212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213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 x14ac:dyDescent="0.25">
      <c r="A48" s="167">
        <v>12</v>
      </c>
      <c r="B48" s="168" t="s">
        <v>398</v>
      </c>
      <c r="C48" s="182" t="s">
        <v>399</v>
      </c>
      <c r="D48" s="169" t="s">
        <v>232</v>
      </c>
      <c r="E48" s="170">
        <v>67.120500000000007</v>
      </c>
      <c r="F48" s="171">
        <v>0</v>
      </c>
      <c r="G48" s="172">
        <f>ROUND(E48*F48,2)</f>
        <v>0</v>
      </c>
      <c r="H48" s="157">
        <v>0</v>
      </c>
      <c r="I48" s="156">
        <f>ROUND(E48*H48,2)</f>
        <v>0</v>
      </c>
      <c r="J48" s="157">
        <v>96.6</v>
      </c>
      <c r="K48" s="156">
        <f>ROUND(E48*J48,2)</f>
        <v>6483.84</v>
      </c>
      <c r="L48" s="156">
        <v>21</v>
      </c>
      <c r="M48" s="156">
        <f>G48*(1+L48/100)</f>
        <v>0</v>
      </c>
      <c r="N48" s="156">
        <v>0</v>
      </c>
      <c r="O48" s="156">
        <f>ROUND(E48*N48,2)</f>
        <v>0</v>
      </c>
      <c r="P48" s="156">
        <v>0</v>
      </c>
      <c r="Q48" s="156">
        <f>ROUND(E48*P48,2)</f>
        <v>0</v>
      </c>
      <c r="R48" s="156"/>
      <c r="S48" s="156" t="s">
        <v>163</v>
      </c>
      <c r="T48" s="156" t="s">
        <v>211</v>
      </c>
      <c r="U48" s="156">
        <v>0.01</v>
      </c>
      <c r="V48" s="156">
        <f>ROUND(E48*U48,2)</f>
        <v>0.67</v>
      </c>
      <c r="W48" s="156"/>
      <c r="X48" s="156" t="s">
        <v>212</v>
      </c>
      <c r="Y48" s="147"/>
      <c r="Z48" s="147"/>
      <c r="AA48" s="147"/>
      <c r="AB48" s="147"/>
      <c r="AC48" s="147"/>
      <c r="AD48" s="147"/>
      <c r="AE48" s="147"/>
      <c r="AF48" s="147"/>
      <c r="AG48" s="147" t="s">
        <v>213</v>
      </c>
      <c r="AH48" s="147"/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 x14ac:dyDescent="0.25">
      <c r="A49" s="154"/>
      <c r="B49" s="155"/>
      <c r="C49" s="183" t="s">
        <v>549</v>
      </c>
      <c r="D49" s="158"/>
      <c r="E49" s="159">
        <v>67.120500000000007</v>
      </c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47"/>
      <c r="Z49" s="147"/>
      <c r="AA49" s="147"/>
      <c r="AB49" s="147"/>
      <c r="AC49" s="147"/>
      <c r="AD49" s="147"/>
      <c r="AE49" s="147"/>
      <c r="AF49" s="147"/>
      <c r="AG49" s="147" t="s">
        <v>178</v>
      </c>
      <c r="AH49" s="147">
        <v>0</v>
      </c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 x14ac:dyDescent="0.25">
      <c r="A50" s="167">
        <v>13</v>
      </c>
      <c r="B50" s="168" t="s">
        <v>401</v>
      </c>
      <c r="C50" s="182" t="s">
        <v>402</v>
      </c>
      <c r="D50" s="169" t="s">
        <v>232</v>
      </c>
      <c r="E50" s="170">
        <v>33.560250000000003</v>
      </c>
      <c r="F50" s="171">
        <v>0</v>
      </c>
      <c r="G50" s="172">
        <f>ROUND(E50*F50,2)</f>
        <v>0</v>
      </c>
      <c r="H50" s="157">
        <v>0</v>
      </c>
      <c r="I50" s="156">
        <f>ROUND(E50*H50,2)</f>
        <v>0</v>
      </c>
      <c r="J50" s="157">
        <v>67</v>
      </c>
      <c r="K50" s="156">
        <f>ROUND(E50*J50,2)</f>
        <v>2248.54</v>
      </c>
      <c r="L50" s="156">
        <v>21</v>
      </c>
      <c r="M50" s="156">
        <f>G50*(1+L50/100)</f>
        <v>0</v>
      </c>
      <c r="N50" s="156">
        <v>0</v>
      </c>
      <c r="O50" s="156">
        <f>ROUND(E50*N50,2)</f>
        <v>0</v>
      </c>
      <c r="P50" s="156">
        <v>0</v>
      </c>
      <c r="Q50" s="156">
        <f>ROUND(E50*P50,2)</f>
        <v>0</v>
      </c>
      <c r="R50" s="156"/>
      <c r="S50" s="156" t="s">
        <v>163</v>
      </c>
      <c r="T50" s="156" t="s">
        <v>211</v>
      </c>
      <c r="U50" s="156">
        <v>0.05</v>
      </c>
      <c r="V50" s="156">
        <f>ROUND(E50*U50,2)</f>
        <v>1.68</v>
      </c>
      <c r="W50" s="156"/>
      <c r="X50" s="156" t="s">
        <v>212</v>
      </c>
      <c r="Y50" s="147"/>
      <c r="Z50" s="147"/>
      <c r="AA50" s="147"/>
      <c r="AB50" s="147"/>
      <c r="AC50" s="147"/>
      <c r="AD50" s="147"/>
      <c r="AE50" s="147"/>
      <c r="AF50" s="147"/>
      <c r="AG50" s="147" t="s">
        <v>213</v>
      </c>
      <c r="AH50" s="147"/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 x14ac:dyDescent="0.25">
      <c r="A51" s="154"/>
      <c r="B51" s="155"/>
      <c r="C51" s="183" t="s">
        <v>550</v>
      </c>
      <c r="D51" s="158"/>
      <c r="E51" s="159">
        <v>33.560250000000003</v>
      </c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47"/>
      <c r="Z51" s="147"/>
      <c r="AA51" s="147"/>
      <c r="AB51" s="147"/>
      <c r="AC51" s="147"/>
      <c r="AD51" s="147"/>
      <c r="AE51" s="147"/>
      <c r="AF51" s="147"/>
      <c r="AG51" s="147" t="s">
        <v>178</v>
      </c>
      <c r="AH51" s="147">
        <v>0</v>
      </c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 x14ac:dyDescent="0.25">
      <c r="A52" s="167">
        <v>14</v>
      </c>
      <c r="B52" s="168" t="s">
        <v>404</v>
      </c>
      <c r="C52" s="182" t="s">
        <v>405</v>
      </c>
      <c r="D52" s="169" t="s">
        <v>232</v>
      </c>
      <c r="E52" s="170">
        <v>33.560250000000003</v>
      </c>
      <c r="F52" s="171">
        <v>0</v>
      </c>
      <c r="G52" s="172">
        <f>ROUND(E52*F52,2)</f>
        <v>0</v>
      </c>
      <c r="H52" s="157">
        <v>0</v>
      </c>
      <c r="I52" s="156">
        <f>ROUND(E52*H52,2)</f>
        <v>0</v>
      </c>
      <c r="J52" s="157">
        <v>121</v>
      </c>
      <c r="K52" s="156">
        <f>ROUND(E52*J52,2)</f>
        <v>4060.79</v>
      </c>
      <c r="L52" s="156">
        <v>21</v>
      </c>
      <c r="M52" s="156">
        <f>G52*(1+L52/100)</f>
        <v>0</v>
      </c>
      <c r="N52" s="156">
        <v>0</v>
      </c>
      <c r="O52" s="156">
        <f>ROUND(E52*N52,2)</f>
        <v>0</v>
      </c>
      <c r="P52" s="156">
        <v>0</v>
      </c>
      <c r="Q52" s="156">
        <f>ROUND(E52*P52,2)</f>
        <v>0</v>
      </c>
      <c r="R52" s="156"/>
      <c r="S52" s="156" t="s">
        <v>163</v>
      </c>
      <c r="T52" s="156" t="s">
        <v>211</v>
      </c>
      <c r="U52" s="156">
        <v>0.2</v>
      </c>
      <c r="V52" s="156">
        <f>ROUND(E52*U52,2)</f>
        <v>6.71</v>
      </c>
      <c r="W52" s="156"/>
      <c r="X52" s="156" t="s">
        <v>212</v>
      </c>
      <c r="Y52" s="147"/>
      <c r="Z52" s="147"/>
      <c r="AA52" s="147"/>
      <c r="AB52" s="147"/>
      <c r="AC52" s="147"/>
      <c r="AD52" s="147"/>
      <c r="AE52" s="147"/>
      <c r="AF52" s="147"/>
      <c r="AG52" s="147" t="s">
        <v>213</v>
      </c>
      <c r="AH52" s="147"/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 x14ac:dyDescent="0.25">
      <c r="A53" s="154"/>
      <c r="B53" s="155"/>
      <c r="C53" s="183" t="s">
        <v>551</v>
      </c>
      <c r="D53" s="158"/>
      <c r="E53" s="159">
        <v>62.08</v>
      </c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47"/>
      <c r="Z53" s="147"/>
      <c r="AA53" s="147"/>
      <c r="AB53" s="147"/>
      <c r="AC53" s="147"/>
      <c r="AD53" s="147"/>
      <c r="AE53" s="147"/>
      <c r="AF53" s="147"/>
      <c r="AG53" s="147" t="s">
        <v>178</v>
      </c>
      <c r="AH53" s="147">
        <v>0</v>
      </c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 x14ac:dyDescent="0.25">
      <c r="A54" s="154"/>
      <c r="B54" s="155"/>
      <c r="C54" s="183" t="s">
        <v>552</v>
      </c>
      <c r="D54" s="158"/>
      <c r="E54" s="159">
        <v>-24.777999999999999</v>
      </c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47"/>
      <c r="Z54" s="147"/>
      <c r="AA54" s="147"/>
      <c r="AB54" s="147"/>
      <c r="AC54" s="147"/>
      <c r="AD54" s="147"/>
      <c r="AE54" s="147"/>
      <c r="AF54" s="147"/>
      <c r="AG54" s="147" t="s">
        <v>178</v>
      </c>
      <c r="AH54" s="147">
        <v>0</v>
      </c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 x14ac:dyDescent="0.25">
      <c r="A55" s="154"/>
      <c r="B55" s="155"/>
      <c r="C55" s="183" t="s">
        <v>553</v>
      </c>
      <c r="D55" s="158"/>
      <c r="E55" s="159">
        <v>-3.7417500000000001</v>
      </c>
      <c r="F55" s="156"/>
      <c r="G55" s="156"/>
      <c r="H55" s="156"/>
      <c r="I55" s="156"/>
      <c r="J55" s="156"/>
      <c r="K55" s="156"/>
      <c r="L55" s="156"/>
      <c r="M55" s="156"/>
      <c r="N55" s="156"/>
      <c r="O55" s="156"/>
      <c r="P55" s="156"/>
      <c r="Q55" s="156"/>
      <c r="R55" s="156"/>
      <c r="S55" s="156"/>
      <c r="T55" s="156"/>
      <c r="U55" s="156"/>
      <c r="V55" s="156"/>
      <c r="W55" s="156"/>
      <c r="X55" s="156"/>
      <c r="Y55" s="147"/>
      <c r="Z55" s="147"/>
      <c r="AA55" s="147"/>
      <c r="AB55" s="147"/>
      <c r="AC55" s="147"/>
      <c r="AD55" s="147"/>
      <c r="AE55" s="147"/>
      <c r="AF55" s="147"/>
      <c r="AG55" s="147" t="s">
        <v>178</v>
      </c>
      <c r="AH55" s="147">
        <v>0</v>
      </c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ht="20.399999999999999" outlineLevel="1" x14ac:dyDescent="0.25">
      <c r="A56" s="167">
        <v>15</v>
      </c>
      <c r="B56" s="168" t="s">
        <v>421</v>
      </c>
      <c r="C56" s="182" t="s">
        <v>526</v>
      </c>
      <c r="D56" s="169" t="s">
        <v>232</v>
      </c>
      <c r="E56" s="170">
        <v>18.78453</v>
      </c>
      <c r="F56" s="171">
        <v>0</v>
      </c>
      <c r="G56" s="172">
        <f>ROUND(E56*F56,2)</f>
        <v>0</v>
      </c>
      <c r="H56" s="157">
        <v>0</v>
      </c>
      <c r="I56" s="156">
        <f>ROUND(E56*H56,2)</f>
        <v>0</v>
      </c>
      <c r="J56" s="157">
        <v>1096</v>
      </c>
      <c r="K56" s="156">
        <f>ROUND(E56*J56,2)</f>
        <v>20587.84</v>
      </c>
      <c r="L56" s="156">
        <v>21</v>
      </c>
      <c r="M56" s="156">
        <f>G56*(1+L56/100)</f>
        <v>0</v>
      </c>
      <c r="N56" s="156">
        <v>1.7</v>
      </c>
      <c r="O56" s="156">
        <f>ROUND(E56*N56,2)</f>
        <v>31.93</v>
      </c>
      <c r="P56" s="156">
        <v>0</v>
      </c>
      <c r="Q56" s="156">
        <f>ROUND(E56*P56,2)</f>
        <v>0</v>
      </c>
      <c r="R56" s="156"/>
      <c r="S56" s="156" t="s">
        <v>169</v>
      </c>
      <c r="T56" s="156" t="s">
        <v>211</v>
      </c>
      <c r="U56" s="156">
        <v>1.59</v>
      </c>
      <c r="V56" s="156">
        <f>ROUND(E56*U56,2)</f>
        <v>29.87</v>
      </c>
      <c r="W56" s="156"/>
      <c r="X56" s="156" t="s">
        <v>212</v>
      </c>
      <c r="Y56" s="147"/>
      <c r="Z56" s="147"/>
      <c r="AA56" s="147"/>
      <c r="AB56" s="147"/>
      <c r="AC56" s="147"/>
      <c r="AD56" s="147"/>
      <c r="AE56" s="147"/>
      <c r="AF56" s="147"/>
      <c r="AG56" s="147" t="s">
        <v>213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 x14ac:dyDescent="0.25">
      <c r="A57" s="154"/>
      <c r="B57" s="155"/>
      <c r="C57" s="183" t="s">
        <v>554</v>
      </c>
      <c r="D57" s="158"/>
      <c r="E57" s="159">
        <v>20.966000000000001</v>
      </c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47"/>
      <c r="Z57" s="147"/>
      <c r="AA57" s="147"/>
      <c r="AB57" s="147"/>
      <c r="AC57" s="147"/>
      <c r="AD57" s="147"/>
      <c r="AE57" s="147"/>
      <c r="AF57" s="147"/>
      <c r="AG57" s="147" t="s">
        <v>178</v>
      </c>
      <c r="AH57" s="147">
        <v>0</v>
      </c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5">
      <c r="A58" s="154"/>
      <c r="B58" s="155"/>
      <c r="C58" s="183" t="s">
        <v>555</v>
      </c>
      <c r="D58" s="158"/>
      <c r="E58" s="159">
        <v>-2.18147</v>
      </c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47"/>
      <c r="Z58" s="147"/>
      <c r="AA58" s="147"/>
      <c r="AB58" s="147"/>
      <c r="AC58" s="147"/>
      <c r="AD58" s="147"/>
      <c r="AE58" s="147"/>
      <c r="AF58" s="147"/>
      <c r="AG58" s="147" t="s">
        <v>178</v>
      </c>
      <c r="AH58" s="147">
        <v>0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ht="20.399999999999999" outlineLevel="1" x14ac:dyDescent="0.25">
      <c r="A59" s="167">
        <v>16</v>
      </c>
      <c r="B59" s="168" t="s">
        <v>425</v>
      </c>
      <c r="C59" s="182" t="s">
        <v>426</v>
      </c>
      <c r="D59" s="169" t="s">
        <v>232</v>
      </c>
      <c r="E59" s="170">
        <v>28.519749999999998</v>
      </c>
      <c r="F59" s="171">
        <v>0</v>
      </c>
      <c r="G59" s="172">
        <f>ROUND(E59*F59,2)</f>
        <v>0</v>
      </c>
      <c r="H59" s="157">
        <v>0</v>
      </c>
      <c r="I59" s="156">
        <f>ROUND(E59*H59,2)</f>
        <v>0</v>
      </c>
      <c r="J59" s="157">
        <v>700</v>
      </c>
      <c r="K59" s="156">
        <f>ROUND(E59*J59,2)</f>
        <v>19963.830000000002</v>
      </c>
      <c r="L59" s="156">
        <v>21</v>
      </c>
      <c r="M59" s="156">
        <f>G59*(1+L59/100)</f>
        <v>0</v>
      </c>
      <c r="N59" s="156">
        <v>0</v>
      </c>
      <c r="O59" s="156">
        <f>ROUND(E59*N59,2)</f>
        <v>0</v>
      </c>
      <c r="P59" s="156">
        <v>0</v>
      </c>
      <c r="Q59" s="156">
        <f>ROUND(E59*P59,2)</f>
        <v>0</v>
      </c>
      <c r="R59" s="156"/>
      <c r="S59" s="156" t="s">
        <v>169</v>
      </c>
      <c r="T59" s="156" t="s">
        <v>164</v>
      </c>
      <c r="U59" s="156">
        <v>0</v>
      </c>
      <c r="V59" s="156">
        <f>ROUND(E59*U59,2)</f>
        <v>0</v>
      </c>
      <c r="W59" s="156"/>
      <c r="X59" s="156" t="s">
        <v>212</v>
      </c>
      <c r="Y59" s="147"/>
      <c r="Z59" s="147"/>
      <c r="AA59" s="147"/>
      <c r="AB59" s="147"/>
      <c r="AC59" s="147"/>
      <c r="AD59" s="147"/>
      <c r="AE59" s="147"/>
      <c r="AF59" s="147"/>
      <c r="AG59" s="147" t="s">
        <v>213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 x14ac:dyDescent="0.25">
      <c r="A60" s="154"/>
      <c r="B60" s="155"/>
      <c r="C60" s="183" t="s">
        <v>556</v>
      </c>
      <c r="D60" s="158"/>
      <c r="E60" s="159">
        <v>28.519749999999998</v>
      </c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47"/>
      <c r="Z60" s="147"/>
      <c r="AA60" s="147"/>
      <c r="AB60" s="147"/>
      <c r="AC60" s="147"/>
      <c r="AD60" s="147"/>
      <c r="AE60" s="147"/>
      <c r="AF60" s="147"/>
      <c r="AG60" s="147" t="s">
        <v>178</v>
      </c>
      <c r="AH60" s="147">
        <v>0</v>
      </c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x14ac:dyDescent="0.25">
      <c r="A61" s="161" t="s">
        <v>158</v>
      </c>
      <c r="B61" s="162" t="s">
        <v>95</v>
      </c>
      <c r="C61" s="180" t="s">
        <v>96</v>
      </c>
      <c r="D61" s="163"/>
      <c r="E61" s="164"/>
      <c r="F61" s="165"/>
      <c r="G61" s="166">
        <f>SUMIF(AG62:AG63,"&lt;&gt;NOR",G62:G63)</f>
        <v>0</v>
      </c>
      <c r="H61" s="160"/>
      <c r="I61" s="160">
        <f>SUM(I62:I63)</f>
        <v>0</v>
      </c>
      <c r="J61" s="160"/>
      <c r="K61" s="160">
        <f>SUM(K62:K63)</f>
        <v>4730.6899999999996</v>
      </c>
      <c r="L61" s="160"/>
      <c r="M61" s="160">
        <f>SUM(M62:M63)</f>
        <v>0</v>
      </c>
      <c r="N61" s="160"/>
      <c r="O61" s="160">
        <f>SUM(O62:O63)</f>
        <v>7.21</v>
      </c>
      <c r="P61" s="160"/>
      <c r="Q61" s="160">
        <f>SUM(Q62:Q63)</f>
        <v>0</v>
      </c>
      <c r="R61" s="160"/>
      <c r="S61" s="160"/>
      <c r="T61" s="160"/>
      <c r="U61" s="160"/>
      <c r="V61" s="160">
        <f>SUM(V62:V63)</f>
        <v>6.48</v>
      </c>
      <c r="W61" s="160"/>
      <c r="X61" s="160"/>
      <c r="AG61" t="s">
        <v>159</v>
      </c>
    </row>
    <row r="62" spans="1:60" outlineLevel="1" x14ac:dyDescent="0.25">
      <c r="A62" s="167">
        <v>17</v>
      </c>
      <c r="B62" s="168" t="s">
        <v>433</v>
      </c>
      <c r="C62" s="182" t="s">
        <v>434</v>
      </c>
      <c r="D62" s="169" t="s">
        <v>232</v>
      </c>
      <c r="E62" s="170">
        <v>3.8119999999999998</v>
      </c>
      <c r="F62" s="171">
        <v>0</v>
      </c>
      <c r="G62" s="172">
        <f>ROUND(E62*F62,2)</f>
        <v>0</v>
      </c>
      <c r="H62" s="157">
        <v>0</v>
      </c>
      <c r="I62" s="156">
        <f>ROUND(E62*H62,2)</f>
        <v>0</v>
      </c>
      <c r="J62" s="157">
        <v>1241</v>
      </c>
      <c r="K62" s="156">
        <f>ROUND(E62*J62,2)</f>
        <v>4730.6899999999996</v>
      </c>
      <c r="L62" s="156">
        <v>21</v>
      </c>
      <c r="M62" s="156">
        <f>G62*(1+L62/100)</f>
        <v>0</v>
      </c>
      <c r="N62" s="156">
        <v>1.8907700000000001</v>
      </c>
      <c r="O62" s="156">
        <f>ROUND(E62*N62,2)</f>
        <v>7.21</v>
      </c>
      <c r="P62" s="156">
        <v>0</v>
      </c>
      <c r="Q62" s="156">
        <f>ROUND(E62*P62,2)</f>
        <v>0</v>
      </c>
      <c r="R62" s="156"/>
      <c r="S62" s="156" t="s">
        <v>169</v>
      </c>
      <c r="T62" s="156" t="s">
        <v>211</v>
      </c>
      <c r="U62" s="156">
        <v>1.7</v>
      </c>
      <c r="V62" s="156">
        <f>ROUND(E62*U62,2)</f>
        <v>6.48</v>
      </c>
      <c r="W62" s="156"/>
      <c r="X62" s="156" t="s">
        <v>212</v>
      </c>
      <c r="Y62" s="147"/>
      <c r="Z62" s="147"/>
      <c r="AA62" s="147"/>
      <c r="AB62" s="147"/>
      <c r="AC62" s="147"/>
      <c r="AD62" s="147"/>
      <c r="AE62" s="147"/>
      <c r="AF62" s="147"/>
      <c r="AG62" s="147" t="s">
        <v>213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 x14ac:dyDescent="0.25">
      <c r="A63" s="154"/>
      <c r="B63" s="155"/>
      <c r="C63" s="183" t="s">
        <v>557</v>
      </c>
      <c r="D63" s="158"/>
      <c r="E63" s="159">
        <v>3.8119999999999998</v>
      </c>
      <c r="F63" s="156"/>
      <c r="G63" s="156"/>
      <c r="H63" s="156"/>
      <c r="I63" s="156"/>
      <c r="J63" s="156"/>
      <c r="K63" s="156"/>
      <c r="L63" s="156"/>
      <c r="M63" s="156"/>
      <c r="N63" s="156"/>
      <c r="O63" s="156"/>
      <c r="P63" s="156"/>
      <c r="Q63" s="156"/>
      <c r="R63" s="156"/>
      <c r="S63" s="156"/>
      <c r="T63" s="156"/>
      <c r="U63" s="156"/>
      <c r="V63" s="156"/>
      <c r="W63" s="156"/>
      <c r="X63" s="156"/>
      <c r="Y63" s="147"/>
      <c r="Z63" s="147"/>
      <c r="AA63" s="147"/>
      <c r="AB63" s="147"/>
      <c r="AC63" s="147"/>
      <c r="AD63" s="147"/>
      <c r="AE63" s="147"/>
      <c r="AF63" s="147"/>
      <c r="AG63" s="147" t="s">
        <v>178</v>
      </c>
      <c r="AH63" s="147">
        <v>0</v>
      </c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x14ac:dyDescent="0.25">
      <c r="A64" s="161" t="s">
        <v>158</v>
      </c>
      <c r="B64" s="162" t="s">
        <v>97</v>
      </c>
      <c r="C64" s="180" t="s">
        <v>98</v>
      </c>
      <c r="D64" s="163"/>
      <c r="E64" s="164"/>
      <c r="F64" s="165"/>
      <c r="G64" s="166">
        <f>SUMIF(AG65:AG72,"&lt;&gt;NOR",G65:G72)</f>
        <v>0</v>
      </c>
      <c r="H64" s="160"/>
      <c r="I64" s="160">
        <f>SUM(I65:I72)</f>
        <v>59868.92</v>
      </c>
      <c r="J64" s="160"/>
      <c r="K64" s="160">
        <f>SUM(K65:K72)</f>
        <v>12332.730000000001</v>
      </c>
      <c r="L64" s="160"/>
      <c r="M64" s="160">
        <f>SUM(M65:M72)</f>
        <v>0</v>
      </c>
      <c r="N64" s="160"/>
      <c r="O64" s="160">
        <f>SUM(O65:O72)</f>
        <v>69.98</v>
      </c>
      <c r="P64" s="160"/>
      <c r="Q64" s="160">
        <f>SUM(Q65:Q72)</f>
        <v>0</v>
      </c>
      <c r="R64" s="160"/>
      <c r="S64" s="160"/>
      <c r="T64" s="160"/>
      <c r="U64" s="160"/>
      <c r="V64" s="160">
        <f>SUM(V65:V72)</f>
        <v>11.99</v>
      </c>
      <c r="W64" s="160"/>
      <c r="X64" s="160"/>
      <c r="AG64" t="s">
        <v>159</v>
      </c>
    </row>
    <row r="65" spans="1:60" ht="20.399999999999999" outlineLevel="1" x14ac:dyDescent="0.25">
      <c r="A65" s="167">
        <v>18</v>
      </c>
      <c r="B65" s="168" t="s">
        <v>436</v>
      </c>
      <c r="C65" s="182" t="s">
        <v>437</v>
      </c>
      <c r="D65" s="169" t="s">
        <v>210</v>
      </c>
      <c r="E65" s="170">
        <v>70.16</v>
      </c>
      <c r="F65" s="171">
        <v>0</v>
      </c>
      <c r="G65" s="172">
        <f>ROUND(E65*F65,2)</f>
        <v>0</v>
      </c>
      <c r="H65" s="157">
        <v>148.63999999999999</v>
      </c>
      <c r="I65" s="156">
        <f>ROUND(E65*H65,2)</f>
        <v>10428.58</v>
      </c>
      <c r="J65" s="157">
        <v>25.36</v>
      </c>
      <c r="K65" s="156">
        <f>ROUND(E65*J65,2)</f>
        <v>1779.26</v>
      </c>
      <c r="L65" s="156">
        <v>21</v>
      </c>
      <c r="M65" s="156">
        <f>G65*(1+L65/100)</f>
        <v>0</v>
      </c>
      <c r="N65" s="156">
        <v>0.378</v>
      </c>
      <c r="O65" s="156">
        <f>ROUND(E65*N65,2)</f>
        <v>26.52</v>
      </c>
      <c r="P65" s="156">
        <v>0</v>
      </c>
      <c r="Q65" s="156">
        <f>ROUND(E65*P65,2)</f>
        <v>0</v>
      </c>
      <c r="R65" s="156"/>
      <c r="S65" s="156" t="s">
        <v>163</v>
      </c>
      <c r="T65" s="156" t="s">
        <v>211</v>
      </c>
      <c r="U65" s="156">
        <v>2.5999999999999999E-2</v>
      </c>
      <c r="V65" s="156">
        <f>ROUND(E65*U65,2)</f>
        <v>1.82</v>
      </c>
      <c r="W65" s="156"/>
      <c r="X65" s="156" t="s">
        <v>212</v>
      </c>
      <c r="Y65" s="147"/>
      <c r="Z65" s="147"/>
      <c r="AA65" s="147"/>
      <c r="AB65" s="147"/>
      <c r="AC65" s="147"/>
      <c r="AD65" s="147"/>
      <c r="AE65" s="147"/>
      <c r="AF65" s="147"/>
      <c r="AG65" s="147" t="s">
        <v>213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 x14ac:dyDescent="0.25">
      <c r="A66" s="154"/>
      <c r="B66" s="155"/>
      <c r="C66" s="183" t="s">
        <v>539</v>
      </c>
      <c r="D66" s="158"/>
      <c r="E66" s="159">
        <v>64.959999999999994</v>
      </c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47"/>
      <c r="Z66" s="147"/>
      <c r="AA66" s="147"/>
      <c r="AB66" s="147"/>
      <c r="AC66" s="147"/>
      <c r="AD66" s="147"/>
      <c r="AE66" s="147"/>
      <c r="AF66" s="147"/>
      <c r="AG66" s="147" t="s">
        <v>178</v>
      </c>
      <c r="AH66" s="147">
        <v>0</v>
      </c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 x14ac:dyDescent="0.25">
      <c r="A67" s="154"/>
      <c r="B67" s="155"/>
      <c r="C67" s="183" t="s">
        <v>540</v>
      </c>
      <c r="D67" s="158"/>
      <c r="E67" s="159">
        <v>5.2</v>
      </c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47"/>
      <c r="Z67" s="147"/>
      <c r="AA67" s="147"/>
      <c r="AB67" s="147"/>
      <c r="AC67" s="147"/>
      <c r="AD67" s="147"/>
      <c r="AE67" s="147"/>
      <c r="AF67" s="147"/>
      <c r="AG67" s="147" t="s">
        <v>178</v>
      </c>
      <c r="AH67" s="147">
        <v>0</v>
      </c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ht="20.399999999999999" outlineLevel="1" x14ac:dyDescent="0.25">
      <c r="A68" s="173">
        <v>19</v>
      </c>
      <c r="B68" s="174" t="s">
        <v>438</v>
      </c>
      <c r="C68" s="181" t="s">
        <v>439</v>
      </c>
      <c r="D68" s="175" t="s">
        <v>210</v>
      </c>
      <c r="E68" s="176">
        <v>70.16</v>
      </c>
      <c r="F68" s="177">
        <v>0</v>
      </c>
      <c r="G68" s="178">
        <f>ROUND(E68*F68,2)</f>
        <v>0</v>
      </c>
      <c r="H68" s="157">
        <v>160.13999999999999</v>
      </c>
      <c r="I68" s="156">
        <f>ROUND(E68*H68,2)</f>
        <v>11235.42</v>
      </c>
      <c r="J68" s="157">
        <v>25.36</v>
      </c>
      <c r="K68" s="156">
        <f>ROUND(E68*J68,2)</f>
        <v>1779.26</v>
      </c>
      <c r="L68" s="156">
        <v>21</v>
      </c>
      <c r="M68" s="156">
        <f>G68*(1+L68/100)</f>
        <v>0</v>
      </c>
      <c r="N68" s="156">
        <v>0.378</v>
      </c>
      <c r="O68" s="156">
        <f>ROUND(E68*N68,2)</f>
        <v>26.52</v>
      </c>
      <c r="P68" s="156">
        <v>0</v>
      </c>
      <c r="Q68" s="156">
        <f>ROUND(E68*P68,2)</f>
        <v>0</v>
      </c>
      <c r="R68" s="156"/>
      <c r="S68" s="156" t="s">
        <v>163</v>
      </c>
      <c r="T68" s="156" t="s">
        <v>211</v>
      </c>
      <c r="U68" s="156">
        <v>2.5999999999999999E-2</v>
      </c>
      <c r="V68" s="156">
        <f>ROUND(E68*U68,2)</f>
        <v>1.82</v>
      </c>
      <c r="W68" s="156"/>
      <c r="X68" s="156" t="s">
        <v>212</v>
      </c>
      <c r="Y68" s="147"/>
      <c r="Z68" s="147"/>
      <c r="AA68" s="147"/>
      <c r="AB68" s="147"/>
      <c r="AC68" s="147"/>
      <c r="AD68" s="147"/>
      <c r="AE68" s="147"/>
      <c r="AF68" s="147"/>
      <c r="AG68" s="147" t="s">
        <v>213</v>
      </c>
      <c r="AH68" s="147"/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1" x14ac:dyDescent="0.25">
      <c r="A69" s="173">
        <v>20</v>
      </c>
      <c r="B69" s="174" t="s">
        <v>440</v>
      </c>
      <c r="C69" s="181" t="s">
        <v>441</v>
      </c>
      <c r="D69" s="175" t="s">
        <v>210</v>
      </c>
      <c r="E69" s="176">
        <v>70.16</v>
      </c>
      <c r="F69" s="177">
        <v>0</v>
      </c>
      <c r="G69" s="178">
        <f>ROUND(E69*F69,2)</f>
        <v>0</v>
      </c>
      <c r="H69" s="157">
        <v>263.26</v>
      </c>
      <c r="I69" s="156">
        <f>ROUND(E69*H69,2)</f>
        <v>18470.32</v>
      </c>
      <c r="J69" s="157">
        <v>79.239999999999995</v>
      </c>
      <c r="K69" s="156">
        <f>ROUND(E69*J69,2)</f>
        <v>5559.48</v>
      </c>
      <c r="L69" s="156">
        <v>21</v>
      </c>
      <c r="M69" s="156">
        <f>G69*(1+L69/100)</f>
        <v>0</v>
      </c>
      <c r="N69" s="156">
        <v>0.13188</v>
      </c>
      <c r="O69" s="156">
        <f>ROUND(E69*N69,2)</f>
        <v>9.25</v>
      </c>
      <c r="P69" s="156">
        <v>0</v>
      </c>
      <c r="Q69" s="156">
        <f>ROUND(E69*P69,2)</f>
        <v>0</v>
      </c>
      <c r="R69" s="156"/>
      <c r="S69" s="156" t="s">
        <v>163</v>
      </c>
      <c r="T69" s="156" t="s">
        <v>211</v>
      </c>
      <c r="U69" s="156">
        <v>4.9000000000000002E-2</v>
      </c>
      <c r="V69" s="156">
        <f>ROUND(E69*U69,2)</f>
        <v>3.44</v>
      </c>
      <c r="W69" s="156"/>
      <c r="X69" s="156" t="s">
        <v>212</v>
      </c>
      <c r="Y69" s="147"/>
      <c r="Z69" s="147"/>
      <c r="AA69" s="147"/>
      <c r="AB69" s="147"/>
      <c r="AC69" s="147"/>
      <c r="AD69" s="147"/>
      <c r="AE69" s="147"/>
      <c r="AF69" s="147"/>
      <c r="AG69" s="147" t="s">
        <v>213</v>
      </c>
      <c r="AH69" s="147"/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1" x14ac:dyDescent="0.25">
      <c r="A70" s="173">
        <v>21</v>
      </c>
      <c r="B70" s="174" t="s">
        <v>442</v>
      </c>
      <c r="C70" s="181" t="s">
        <v>443</v>
      </c>
      <c r="D70" s="175" t="s">
        <v>210</v>
      </c>
      <c r="E70" s="176">
        <v>70.16</v>
      </c>
      <c r="F70" s="177">
        <v>0</v>
      </c>
      <c r="G70" s="178">
        <f>ROUND(E70*F70,2)</f>
        <v>0</v>
      </c>
      <c r="H70" s="157">
        <v>20.37</v>
      </c>
      <c r="I70" s="156">
        <f>ROUND(E70*H70,2)</f>
        <v>1429.16</v>
      </c>
      <c r="J70" s="157">
        <v>3.13</v>
      </c>
      <c r="K70" s="156">
        <f>ROUND(E70*J70,2)</f>
        <v>219.6</v>
      </c>
      <c r="L70" s="156">
        <v>21</v>
      </c>
      <c r="M70" s="156">
        <f>G70*(1+L70/100)</f>
        <v>0</v>
      </c>
      <c r="N70" s="156">
        <v>5.6100000000000004E-3</v>
      </c>
      <c r="O70" s="156">
        <f>ROUND(E70*N70,2)</f>
        <v>0.39</v>
      </c>
      <c r="P70" s="156">
        <v>0</v>
      </c>
      <c r="Q70" s="156">
        <f>ROUND(E70*P70,2)</f>
        <v>0</v>
      </c>
      <c r="R70" s="156"/>
      <c r="S70" s="156" t="s">
        <v>163</v>
      </c>
      <c r="T70" s="156" t="s">
        <v>211</v>
      </c>
      <c r="U70" s="156">
        <v>4.0000000000000001E-3</v>
      </c>
      <c r="V70" s="156">
        <f>ROUND(E70*U70,2)</f>
        <v>0.28000000000000003</v>
      </c>
      <c r="W70" s="156"/>
      <c r="X70" s="156" t="s">
        <v>212</v>
      </c>
      <c r="Y70" s="147"/>
      <c r="Z70" s="147"/>
      <c r="AA70" s="147"/>
      <c r="AB70" s="147"/>
      <c r="AC70" s="147"/>
      <c r="AD70" s="147"/>
      <c r="AE70" s="147"/>
      <c r="AF70" s="147"/>
      <c r="AG70" s="147" t="s">
        <v>213</v>
      </c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1" x14ac:dyDescent="0.25">
      <c r="A71" s="173">
        <v>22</v>
      </c>
      <c r="B71" s="174" t="s">
        <v>444</v>
      </c>
      <c r="C71" s="181" t="s">
        <v>445</v>
      </c>
      <c r="D71" s="175" t="s">
        <v>210</v>
      </c>
      <c r="E71" s="176">
        <v>70.16</v>
      </c>
      <c r="F71" s="177">
        <v>0</v>
      </c>
      <c r="G71" s="178">
        <f>ROUND(E71*F71,2)</f>
        <v>0</v>
      </c>
      <c r="H71" s="157">
        <v>7.02</v>
      </c>
      <c r="I71" s="156">
        <f>ROUND(E71*H71,2)</f>
        <v>492.52</v>
      </c>
      <c r="J71" s="157">
        <v>1.08</v>
      </c>
      <c r="K71" s="156">
        <f>ROUND(E71*J71,2)</f>
        <v>75.77</v>
      </c>
      <c r="L71" s="156">
        <v>21</v>
      </c>
      <c r="M71" s="156">
        <f>G71*(1+L71/100)</f>
        <v>0</v>
      </c>
      <c r="N71" s="156">
        <v>3.1E-4</v>
      </c>
      <c r="O71" s="156">
        <f>ROUND(E71*N71,2)</f>
        <v>0.02</v>
      </c>
      <c r="P71" s="156">
        <v>0</v>
      </c>
      <c r="Q71" s="156">
        <f>ROUND(E71*P71,2)</f>
        <v>0</v>
      </c>
      <c r="R71" s="156"/>
      <c r="S71" s="156" t="s">
        <v>163</v>
      </c>
      <c r="T71" s="156" t="s">
        <v>211</v>
      </c>
      <c r="U71" s="156">
        <v>2E-3</v>
      </c>
      <c r="V71" s="156">
        <f>ROUND(E71*U71,2)</f>
        <v>0.14000000000000001</v>
      </c>
      <c r="W71" s="156"/>
      <c r="X71" s="156" t="s">
        <v>212</v>
      </c>
      <c r="Y71" s="147"/>
      <c r="Z71" s="147"/>
      <c r="AA71" s="147"/>
      <c r="AB71" s="147"/>
      <c r="AC71" s="147"/>
      <c r="AD71" s="147"/>
      <c r="AE71" s="147"/>
      <c r="AF71" s="147"/>
      <c r="AG71" s="147" t="s">
        <v>213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outlineLevel="1" x14ac:dyDescent="0.25">
      <c r="A72" s="173">
        <v>23</v>
      </c>
      <c r="B72" s="174" t="s">
        <v>446</v>
      </c>
      <c r="C72" s="181" t="s">
        <v>447</v>
      </c>
      <c r="D72" s="175" t="s">
        <v>210</v>
      </c>
      <c r="E72" s="176">
        <v>70.16</v>
      </c>
      <c r="F72" s="177">
        <v>0</v>
      </c>
      <c r="G72" s="178">
        <f>ROUND(E72*F72,2)</f>
        <v>0</v>
      </c>
      <c r="H72" s="157">
        <v>253.89</v>
      </c>
      <c r="I72" s="156">
        <f>ROUND(E72*H72,2)</f>
        <v>17812.919999999998</v>
      </c>
      <c r="J72" s="157">
        <v>41.61</v>
      </c>
      <c r="K72" s="156">
        <f>ROUND(E72*J72,2)</f>
        <v>2919.36</v>
      </c>
      <c r="L72" s="156">
        <v>21</v>
      </c>
      <c r="M72" s="156">
        <f>G72*(1+L72/100)</f>
        <v>0</v>
      </c>
      <c r="N72" s="156">
        <v>0.10373</v>
      </c>
      <c r="O72" s="156">
        <f>ROUND(E72*N72,2)</f>
        <v>7.28</v>
      </c>
      <c r="P72" s="156">
        <v>0</v>
      </c>
      <c r="Q72" s="156">
        <f>ROUND(E72*P72,2)</f>
        <v>0</v>
      </c>
      <c r="R72" s="156"/>
      <c r="S72" s="156" t="s">
        <v>163</v>
      </c>
      <c r="T72" s="156" t="s">
        <v>211</v>
      </c>
      <c r="U72" s="156">
        <v>6.4000000000000001E-2</v>
      </c>
      <c r="V72" s="156">
        <f>ROUND(E72*U72,2)</f>
        <v>4.49</v>
      </c>
      <c r="W72" s="156"/>
      <c r="X72" s="156" t="s">
        <v>212</v>
      </c>
      <c r="Y72" s="147"/>
      <c r="Z72" s="147"/>
      <c r="AA72" s="147"/>
      <c r="AB72" s="147"/>
      <c r="AC72" s="147"/>
      <c r="AD72" s="147"/>
      <c r="AE72" s="147"/>
      <c r="AF72" s="147"/>
      <c r="AG72" s="147" t="s">
        <v>213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x14ac:dyDescent="0.25">
      <c r="A73" s="161" t="s">
        <v>158</v>
      </c>
      <c r="B73" s="162" t="s">
        <v>101</v>
      </c>
      <c r="C73" s="180" t="s">
        <v>102</v>
      </c>
      <c r="D73" s="163"/>
      <c r="E73" s="164"/>
      <c r="F73" s="165"/>
      <c r="G73" s="166">
        <f>SUMIF(AG74:AG82,"&lt;&gt;NOR",G74:G82)</f>
        <v>0</v>
      </c>
      <c r="H73" s="160"/>
      <c r="I73" s="160">
        <f>SUM(I74:I82)</f>
        <v>70987.460000000006</v>
      </c>
      <c r="J73" s="160"/>
      <c r="K73" s="160">
        <f>SUM(K74:K82)</f>
        <v>13614.519999999999</v>
      </c>
      <c r="L73" s="160"/>
      <c r="M73" s="160">
        <f>SUM(M74:M82)</f>
        <v>0</v>
      </c>
      <c r="N73" s="160"/>
      <c r="O73" s="160">
        <f>SUM(O74:O82)</f>
        <v>6.27</v>
      </c>
      <c r="P73" s="160"/>
      <c r="Q73" s="160">
        <f>SUM(Q74:Q82)</f>
        <v>0</v>
      </c>
      <c r="R73" s="160"/>
      <c r="S73" s="160"/>
      <c r="T73" s="160"/>
      <c r="U73" s="160"/>
      <c r="V73" s="160">
        <f>SUM(V74:V82)</f>
        <v>24.049999999999997</v>
      </c>
      <c r="W73" s="160"/>
      <c r="X73" s="160"/>
      <c r="AG73" t="s">
        <v>159</v>
      </c>
    </row>
    <row r="74" spans="1:60" outlineLevel="1" x14ac:dyDescent="0.25">
      <c r="A74" s="173">
        <v>24</v>
      </c>
      <c r="B74" s="174" t="s">
        <v>448</v>
      </c>
      <c r="C74" s="181" t="s">
        <v>449</v>
      </c>
      <c r="D74" s="175" t="s">
        <v>225</v>
      </c>
      <c r="E74" s="176">
        <v>40.6</v>
      </c>
      <c r="F74" s="177">
        <v>0</v>
      </c>
      <c r="G74" s="178">
        <f t="shared" ref="G74:G82" si="0">ROUND(E74*F74,2)</f>
        <v>0</v>
      </c>
      <c r="H74" s="157">
        <v>0.25</v>
      </c>
      <c r="I74" s="156">
        <f t="shared" ref="I74:I82" si="1">ROUND(E74*H74,2)</f>
        <v>10.15</v>
      </c>
      <c r="J74" s="157">
        <v>45.55</v>
      </c>
      <c r="K74" s="156">
        <f t="shared" ref="K74:K82" si="2">ROUND(E74*J74,2)</f>
        <v>1849.33</v>
      </c>
      <c r="L74" s="156">
        <v>21</v>
      </c>
      <c r="M74" s="156">
        <f t="shared" ref="M74:M82" si="3">G74*(1+L74/100)</f>
        <v>0</v>
      </c>
      <c r="N74" s="156">
        <v>1.0000000000000001E-5</v>
      </c>
      <c r="O74" s="156">
        <f t="shared" ref="O74:O82" si="4">ROUND(E74*N74,2)</f>
        <v>0</v>
      </c>
      <c r="P74" s="156">
        <v>0</v>
      </c>
      <c r="Q74" s="156">
        <f t="shared" ref="Q74:Q82" si="5">ROUND(E74*P74,2)</f>
        <v>0</v>
      </c>
      <c r="R74" s="156"/>
      <c r="S74" s="156" t="s">
        <v>163</v>
      </c>
      <c r="T74" s="156" t="s">
        <v>211</v>
      </c>
      <c r="U74" s="156">
        <v>9.7000000000000003E-2</v>
      </c>
      <c r="V74" s="156">
        <f t="shared" ref="V74:V82" si="6">ROUND(E74*U74,2)</f>
        <v>3.94</v>
      </c>
      <c r="W74" s="156"/>
      <c r="X74" s="156" t="s">
        <v>212</v>
      </c>
      <c r="Y74" s="147"/>
      <c r="Z74" s="147"/>
      <c r="AA74" s="147"/>
      <c r="AB74" s="147"/>
      <c r="AC74" s="147"/>
      <c r="AD74" s="147"/>
      <c r="AE74" s="147"/>
      <c r="AF74" s="147"/>
      <c r="AG74" s="147" t="s">
        <v>213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1" x14ac:dyDescent="0.25">
      <c r="A75" s="173">
        <v>25</v>
      </c>
      <c r="B75" s="174" t="s">
        <v>450</v>
      </c>
      <c r="C75" s="181" t="s">
        <v>451</v>
      </c>
      <c r="D75" s="175" t="s">
        <v>452</v>
      </c>
      <c r="E75" s="176">
        <v>1</v>
      </c>
      <c r="F75" s="177">
        <v>0</v>
      </c>
      <c r="G75" s="178">
        <f t="shared" si="0"/>
        <v>0</v>
      </c>
      <c r="H75" s="157">
        <v>1.17</v>
      </c>
      <c r="I75" s="156">
        <f t="shared" si="1"/>
        <v>1.17</v>
      </c>
      <c r="J75" s="157">
        <v>167.83</v>
      </c>
      <c r="K75" s="156">
        <f t="shared" si="2"/>
        <v>167.83</v>
      </c>
      <c r="L75" s="156">
        <v>21</v>
      </c>
      <c r="M75" s="156">
        <f t="shared" si="3"/>
        <v>0</v>
      </c>
      <c r="N75" s="156">
        <v>4.0000000000000003E-5</v>
      </c>
      <c r="O75" s="156">
        <f t="shared" si="4"/>
        <v>0</v>
      </c>
      <c r="P75" s="156">
        <v>0</v>
      </c>
      <c r="Q75" s="156">
        <f t="shared" si="5"/>
        <v>0</v>
      </c>
      <c r="R75" s="156"/>
      <c r="S75" s="156" t="s">
        <v>163</v>
      </c>
      <c r="T75" s="156" t="s">
        <v>211</v>
      </c>
      <c r="U75" s="156">
        <v>0.38</v>
      </c>
      <c r="V75" s="156">
        <f t="shared" si="6"/>
        <v>0.38</v>
      </c>
      <c r="W75" s="156"/>
      <c r="X75" s="156" t="s">
        <v>212</v>
      </c>
      <c r="Y75" s="147"/>
      <c r="Z75" s="147"/>
      <c r="AA75" s="147"/>
      <c r="AB75" s="147"/>
      <c r="AC75" s="147"/>
      <c r="AD75" s="147"/>
      <c r="AE75" s="147"/>
      <c r="AF75" s="147"/>
      <c r="AG75" s="147" t="s">
        <v>213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 x14ac:dyDescent="0.25">
      <c r="A76" s="173">
        <v>26</v>
      </c>
      <c r="B76" s="174" t="s">
        <v>459</v>
      </c>
      <c r="C76" s="181" t="s">
        <v>460</v>
      </c>
      <c r="D76" s="175" t="s">
        <v>225</v>
      </c>
      <c r="E76" s="176">
        <v>40.6</v>
      </c>
      <c r="F76" s="177">
        <v>0</v>
      </c>
      <c r="G76" s="178">
        <f t="shared" si="0"/>
        <v>0</v>
      </c>
      <c r="H76" s="157">
        <v>3.9</v>
      </c>
      <c r="I76" s="156">
        <f t="shared" si="1"/>
        <v>158.34</v>
      </c>
      <c r="J76" s="157">
        <v>9.3000000000000007</v>
      </c>
      <c r="K76" s="156">
        <f t="shared" si="2"/>
        <v>377.58</v>
      </c>
      <c r="L76" s="156">
        <v>21</v>
      </c>
      <c r="M76" s="156">
        <f t="shared" si="3"/>
        <v>0</v>
      </c>
      <c r="N76" s="156">
        <v>0</v>
      </c>
      <c r="O76" s="156">
        <f t="shared" si="4"/>
        <v>0</v>
      </c>
      <c r="P76" s="156">
        <v>0</v>
      </c>
      <c r="Q76" s="156">
        <f t="shared" si="5"/>
        <v>0</v>
      </c>
      <c r="R76" s="156"/>
      <c r="S76" s="156" t="s">
        <v>163</v>
      </c>
      <c r="T76" s="156" t="s">
        <v>211</v>
      </c>
      <c r="U76" s="156">
        <v>2.5999999999999999E-2</v>
      </c>
      <c r="V76" s="156">
        <f t="shared" si="6"/>
        <v>1.06</v>
      </c>
      <c r="W76" s="156"/>
      <c r="X76" s="156" t="s">
        <v>212</v>
      </c>
      <c r="Y76" s="147"/>
      <c r="Z76" s="147"/>
      <c r="AA76" s="147"/>
      <c r="AB76" s="147"/>
      <c r="AC76" s="147"/>
      <c r="AD76" s="147"/>
      <c r="AE76" s="147"/>
      <c r="AF76" s="147"/>
      <c r="AG76" s="147" t="s">
        <v>213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ht="20.399999999999999" outlineLevel="1" x14ac:dyDescent="0.25">
      <c r="A77" s="173">
        <v>27</v>
      </c>
      <c r="B77" s="174" t="s">
        <v>461</v>
      </c>
      <c r="C77" s="181" t="s">
        <v>462</v>
      </c>
      <c r="D77" s="175" t="s">
        <v>225</v>
      </c>
      <c r="E77" s="176">
        <v>40.6</v>
      </c>
      <c r="F77" s="177">
        <v>0</v>
      </c>
      <c r="G77" s="178">
        <f t="shared" si="0"/>
        <v>0</v>
      </c>
      <c r="H77" s="157">
        <v>0</v>
      </c>
      <c r="I77" s="156">
        <f t="shared" si="1"/>
        <v>0</v>
      </c>
      <c r="J77" s="157">
        <v>40.1</v>
      </c>
      <c r="K77" s="156">
        <f t="shared" si="2"/>
        <v>1628.06</v>
      </c>
      <c r="L77" s="156">
        <v>21</v>
      </c>
      <c r="M77" s="156">
        <f t="shared" si="3"/>
        <v>0</v>
      </c>
      <c r="N77" s="156">
        <v>0</v>
      </c>
      <c r="O77" s="156">
        <f t="shared" si="4"/>
        <v>0</v>
      </c>
      <c r="P77" s="156">
        <v>0</v>
      </c>
      <c r="Q77" s="156">
        <f t="shared" si="5"/>
        <v>0</v>
      </c>
      <c r="R77" s="156"/>
      <c r="S77" s="156" t="s">
        <v>169</v>
      </c>
      <c r="T77" s="156" t="s">
        <v>211</v>
      </c>
      <c r="U77" s="156">
        <v>0.08</v>
      </c>
      <c r="V77" s="156">
        <f t="shared" si="6"/>
        <v>3.25</v>
      </c>
      <c r="W77" s="156"/>
      <c r="X77" s="156" t="s">
        <v>212</v>
      </c>
      <c r="Y77" s="147"/>
      <c r="Z77" s="147"/>
      <c r="AA77" s="147"/>
      <c r="AB77" s="147"/>
      <c r="AC77" s="147"/>
      <c r="AD77" s="147"/>
      <c r="AE77" s="147"/>
      <c r="AF77" s="147"/>
      <c r="AG77" s="147" t="s">
        <v>213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outlineLevel="1" x14ac:dyDescent="0.25">
      <c r="A78" s="173">
        <v>28</v>
      </c>
      <c r="B78" s="174" t="s">
        <v>463</v>
      </c>
      <c r="C78" s="181" t="s">
        <v>464</v>
      </c>
      <c r="D78" s="175" t="s">
        <v>465</v>
      </c>
      <c r="E78" s="176">
        <v>2</v>
      </c>
      <c r="F78" s="177">
        <v>0</v>
      </c>
      <c r="G78" s="178">
        <f t="shared" si="0"/>
        <v>0</v>
      </c>
      <c r="H78" s="157">
        <v>0</v>
      </c>
      <c r="I78" s="156">
        <f t="shared" si="1"/>
        <v>0</v>
      </c>
      <c r="J78" s="157">
        <v>3655</v>
      </c>
      <c r="K78" s="156">
        <f t="shared" si="2"/>
        <v>7310</v>
      </c>
      <c r="L78" s="156">
        <v>21</v>
      </c>
      <c r="M78" s="156">
        <f t="shared" si="3"/>
        <v>0</v>
      </c>
      <c r="N78" s="156">
        <v>1.7000000000000001E-4</v>
      </c>
      <c r="O78" s="156">
        <f t="shared" si="4"/>
        <v>0</v>
      </c>
      <c r="P78" s="156">
        <v>0</v>
      </c>
      <c r="Q78" s="156">
        <f t="shared" si="5"/>
        <v>0</v>
      </c>
      <c r="R78" s="156"/>
      <c r="S78" s="156" t="s">
        <v>169</v>
      </c>
      <c r="T78" s="156" t="s">
        <v>211</v>
      </c>
      <c r="U78" s="156">
        <v>7.1</v>
      </c>
      <c r="V78" s="156">
        <f t="shared" si="6"/>
        <v>14.2</v>
      </c>
      <c r="W78" s="156"/>
      <c r="X78" s="156" t="s">
        <v>212</v>
      </c>
      <c r="Y78" s="147"/>
      <c r="Z78" s="147"/>
      <c r="AA78" s="147"/>
      <c r="AB78" s="147"/>
      <c r="AC78" s="147"/>
      <c r="AD78" s="147"/>
      <c r="AE78" s="147"/>
      <c r="AF78" s="147"/>
      <c r="AG78" s="147" t="s">
        <v>213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outlineLevel="1" x14ac:dyDescent="0.25">
      <c r="A79" s="173">
        <v>29</v>
      </c>
      <c r="B79" s="174" t="s">
        <v>466</v>
      </c>
      <c r="C79" s="181" t="s">
        <v>467</v>
      </c>
      <c r="D79" s="175" t="s">
        <v>225</v>
      </c>
      <c r="E79" s="176">
        <v>40.6</v>
      </c>
      <c r="F79" s="177">
        <v>0</v>
      </c>
      <c r="G79" s="178">
        <f t="shared" si="0"/>
        <v>0</v>
      </c>
      <c r="H79" s="157">
        <v>0</v>
      </c>
      <c r="I79" s="156">
        <f t="shared" si="1"/>
        <v>0</v>
      </c>
      <c r="J79" s="157">
        <v>56.2</v>
      </c>
      <c r="K79" s="156">
        <f t="shared" si="2"/>
        <v>2281.7199999999998</v>
      </c>
      <c r="L79" s="156">
        <v>21</v>
      </c>
      <c r="M79" s="156">
        <f t="shared" si="3"/>
        <v>0</v>
      </c>
      <c r="N79" s="156">
        <v>0</v>
      </c>
      <c r="O79" s="156">
        <f t="shared" si="4"/>
        <v>0</v>
      </c>
      <c r="P79" s="156">
        <v>0</v>
      </c>
      <c r="Q79" s="156">
        <f t="shared" si="5"/>
        <v>0</v>
      </c>
      <c r="R79" s="156"/>
      <c r="S79" s="156" t="s">
        <v>169</v>
      </c>
      <c r="T79" s="156" t="s">
        <v>211</v>
      </c>
      <c r="U79" s="156">
        <v>0.03</v>
      </c>
      <c r="V79" s="156">
        <f t="shared" si="6"/>
        <v>1.22</v>
      </c>
      <c r="W79" s="156"/>
      <c r="X79" s="156" t="s">
        <v>212</v>
      </c>
      <c r="Y79" s="147"/>
      <c r="Z79" s="147"/>
      <c r="AA79" s="147"/>
      <c r="AB79" s="147"/>
      <c r="AC79" s="147"/>
      <c r="AD79" s="147"/>
      <c r="AE79" s="147"/>
      <c r="AF79" s="147"/>
      <c r="AG79" s="147" t="s">
        <v>213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ht="20.399999999999999" outlineLevel="1" x14ac:dyDescent="0.25">
      <c r="A80" s="173">
        <v>30</v>
      </c>
      <c r="B80" s="174" t="s">
        <v>476</v>
      </c>
      <c r="C80" s="181" t="s">
        <v>477</v>
      </c>
      <c r="D80" s="175" t="s">
        <v>162</v>
      </c>
      <c r="E80" s="176">
        <v>2</v>
      </c>
      <c r="F80" s="177">
        <v>0</v>
      </c>
      <c r="G80" s="178">
        <f t="shared" si="0"/>
        <v>0</v>
      </c>
      <c r="H80" s="157">
        <v>21810</v>
      </c>
      <c r="I80" s="156">
        <f t="shared" si="1"/>
        <v>43620</v>
      </c>
      <c r="J80" s="157">
        <v>0</v>
      </c>
      <c r="K80" s="156">
        <f t="shared" si="2"/>
        <v>0</v>
      </c>
      <c r="L80" s="156">
        <v>21</v>
      </c>
      <c r="M80" s="156">
        <f t="shared" si="3"/>
        <v>0</v>
      </c>
      <c r="N80" s="156">
        <v>2.9409999999999998</v>
      </c>
      <c r="O80" s="156">
        <f t="shared" si="4"/>
        <v>5.88</v>
      </c>
      <c r="P80" s="156">
        <v>0</v>
      </c>
      <c r="Q80" s="156">
        <f t="shared" si="5"/>
        <v>0</v>
      </c>
      <c r="R80" s="156"/>
      <c r="S80" s="156" t="s">
        <v>169</v>
      </c>
      <c r="T80" s="156" t="s">
        <v>164</v>
      </c>
      <c r="U80" s="156">
        <v>0</v>
      </c>
      <c r="V80" s="156">
        <f t="shared" si="6"/>
        <v>0</v>
      </c>
      <c r="W80" s="156"/>
      <c r="X80" s="156" t="s">
        <v>212</v>
      </c>
      <c r="Y80" s="147"/>
      <c r="Z80" s="147"/>
      <c r="AA80" s="147"/>
      <c r="AB80" s="147"/>
      <c r="AC80" s="147"/>
      <c r="AD80" s="147"/>
      <c r="AE80" s="147"/>
      <c r="AF80" s="147"/>
      <c r="AG80" s="147" t="s">
        <v>213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ht="91.8" outlineLevel="1" x14ac:dyDescent="0.25">
      <c r="A81" s="173">
        <v>31</v>
      </c>
      <c r="B81" s="174" t="s">
        <v>558</v>
      </c>
      <c r="C81" s="181" t="s">
        <v>973</v>
      </c>
      <c r="D81" s="175" t="s">
        <v>225</v>
      </c>
      <c r="E81" s="176">
        <v>40.6</v>
      </c>
      <c r="F81" s="177">
        <v>0</v>
      </c>
      <c r="G81" s="178">
        <f t="shared" si="0"/>
        <v>0</v>
      </c>
      <c r="H81" s="157">
        <v>623</v>
      </c>
      <c r="I81" s="156">
        <f t="shared" si="1"/>
        <v>25293.8</v>
      </c>
      <c r="J81" s="157">
        <v>0</v>
      </c>
      <c r="K81" s="156">
        <f t="shared" si="2"/>
        <v>0</v>
      </c>
      <c r="L81" s="156">
        <v>21</v>
      </c>
      <c r="M81" s="156">
        <f t="shared" si="3"/>
        <v>0</v>
      </c>
      <c r="N81" s="156">
        <v>9.6699999999999998E-3</v>
      </c>
      <c r="O81" s="156">
        <f t="shared" si="4"/>
        <v>0.39</v>
      </c>
      <c r="P81" s="156">
        <v>0</v>
      </c>
      <c r="Q81" s="156">
        <f t="shared" si="5"/>
        <v>0</v>
      </c>
      <c r="R81" s="156"/>
      <c r="S81" s="156" t="s">
        <v>169</v>
      </c>
      <c r="T81" s="156" t="s">
        <v>164</v>
      </c>
      <c r="U81" s="156">
        <v>0</v>
      </c>
      <c r="V81" s="156">
        <f t="shared" si="6"/>
        <v>0</v>
      </c>
      <c r="W81" s="156"/>
      <c r="X81" s="156" t="s">
        <v>431</v>
      </c>
      <c r="Y81" s="147"/>
      <c r="Z81" s="147"/>
      <c r="AA81" s="147"/>
      <c r="AB81" s="147"/>
      <c r="AC81" s="147"/>
      <c r="AD81" s="147"/>
      <c r="AE81" s="147"/>
      <c r="AF81" s="147"/>
      <c r="AG81" s="147" t="s">
        <v>432</v>
      </c>
      <c r="AH81" s="147"/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ht="51" outlineLevel="1" x14ac:dyDescent="0.25">
      <c r="A82" s="173">
        <v>32</v>
      </c>
      <c r="B82" s="174" t="s">
        <v>483</v>
      </c>
      <c r="C82" s="181" t="s">
        <v>975</v>
      </c>
      <c r="D82" s="175" t="s">
        <v>452</v>
      </c>
      <c r="E82" s="176">
        <v>1</v>
      </c>
      <c r="F82" s="177">
        <v>0</v>
      </c>
      <c r="G82" s="178">
        <f t="shared" si="0"/>
        <v>0</v>
      </c>
      <c r="H82" s="157">
        <v>1904</v>
      </c>
      <c r="I82" s="156">
        <f t="shared" si="1"/>
        <v>1904</v>
      </c>
      <c r="J82" s="157">
        <v>0</v>
      </c>
      <c r="K82" s="156">
        <f t="shared" si="2"/>
        <v>0</v>
      </c>
      <c r="L82" s="156">
        <v>21</v>
      </c>
      <c r="M82" s="156">
        <f t="shared" si="3"/>
        <v>0</v>
      </c>
      <c r="N82" s="156">
        <v>3.6700000000000001E-3</v>
      </c>
      <c r="O82" s="156">
        <f t="shared" si="4"/>
        <v>0</v>
      </c>
      <c r="P82" s="156">
        <v>0</v>
      </c>
      <c r="Q82" s="156">
        <f t="shared" si="5"/>
        <v>0</v>
      </c>
      <c r="R82" s="156" t="s">
        <v>430</v>
      </c>
      <c r="S82" s="156" t="s">
        <v>163</v>
      </c>
      <c r="T82" s="156" t="s">
        <v>211</v>
      </c>
      <c r="U82" s="156">
        <v>0</v>
      </c>
      <c r="V82" s="156">
        <f t="shared" si="6"/>
        <v>0</v>
      </c>
      <c r="W82" s="156"/>
      <c r="X82" s="156" t="s">
        <v>431</v>
      </c>
      <c r="Y82" s="147"/>
      <c r="Z82" s="147"/>
      <c r="AA82" s="147"/>
      <c r="AB82" s="147"/>
      <c r="AC82" s="147"/>
      <c r="AD82" s="147"/>
      <c r="AE82" s="147"/>
      <c r="AF82" s="147"/>
      <c r="AG82" s="147" t="s">
        <v>432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x14ac:dyDescent="0.25">
      <c r="A83" s="161" t="s">
        <v>158</v>
      </c>
      <c r="B83" s="162" t="s">
        <v>103</v>
      </c>
      <c r="C83" s="180" t="s">
        <v>104</v>
      </c>
      <c r="D83" s="163"/>
      <c r="E83" s="164"/>
      <c r="F83" s="165"/>
      <c r="G83" s="166">
        <f>SUMIF(AG84:AG87,"&lt;&gt;NOR",G84:G87)</f>
        <v>0</v>
      </c>
      <c r="H83" s="160"/>
      <c r="I83" s="160">
        <f>SUM(I84:I87)</f>
        <v>3981.4</v>
      </c>
      <c r="J83" s="160"/>
      <c r="K83" s="160">
        <f>SUM(K84:K87)</f>
        <v>6012.5599999999995</v>
      </c>
      <c r="L83" s="160"/>
      <c r="M83" s="160">
        <f>SUM(M84:M87)</f>
        <v>0</v>
      </c>
      <c r="N83" s="160"/>
      <c r="O83" s="160">
        <f>SUM(O84:O87)</f>
        <v>0.04</v>
      </c>
      <c r="P83" s="160"/>
      <c r="Q83" s="160">
        <f>SUM(Q84:Q87)</f>
        <v>0</v>
      </c>
      <c r="R83" s="160"/>
      <c r="S83" s="160"/>
      <c r="T83" s="160"/>
      <c r="U83" s="160"/>
      <c r="V83" s="160">
        <f>SUM(V84:V87)</f>
        <v>3.41</v>
      </c>
      <c r="W83" s="160"/>
      <c r="X83" s="160"/>
      <c r="AG83" t="s">
        <v>159</v>
      </c>
    </row>
    <row r="84" spans="1:60" outlineLevel="1" x14ac:dyDescent="0.25">
      <c r="A84" s="167">
        <v>33</v>
      </c>
      <c r="B84" s="168" t="s">
        <v>484</v>
      </c>
      <c r="C84" s="182" t="s">
        <v>485</v>
      </c>
      <c r="D84" s="169" t="s">
        <v>225</v>
      </c>
      <c r="E84" s="170">
        <v>85.2</v>
      </c>
      <c r="F84" s="171">
        <v>0</v>
      </c>
      <c r="G84" s="172">
        <f>ROUND(E84*F84,2)</f>
        <v>0</v>
      </c>
      <c r="H84" s="157">
        <v>46.73</v>
      </c>
      <c r="I84" s="156">
        <f>ROUND(E84*H84,2)</f>
        <v>3981.4</v>
      </c>
      <c r="J84" s="157">
        <v>30.57</v>
      </c>
      <c r="K84" s="156">
        <f>ROUND(E84*J84,2)</f>
        <v>2604.56</v>
      </c>
      <c r="L84" s="156">
        <v>21</v>
      </c>
      <c r="M84" s="156">
        <f>G84*(1+L84/100)</f>
        <v>0</v>
      </c>
      <c r="N84" s="156">
        <v>0</v>
      </c>
      <c r="O84" s="156">
        <f>ROUND(E84*N84,2)</f>
        <v>0</v>
      </c>
      <c r="P84" s="156">
        <v>0</v>
      </c>
      <c r="Q84" s="156">
        <f>ROUND(E84*P84,2)</f>
        <v>0</v>
      </c>
      <c r="R84" s="156"/>
      <c r="S84" s="156" t="s">
        <v>163</v>
      </c>
      <c r="T84" s="156" t="s">
        <v>211</v>
      </c>
      <c r="U84" s="156">
        <v>0.04</v>
      </c>
      <c r="V84" s="156">
        <f>ROUND(E84*U84,2)</f>
        <v>3.41</v>
      </c>
      <c r="W84" s="156"/>
      <c r="X84" s="156" t="s">
        <v>212</v>
      </c>
      <c r="Y84" s="147"/>
      <c r="Z84" s="147"/>
      <c r="AA84" s="147"/>
      <c r="AB84" s="147"/>
      <c r="AC84" s="147"/>
      <c r="AD84" s="147"/>
      <c r="AE84" s="147"/>
      <c r="AF84" s="147"/>
      <c r="AG84" s="147" t="s">
        <v>213</v>
      </c>
      <c r="AH84" s="147"/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outlineLevel="1" x14ac:dyDescent="0.25">
      <c r="A85" s="154"/>
      <c r="B85" s="155"/>
      <c r="C85" s="183" t="s">
        <v>559</v>
      </c>
      <c r="D85" s="158"/>
      <c r="E85" s="159">
        <v>81.2</v>
      </c>
      <c r="F85" s="156"/>
      <c r="G85" s="156"/>
      <c r="H85" s="156"/>
      <c r="I85" s="156"/>
      <c r="J85" s="156"/>
      <c r="K85" s="156"/>
      <c r="L85" s="156"/>
      <c r="M85" s="156"/>
      <c r="N85" s="156"/>
      <c r="O85" s="156"/>
      <c r="P85" s="156"/>
      <c r="Q85" s="156"/>
      <c r="R85" s="156"/>
      <c r="S85" s="156"/>
      <c r="T85" s="156"/>
      <c r="U85" s="156"/>
      <c r="V85" s="156"/>
      <c r="W85" s="156"/>
      <c r="X85" s="156"/>
      <c r="Y85" s="147"/>
      <c r="Z85" s="147"/>
      <c r="AA85" s="147"/>
      <c r="AB85" s="147"/>
      <c r="AC85" s="147"/>
      <c r="AD85" s="147"/>
      <c r="AE85" s="147"/>
      <c r="AF85" s="147"/>
      <c r="AG85" s="147" t="s">
        <v>178</v>
      </c>
      <c r="AH85" s="147">
        <v>0</v>
      </c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1" x14ac:dyDescent="0.25">
      <c r="A86" s="154"/>
      <c r="B86" s="155"/>
      <c r="C86" s="183" t="s">
        <v>560</v>
      </c>
      <c r="D86" s="158"/>
      <c r="E86" s="159">
        <v>4</v>
      </c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47"/>
      <c r="Z86" s="147"/>
      <c r="AA86" s="147"/>
      <c r="AB86" s="147"/>
      <c r="AC86" s="147"/>
      <c r="AD86" s="147"/>
      <c r="AE86" s="147"/>
      <c r="AF86" s="147"/>
      <c r="AG86" s="147" t="s">
        <v>178</v>
      </c>
      <c r="AH86" s="147">
        <v>0</v>
      </c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1" x14ac:dyDescent="0.25">
      <c r="A87" s="173">
        <v>34</v>
      </c>
      <c r="B87" s="174" t="s">
        <v>487</v>
      </c>
      <c r="C87" s="181" t="s">
        <v>488</v>
      </c>
      <c r="D87" s="175" t="s">
        <v>225</v>
      </c>
      <c r="E87" s="176">
        <v>85.2</v>
      </c>
      <c r="F87" s="177">
        <v>0</v>
      </c>
      <c r="G87" s="178">
        <f>ROUND(E87*F87,2)</f>
        <v>0</v>
      </c>
      <c r="H87" s="157">
        <v>0</v>
      </c>
      <c r="I87" s="156">
        <f>ROUND(E87*H87,2)</f>
        <v>0</v>
      </c>
      <c r="J87" s="157">
        <v>40</v>
      </c>
      <c r="K87" s="156">
        <f>ROUND(E87*J87,2)</f>
        <v>3408</v>
      </c>
      <c r="L87" s="156">
        <v>21</v>
      </c>
      <c r="M87" s="156">
        <f>G87*(1+L87/100)</f>
        <v>0</v>
      </c>
      <c r="N87" s="156">
        <v>5.0000000000000001E-4</v>
      </c>
      <c r="O87" s="156">
        <f>ROUND(E87*N87,2)</f>
        <v>0.04</v>
      </c>
      <c r="P87" s="156">
        <v>0</v>
      </c>
      <c r="Q87" s="156">
        <f>ROUND(E87*P87,2)</f>
        <v>0</v>
      </c>
      <c r="R87" s="156"/>
      <c r="S87" s="156" t="s">
        <v>169</v>
      </c>
      <c r="T87" s="156" t="s">
        <v>164</v>
      </c>
      <c r="U87" s="156">
        <v>0</v>
      </c>
      <c r="V87" s="156">
        <f>ROUND(E87*U87,2)</f>
        <v>0</v>
      </c>
      <c r="W87" s="156"/>
      <c r="X87" s="156" t="s">
        <v>212</v>
      </c>
      <c r="Y87" s="147"/>
      <c r="Z87" s="147"/>
      <c r="AA87" s="147"/>
      <c r="AB87" s="147"/>
      <c r="AC87" s="147"/>
      <c r="AD87" s="147"/>
      <c r="AE87" s="147"/>
      <c r="AF87" s="147"/>
      <c r="AG87" s="147" t="s">
        <v>213</v>
      </c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x14ac:dyDescent="0.25">
      <c r="A88" s="161" t="s">
        <v>158</v>
      </c>
      <c r="B88" s="162" t="s">
        <v>105</v>
      </c>
      <c r="C88" s="180" t="s">
        <v>106</v>
      </c>
      <c r="D88" s="163"/>
      <c r="E88" s="164"/>
      <c r="F88" s="165"/>
      <c r="G88" s="166">
        <f>SUMIF(AG89:AG92,"&lt;&gt;NOR",G89:G92)</f>
        <v>0</v>
      </c>
      <c r="H88" s="160"/>
      <c r="I88" s="160">
        <f>SUM(I89:I92)</f>
        <v>0</v>
      </c>
      <c r="J88" s="160"/>
      <c r="K88" s="160">
        <f>SUM(K89:K92)</f>
        <v>15772.41</v>
      </c>
      <c r="L88" s="160"/>
      <c r="M88" s="160">
        <f>SUM(M89:M92)</f>
        <v>0</v>
      </c>
      <c r="N88" s="160"/>
      <c r="O88" s="160">
        <f>SUM(O89:O92)</f>
        <v>0</v>
      </c>
      <c r="P88" s="160"/>
      <c r="Q88" s="160">
        <f>SUM(Q89:Q92)</f>
        <v>0</v>
      </c>
      <c r="R88" s="160"/>
      <c r="S88" s="160"/>
      <c r="T88" s="160"/>
      <c r="U88" s="160"/>
      <c r="V88" s="160">
        <f>SUM(V89:V92)</f>
        <v>24.44</v>
      </c>
      <c r="W88" s="160"/>
      <c r="X88" s="160"/>
      <c r="AG88" t="s">
        <v>159</v>
      </c>
    </row>
    <row r="89" spans="1:60" outlineLevel="1" x14ac:dyDescent="0.25">
      <c r="A89" s="167">
        <v>35</v>
      </c>
      <c r="B89" s="168" t="s">
        <v>489</v>
      </c>
      <c r="C89" s="182" t="s">
        <v>490</v>
      </c>
      <c r="D89" s="169" t="s">
        <v>491</v>
      </c>
      <c r="E89" s="170">
        <v>115.5488</v>
      </c>
      <c r="F89" s="171">
        <v>0</v>
      </c>
      <c r="G89" s="172">
        <f>ROUND(E89*F89,2)</f>
        <v>0</v>
      </c>
      <c r="H89" s="157">
        <v>0</v>
      </c>
      <c r="I89" s="156">
        <f>ROUND(E89*H89,2)</f>
        <v>0</v>
      </c>
      <c r="J89" s="157">
        <v>136.5</v>
      </c>
      <c r="K89" s="156">
        <f>ROUND(E89*J89,2)</f>
        <v>15772.41</v>
      </c>
      <c r="L89" s="156">
        <v>21</v>
      </c>
      <c r="M89" s="156">
        <f>G89*(1+L89/100)</f>
        <v>0</v>
      </c>
      <c r="N89" s="156">
        <v>0</v>
      </c>
      <c r="O89" s="156">
        <f>ROUND(E89*N89,2)</f>
        <v>0</v>
      </c>
      <c r="P89" s="156">
        <v>0</v>
      </c>
      <c r="Q89" s="156">
        <f>ROUND(E89*P89,2)</f>
        <v>0</v>
      </c>
      <c r="R89" s="156"/>
      <c r="S89" s="156" t="s">
        <v>163</v>
      </c>
      <c r="T89" s="156" t="s">
        <v>211</v>
      </c>
      <c r="U89" s="156">
        <v>0.21149999999999999</v>
      </c>
      <c r="V89" s="156">
        <f>ROUND(E89*U89,2)</f>
        <v>24.44</v>
      </c>
      <c r="W89" s="156"/>
      <c r="X89" s="156" t="s">
        <v>492</v>
      </c>
      <c r="Y89" s="147"/>
      <c r="Z89" s="147"/>
      <c r="AA89" s="147"/>
      <c r="AB89" s="147"/>
      <c r="AC89" s="147"/>
      <c r="AD89" s="147"/>
      <c r="AE89" s="147"/>
      <c r="AF89" s="147"/>
      <c r="AG89" s="147" t="s">
        <v>493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outlineLevel="1" x14ac:dyDescent="0.25">
      <c r="A90" s="154"/>
      <c r="B90" s="155"/>
      <c r="C90" s="183" t="s">
        <v>494</v>
      </c>
      <c r="D90" s="158"/>
      <c r="E90" s="159"/>
      <c r="F90" s="156"/>
      <c r="G90" s="156"/>
      <c r="H90" s="156"/>
      <c r="I90" s="156"/>
      <c r="J90" s="156"/>
      <c r="K90" s="156"/>
      <c r="L90" s="156"/>
      <c r="M90" s="156"/>
      <c r="N90" s="156"/>
      <c r="O90" s="156"/>
      <c r="P90" s="156"/>
      <c r="Q90" s="156"/>
      <c r="R90" s="156"/>
      <c r="S90" s="156"/>
      <c r="T90" s="156"/>
      <c r="U90" s="156"/>
      <c r="V90" s="156"/>
      <c r="W90" s="156"/>
      <c r="X90" s="156"/>
      <c r="Y90" s="147"/>
      <c r="Z90" s="147"/>
      <c r="AA90" s="147"/>
      <c r="AB90" s="147"/>
      <c r="AC90" s="147"/>
      <c r="AD90" s="147"/>
      <c r="AE90" s="147"/>
      <c r="AF90" s="147"/>
      <c r="AG90" s="147" t="s">
        <v>178</v>
      </c>
      <c r="AH90" s="147">
        <v>0</v>
      </c>
      <c r="AI90" s="147"/>
      <c r="AJ90" s="147"/>
      <c r="AK90" s="147"/>
      <c r="AL90" s="147"/>
      <c r="AM90" s="147"/>
      <c r="AN90" s="147"/>
      <c r="AO90" s="147"/>
      <c r="AP90" s="147"/>
      <c r="AQ90" s="147"/>
      <c r="AR90" s="147"/>
      <c r="AS90" s="147"/>
      <c r="AT90" s="147"/>
      <c r="AU90" s="147"/>
      <c r="AV90" s="147"/>
      <c r="AW90" s="147"/>
      <c r="AX90" s="147"/>
      <c r="AY90" s="147"/>
      <c r="AZ90" s="147"/>
      <c r="BA90" s="147"/>
      <c r="BB90" s="147"/>
      <c r="BC90" s="147"/>
      <c r="BD90" s="147"/>
      <c r="BE90" s="147"/>
      <c r="BF90" s="147"/>
      <c r="BG90" s="147"/>
      <c r="BH90" s="147"/>
    </row>
    <row r="91" spans="1:60" outlineLevel="1" x14ac:dyDescent="0.25">
      <c r="A91" s="154"/>
      <c r="B91" s="155"/>
      <c r="C91" s="183" t="s">
        <v>561</v>
      </c>
      <c r="D91" s="158"/>
      <c r="E91" s="159"/>
      <c r="F91" s="156"/>
      <c r="G91" s="156"/>
      <c r="H91" s="156"/>
      <c r="I91" s="156"/>
      <c r="J91" s="156"/>
      <c r="K91" s="156"/>
      <c r="L91" s="156"/>
      <c r="M91" s="156"/>
      <c r="N91" s="156"/>
      <c r="O91" s="156"/>
      <c r="P91" s="156"/>
      <c r="Q91" s="156"/>
      <c r="R91" s="156"/>
      <c r="S91" s="156"/>
      <c r="T91" s="156"/>
      <c r="U91" s="156"/>
      <c r="V91" s="156"/>
      <c r="W91" s="156"/>
      <c r="X91" s="156"/>
      <c r="Y91" s="147"/>
      <c r="Z91" s="147"/>
      <c r="AA91" s="147"/>
      <c r="AB91" s="147"/>
      <c r="AC91" s="147"/>
      <c r="AD91" s="147"/>
      <c r="AE91" s="147"/>
      <c r="AF91" s="147"/>
      <c r="AG91" s="147" t="s">
        <v>178</v>
      </c>
      <c r="AH91" s="147">
        <v>0</v>
      </c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1" x14ac:dyDescent="0.25">
      <c r="A92" s="154"/>
      <c r="B92" s="155"/>
      <c r="C92" s="183" t="s">
        <v>562</v>
      </c>
      <c r="D92" s="158"/>
      <c r="E92" s="159">
        <v>115.5488</v>
      </c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  <c r="Y92" s="147"/>
      <c r="Z92" s="147"/>
      <c r="AA92" s="147"/>
      <c r="AB92" s="147"/>
      <c r="AC92" s="147"/>
      <c r="AD92" s="147"/>
      <c r="AE92" s="147"/>
      <c r="AF92" s="147"/>
      <c r="AG92" s="147" t="s">
        <v>178</v>
      </c>
      <c r="AH92" s="147">
        <v>0</v>
      </c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x14ac:dyDescent="0.25">
      <c r="A93" s="161" t="s">
        <v>158</v>
      </c>
      <c r="B93" s="162" t="s">
        <v>127</v>
      </c>
      <c r="C93" s="180" t="s">
        <v>128</v>
      </c>
      <c r="D93" s="163"/>
      <c r="E93" s="164"/>
      <c r="F93" s="165"/>
      <c r="G93" s="166">
        <f>SUMIF(AG94:AG97,"&lt;&gt;NOR",G94:G97)</f>
        <v>0</v>
      </c>
      <c r="H93" s="160"/>
      <c r="I93" s="160">
        <f>SUM(I94:I97)</f>
        <v>0</v>
      </c>
      <c r="J93" s="160"/>
      <c r="K93" s="160">
        <f>SUM(K94:K97)</f>
        <v>25313.73</v>
      </c>
      <c r="L93" s="160"/>
      <c r="M93" s="160">
        <f>SUM(M94:M97)</f>
        <v>0</v>
      </c>
      <c r="N93" s="160"/>
      <c r="O93" s="160">
        <f>SUM(O94:O97)</f>
        <v>0</v>
      </c>
      <c r="P93" s="160"/>
      <c r="Q93" s="160">
        <f>SUM(Q94:Q97)</f>
        <v>0</v>
      </c>
      <c r="R93" s="160"/>
      <c r="S93" s="160"/>
      <c r="T93" s="160"/>
      <c r="U93" s="160"/>
      <c r="V93" s="160">
        <f>SUM(V94:V97)</f>
        <v>0.63</v>
      </c>
      <c r="W93" s="160"/>
      <c r="X93" s="160"/>
      <c r="AG93" t="s">
        <v>159</v>
      </c>
    </row>
    <row r="94" spans="1:60" ht="30.6" outlineLevel="1" x14ac:dyDescent="0.25">
      <c r="A94" s="167">
        <v>36</v>
      </c>
      <c r="B94" s="168" t="s">
        <v>497</v>
      </c>
      <c r="C94" s="182" t="s">
        <v>498</v>
      </c>
      <c r="D94" s="169" t="s">
        <v>491</v>
      </c>
      <c r="E94" s="170">
        <v>63.284320000000001</v>
      </c>
      <c r="F94" s="171">
        <v>0</v>
      </c>
      <c r="G94" s="172">
        <f>ROUND(E94*F94,2)</f>
        <v>0</v>
      </c>
      <c r="H94" s="157">
        <v>0</v>
      </c>
      <c r="I94" s="156">
        <f>ROUND(E94*H94,2)</f>
        <v>0</v>
      </c>
      <c r="J94" s="157">
        <v>400</v>
      </c>
      <c r="K94" s="156">
        <f>ROUND(E94*J94,2)</f>
        <v>25313.73</v>
      </c>
      <c r="L94" s="156">
        <v>21</v>
      </c>
      <c r="M94" s="156">
        <f>G94*(1+L94/100)</f>
        <v>0</v>
      </c>
      <c r="N94" s="156">
        <v>0</v>
      </c>
      <c r="O94" s="156">
        <f>ROUND(E94*N94,2)</f>
        <v>0</v>
      </c>
      <c r="P94" s="156">
        <v>0</v>
      </c>
      <c r="Q94" s="156">
        <f>ROUND(E94*P94,2)</f>
        <v>0</v>
      </c>
      <c r="R94" s="156"/>
      <c r="S94" s="156" t="s">
        <v>169</v>
      </c>
      <c r="T94" s="156" t="s">
        <v>164</v>
      </c>
      <c r="U94" s="156">
        <v>0.01</v>
      </c>
      <c r="V94" s="156">
        <f>ROUND(E94*U94,2)</f>
        <v>0.63</v>
      </c>
      <c r="W94" s="156"/>
      <c r="X94" s="156" t="s">
        <v>500</v>
      </c>
      <c r="Y94" s="147"/>
      <c r="Z94" s="147"/>
      <c r="AA94" s="147"/>
      <c r="AB94" s="147"/>
      <c r="AC94" s="147"/>
      <c r="AD94" s="147"/>
      <c r="AE94" s="147"/>
      <c r="AF94" s="147"/>
      <c r="AG94" s="147" t="s">
        <v>536</v>
      </c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1" x14ac:dyDescent="0.25">
      <c r="A95" s="154"/>
      <c r="B95" s="155"/>
      <c r="C95" s="183" t="s">
        <v>502</v>
      </c>
      <c r="D95" s="158"/>
      <c r="E95" s="159"/>
      <c r="F95" s="156"/>
      <c r="G95" s="156"/>
      <c r="H95" s="156"/>
      <c r="I95" s="156"/>
      <c r="J95" s="156"/>
      <c r="K95" s="156"/>
      <c r="L95" s="156"/>
      <c r="M95" s="156"/>
      <c r="N95" s="156"/>
      <c r="O95" s="156"/>
      <c r="P95" s="156"/>
      <c r="Q95" s="156"/>
      <c r="R95" s="156"/>
      <c r="S95" s="156"/>
      <c r="T95" s="156"/>
      <c r="U95" s="156"/>
      <c r="V95" s="156"/>
      <c r="W95" s="156"/>
      <c r="X95" s="156"/>
      <c r="Y95" s="147"/>
      <c r="Z95" s="147"/>
      <c r="AA95" s="147"/>
      <c r="AB95" s="147"/>
      <c r="AC95" s="147"/>
      <c r="AD95" s="147"/>
      <c r="AE95" s="147"/>
      <c r="AF95" s="147"/>
      <c r="AG95" s="147" t="s">
        <v>178</v>
      </c>
      <c r="AH95" s="147">
        <v>0</v>
      </c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1" x14ac:dyDescent="0.25">
      <c r="A96" s="154"/>
      <c r="B96" s="155"/>
      <c r="C96" s="183" t="s">
        <v>503</v>
      </c>
      <c r="D96" s="158"/>
      <c r="E96" s="159"/>
      <c r="F96" s="156"/>
      <c r="G96" s="156"/>
      <c r="H96" s="156"/>
      <c r="I96" s="156"/>
      <c r="J96" s="156"/>
      <c r="K96" s="156"/>
      <c r="L96" s="156"/>
      <c r="M96" s="156"/>
      <c r="N96" s="156"/>
      <c r="O96" s="156"/>
      <c r="P96" s="156"/>
      <c r="Q96" s="156"/>
      <c r="R96" s="156"/>
      <c r="S96" s="156"/>
      <c r="T96" s="156"/>
      <c r="U96" s="156"/>
      <c r="V96" s="156"/>
      <c r="W96" s="156"/>
      <c r="X96" s="156"/>
      <c r="Y96" s="147"/>
      <c r="Z96" s="147"/>
      <c r="AA96" s="147"/>
      <c r="AB96" s="147"/>
      <c r="AC96" s="147"/>
      <c r="AD96" s="147"/>
      <c r="AE96" s="147"/>
      <c r="AF96" s="147"/>
      <c r="AG96" s="147" t="s">
        <v>178</v>
      </c>
      <c r="AH96" s="147">
        <v>0</v>
      </c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outlineLevel="1" x14ac:dyDescent="0.25">
      <c r="A97" s="154"/>
      <c r="B97" s="155"/>
      <c r="C97" s="183" t="s">
        <v>563</v>
      </c>
      <c r="D97" s="158"/>
      <c r="E97" s="159">
        <v>63.284320000000001</v>
      </c>
      <c r="F97" s="156"/>
      <c r="G97" s="156"/>
      <c r="H97" s="156"/>
      <c r="I97" s="156"/>
      <c r="J97" s="156"/>
      <c r="K97" s="156"/>
      <c r="L97" s="156"/>
      <c r="M97" s="156"/>
      <c r="N97" s="156"/>
      <c r="O97" s="156"/>
      <c r="P97" s="156"/>
      <c r="Q97" s="156"/>
      <c r="R97" s="156"/>
      <c r="S97" s="156"/>
      <c r="T97" s="156"/>
      <c r="U97" s="156"/>
      <c r="V97" s="156"/>
      <c r="W97" s="156"/>
      <c r="X97" s="156"/>
      <c r="Y97" s="147"/>
      <c r="Z97" s="147"/>
      <c r="AA97" s="147"/>
      <c r="AB97" s="147"/>
      <c r="AC97" s="147"/>
      <c r="AD97" s="147"/>
      <c r="AE97" s="147"/>
      <c r="AF97" s="147"/>
      <c r="AG97" s="147" t="s">
        <v>178</v>
      </c>
      <c r="AH97" s="147">
        <v>0</v>
      </c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x14ac:dyDescent="0.25">
      <c r="A98" s="3"/>
      <c r="B98" s="4"/>
      <c r="C98" s="184"/>
      <c r="D98" s="6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AE98">
        <v>15</v>
      </c>
      <c r="AF98">
        <v>21</v>
      </c>
      <c r="AG98" t="s">
        <v>145</v>
      </c>
    </row>
    <row r="99" spans="1:60" x14ac:dyDescent="0.25">
      <c r="A99" s="150"/>
      <c r="B99" s="151" t="s">
        <v>31</v>
      </c>
      <c r="C99" s="185"/>
      <c r="D99" s="152"/>
      <c r="E99" s="153"/>
      <c r="F99" s="153"/>
      <c r="G99" s="179">
        <f>G8+G61+G64+G73+G83+G88+G93</f>
        <v>0</v>
      </c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AE99">
        <f>SUMIF(L7:L97,AE98,G7:G97)</f>
        <v>0</v>
      </c>
      <c r="AF99">
        <f>SUMIF(L7:L97,AF98,G7:G97)</f>
        <v>0</v>
      </c>
      <c r="AG99" t="s">
        <v>203</v>
      </c>
    </row>
    <row r="100" spans="1:60" x14ac:dyDescent="0.25">
      <c r="A100" s="3"/>
      <c r="B100" s="4"/>
      <c r="C100" s="184"/>
      <c r="D100" s="6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</row>
    <row r="101" spans="1:60" x14ac:dyDescent="0.25">
      <c r="A101" s="3"/>
      <c r="B101" s="4"/>
      <c r="C101" s="184"/>
      <c r="D101" s="6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</row>
    <row r="102" spans="1:60" x14ac:dyDescent="0.25">
      <c r="A102" s="277" t="s">
        <v>204</v>
      </c>
      <c r="B102" s="277"/>
      <c r="C102" s="278"/>
      <c r="D102" s="6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</row>
    <row r="103" spans="1:60" x14ac:dyDescent="0.25">
      <c r="A103" s="258"/>
      <c r="B103" s="259"/>
      <c r="C103" s="260"/>
      <c r="D103" s="259"/>
      <c r="E103" s="259"/>
      <c r="F103" s="259"/>
      <c r="G103" s="261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AG103" t="s">
        <v>205</v>
      </c>
    </row>
    <row r="104" spans="1:60" x14ac:dyDescent="0.25">
      <c r="A104" s="262"/>
      <c r="B104" s="263"/>
      <c r="C104" s="264"/>
      <c r="D104" s="263"/>
      <c r="E104" s="263"/>
      <c r="F104" s="263"/>
      <c r="G104" s="265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</row>
    <row r="105" spans="1:60" x14ac:dyDescent="0.25">
      <c r="A105" s="262"/>
      <c r="B105" s="263"/>
      <c r="C105" s="264"/>
      <c r="D105" s="263"/>
      <c r="E105" s="263"/>
      <c r="F105" s="263"/>
      <c r="G105" s="265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</row>
    <row r="106" spans="1:60" x14ac:dyDescent="0.25">
      <c r="A106" s="262"/>
      <c r="B106" s="263"/>
      <c r="C106" s="264"/>
      <c r="D106" s="263"/>
      <c r="E106" s="263"/>
      <c r="F106" s="263"/>
      <c r="G106" s="265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</row>
    <row r="107" spans="1:60" x14ac:dyDescent="0.25">
      <c r="A107" s="266"/>
      <c r="B107" s="267"/>
      <c r="C107" s="268"/>
      <c r="D107" s="267"/>
      <c r="E107" s="267"/>
      <c r="F107" s="267"/>
      <c r="G107" s="269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</row>
    <row r="108" spans="1:60" x14ac:dyDescent="0.25">
      <c r="A108" s="3"/>
      <c r="B108" s="4"/>
      <c r="C108" s="184"/>
      <c r="D108" s="6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</row>
    <row r="109" spans="1:60" x14ac:dyDescent="0.25">
      <c r="C109" s="186"/>
      <c r="D109" s="10"/>
      <c r="AG109" t="s">
        <v>206</v>
      </c>
    </row>
    <row r="110" spans="1:60" x14ac:dyDescent="0.25">
      <c r="D110" s="10"/>
    </row>
    <row r="111" spans="1:60" x14ac:dyDescent="0.25">
      <c r="D111" s="10"/>
    </row>
    <row r="112" spans="1:60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Lflqeav7OSmm921bDxM/qgnb76JuIk9SK4kqDKZb2h5RUyIjnyuxwhHRuYJvzD1799PLeddsPU/SA/RIiFhSsA==" saltValue="2esyv6JZuLX+8mVpmtbIww==" spinCount="100000" sheet="1" objects="1" scenarios="1"/>
  <mergeCells count="6">
    <mergeCell ref="A103:G107"/>
    <mergeCell ref="A1:G1"/>
    <mergeCell ref="C2:G2"/>
    <mergeCell ref="C3:G3"/>
    <mergeCell ref="C4:G4"/>
    <mergeCell ref="A102:C102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45" activePane="bottomLeft" state="frozen"/>
      <selection pane="bottomLeft" activeCell="C63" sqref="C63"/>
    </sheetView>
  </sheetViews>
  <sheetFormatPr defaultRowHeight="13.2" outlineLevelRow="1" x14ac:dyDescent="0.25"/>
  <cols>
    <col min="1" max="1" width="3.44140625" customWidth="1"/>
    <col min="2" max="2" width="12.5546875" style="121" customWidth="1"/>
    <col min="3" max="3" width="38.33203125" style="121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4" width="8.88671875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70" t="s">
        <v>7</v>
      </c>
      <c r="B1" s="270"/>
      <c r="C1" s="270"/>
      <c r="D1" s="270"/>
      <c r="E1" s="270"/>
      <c r="F1" s="270"/>
      <c r="G1" s="270"/>
      <c r="AG1" t="s">
        <v>132</v>
      </c>
    </row>
    <row r="2" spans="1:60" ht="24.9" customHeight="1" x14ac:dyDescent="0.25">
      <c r="A2" s="139" t="s">
        <v>8</v>
      </c>
      <c r="B2" s="48" t="s">
        <v>43</v>
      </c>
      <c r="C2" s="271" t="s">
        <v>44</v>
      </c>
      <c r="D2" s="272"/>
      <c r="E2" s="272"/>
      <c r="F2" s="272"/>
      <c r="G2" s="273"/>
      <c r="AG2" t="s">
        <v>133</v>
      </c>
    </row>
    <row r="3" spans="1:60" ht="24.9" customHeight="1" x14ac:dyDescent="0.25">
      <c r="A3" s="139" t="s">
        <v>9</v>
      </c>
      <c r="B3" s="48" t="s">
        <v>57</v>
      </c>
      <c r="C3" s="271" t="s">
        <v>58</v>
      </c>
      <c r="D3" s="272"/>
      <c r="E3" s="272"/>
      <c r="F3" s="272"/>
      <c r="G3" s="273"/>
      <c r="AC3" s="121" t="s">
        <v>207</v>
      </c>
      <c r="AG3" t="s">
        <v>135</v>
      </c>
    </row>
    <row r="4" spans="1:60" ht="24.9" customHeight="1" x14ac:dyDescent="0.25">
      <c r="A4" s="140" t="s">
        <v>10</v>
      </c>
      <c r="B4" s="141" t="s">
        <v>64</v>
      </c>
      <c r="C4" s="274" t="s">
        <v>65</v>
      </c>
      <c r="D4" s="275"/>
      <c r="E4" s="275"/>
      <c r="F4" s="275"/>
      <c r="G4" s="276"/>
      <c r="AG4" t="s">
        <v>136</v>
      </c>
    </row>
    <row r="5" spans="1:60" x14ac:dyDescent="0.25">
      <c r="D5" s="10"/>
    </row>
    <row r="6" spans="1:60" ht="39.6" x14ac:dyDescent="0.25">
      <c r="A6" s="143" t="s">
        <v>137</v>
      </c>
      <c r="B6" s="145" t="s">
        <v>138</v>
      </c>
      <c r="C6" s="145" t="s">
        <v>139</v>
      </c>
      <c r="D6" s="144" t="s">
        <v>140</v>
      </c>
      <c r="E6" s="143" t="s">
        <v>141</v>
      </c>
      <c r="F6" s="142" t="s">
        <v>142</v>
      </c>
      <c r="G6" s="143" t="s">
        <v>31</v>
      </c>
      <c r="H6" s="146" t="s">
        <v>32</v>
      </c>
      <c r="I6" s="146" t="s">
        <v>143</v>
      </c>
      <c r="J6" s="146" t="s">
        <v>33</v>
      </c>
      <c r="K6" s="146" t="s">
        <v>144</v>
      </c>
      <c r="L6" s="146" t="s">
        <v>145</v>
      </c>
      <c r="M6" s="146" t="s">
        <v>146</v>
      </c>
      <c r="N6" s="146" t="s">
        <v>147</v>
      </c>
      <c r="O6" s="146" t="s">
        <v>148</v>
      </c>
      <c r="P6" s="146" t="s">
        <v>149</v>
      </c>
      <c r="Q6" s="146" t="s">
        <v>150</v>
      </c>
      <c r="R6" s="146" t="s">
        <v>151</v>
      </c>
      <c r="S6" s="146" t="s">
        <v>152</v>
      </c>
      <c r="T6" s="146" t="s">
        <v>153</v>
      </c>
      <c r="U6" s="146" t="s">
        <v>154</v>
      </c>
      <c r="V6" s="146" t="s">
        <v>155</v>
      </c>
      <c r="W6" s="146" t="s">
        <v>156</v>
      </c>
      <c r="X6" s="146" t="s">
        <v>157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x14ac:dyDescent="0.25">
      <c r="A8" s="161" t="s">
        <v>158</v>
      </c>
      <c r="B8" s="162" t="s">
        <v>54</v>
      </c>
      <c r="C8" s="180" t="s">
        <v>90</v>
      </c>
      <c r="D8" s="163"/>
      <c r="E8" s="164"/>
      <c r="F8" s="165"/>
      <c r="G8" s="166">
        <f>SUMIF(AG9:AG77,"&lt;&gt;NOR",G9:G77)</f>
        <v>0</v>
      </c>
      <c r="H8" s="160"/>
      <c r="I8" s="160">
        <f>SUM(I9:I77)</f>
        <v>83508.539999999994</v>
      </c>
      <c r="J8" s="160"/>
      <c r="K8" s="160">
        <f>SUM(K9:K77)</f>
        <v>568475.59000000008</v>
      </c>
      <c r="L8" s="160"/>
      <c r="M8" s="160">
        <f>SUM(M9:M77)</f>
        <v>0</v>
      </c>
      <c r="N8" s="160"/>
      <c r="O8" s="160">
        <f>SUM(O9:O77)</f>
        <v>138.79999999999998</v>
      </c>
      <c r="P8" s="160"/>
      <c r="Q8" s="160">
        <f>SUM(Q9:Q77)</f>
        <v>256.5</v>
      </c>
      <c r="R8" s="160"/>
      <c r="S8" s="160"/>
      <c r="T8" s="160"/>
      <c r="U8" s="160"/>
      <c r="V8" s="160">
        <f>SUM(V9:V77)</f>
        <v>702.3</v>
      </c>
      <c r="W8" s="160"/>
      <c r="X8" s="160"/>
      <c r="AG8" t="s">
        <v>159</v>
      </c>
    </row>
    <row r="9" spans="1:60" outlineLevel="1" x14ac:dyDescent="0.25">
      <c r="A9" s="167">
        <v>1</v>
      </c>
      <c r="B9" s="168" t="s">
        <v>208</v>
      </c>
      <c r="C9" s="182" t="s">
        <v>209</v>
      </c>
      <c r="D9" s="169" t="s">
        <v>210</v>
      </c>
      <c r="E9" s="170">
        <v>284.36</v>
      </c>
      <c r="F9" s="171">
        <v>0</v>
      </c>
      <c r="G9" s="172">
        <f>ROUND(E9*F9,2)</f>
        <v>0</v>
      </c>
      <c r="H9" s="157">
        <v>0</v>
      </c>
      <c r="I9" s="156">
        <f>ROUND(E9*H9,2)</f>
        <v>0</v>
      </c>
      <c r="J9" s="157">
        <v>69.599999999999994</v>
      </c>
      <c r="K9" s="156">
        <f>ROUND(E9*J9,2)</f>
        <v>19791.46</v>
      </c>
      <c r="L9" s="156">
        <v>21</v>
      </c>
      <c r="M9" s="156">
        <f>G9*(1+L9/100)</f>
        <v>0</v>
      </c>
      <c r="N9" s="156">
        <v>0</v>
      </c>
      <c r="O9" s="156">
        <f>ROUND(E9*N9,2)</f>
        <v>0</v>
      </c>
      <c r="P9" s="156">
        <v>0.66</v>
      </c>
      <c r="Q9" s="156">
        <f>ROUND(E9*P9,2)</f>
        <v>187.68</v>
      </c>
      <c r="R9" s="156"/>
      <c r="S9" s="156" t="s">
        <v>163</v>
      </c>
      <c r="T9" s="156" t="s">
        <v>211</v>
      </c>
      <c r="U9" s="156">
        <v>0.12</v>
      </c>
      <c r="V9" s="156">
        <f>ROUND(E9*U9,2)</f>
        <v>34.119999999999997</v>
      </c>
      <c r="W9" s="156"/>
      <c r="X9" s="156" t="s">
        <v>212</v>
      </c>
      <c r="Y9" s="147"/>
      <c r="Z9" s="147"/>
      <c r="AA9" s="147"/>
      <c r="AB9" s="147"/>
      <c r="AC9" s="147"/>
      <c r="AD9" s="147"/>
      <c r="AE9" s="147"/>
      <c r="AF9" s="147"/>
      <c r="AG9" s="147" t="s">
        <v>213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5">
      <c r="A10" s="154"/>
      <c r="B10" s="155"/>
      <c r="C10" s="183" t="s">
        <v>564</v>
      </c>
      <c r="D10" s="158"/>
      <c r="E10" s="159">
        <v>271.36</v>
      </c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47"/>
      <c r="Z10" s="147"/>
      <c r="AA10" s="147"/>
      <c r="AB10" s="147"/>
      <c r="AC10" s="147"/>
      <c r="AD10" s="147"/>
      <c r="AE10" s="147"/>
      <c r="AF10" s="147"/>
      <c r="AG10" s="147" t="s">
        <v>178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5">
      <c r="A11" s="154"/>
      <c r="B11" s="155"/>
      <c r="C11" s="183" t="s">
        <v>565</v>
      </c>
      <c r="D11" s="158"/>
      <c r="E11" s="159">
        <v>13</v>
      </c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47"/>
      <c r="Z11" s="147"/>
      <c r="AA11" s="147"/>
      <c r="AB11" s="147"/>
      <c r="AC11" s="147"/>
      <c r="AD11" s="147"/>
      <c r="AE11" s="147"/>
      <c r="AF11" s="147"/>
      <c r="AG11" s="147" t="s">
        <v>178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5">
      <c r="A12" s="173">
        <v>2</v>
      </c>
      <c r="B12" s="174" t="s">
        <v>215</v>
      </c>
      <c r="C12" s="181" t="s">
        <v>216</v>
      </c>
      <c r="D12" s="175" t="s">
        <v>210</v>
      </c>
      <c r="E12" s="176">
        <v>284.36</v>
      </c>
      <c r="F12" s="177">
        <v>0</v>
      </c>
      <c r="G12" s="178">
        <f>ROUND(E12*F12,2)</f>
        <v>0</v>
      </c>
      <c r="H12" s="157">
        <v>0</v>
      </c>
      <c r="I12" s="156">
        <f>ROUND(E12*H12,2)</f>
        <v>0</v>
      </c>
      <c r="J12" s="157">
        <v>50.4</v>
      </c>
      <c r="K12" s="156">
        <f>ROUND(E12*J12,2)</f>
        <v>14331.74</v>
      </c>
      <c r="L12" s="156">
        <v>21</v>
      </c>
      <c r="M12" s="156">
        <f>G12*(1+L12/100)</f>
        <v>0</v>
      </c>
      <c r="N12" s="156">
        <v>0</v>
      </c>
      <c r="O12" s="156">
        <f>ROUND(E12*N12,2)</f>
        <v>0</v>
      </c>
      <c r="P12" s="156">
        <v>0.24199999999999999</v>
      </c>
      <c r="Q12" s="156">
        <f>ROUND(E12*P12,2)</f>
        <v>68.819999999999993</v>
      </c>
      <c r="R12" s="156"/>
      <c r="S12" s="156" t="s">
        <v>163</v>
      </c>
      <c r="T12" s="156" t="s">
        <v>211</v>
      </c>
      <c r="U12" s="156">
        <v>7.8399999999999997E-2</v>
      </c>
      <c r="V12" s="156">
        <f>ROUND(E12*U12,2)</f>
        <v>22.29</v>
      </c>
      <c r="W12" s="156"/>
      <c r="X12" s="156" t="s">
        <v>212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213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5">
      <c r="A13" s="173">
        <v>3</v>
      </c>
      <c r="B13" s="174" t="s">
        <v>217</v>
      </c>
      <c r="C13" s="181" t="s">
        <v>218</v>
      </c>
      <c r="D13" s="175" t="s">
        <v>219</v>
      </c>
      <c r="E13" s="176">
        <v>24</v>
      </c>
      <c r="F13" s="177">
        <v>0</v>
      </c>
      <c r="G13" s="178">
        <f>ROUND(E13*F13,2)</f>
        <v>0</v>
      </c>
      <c r="H13" s="157">
        <v>0</v>
      </c>
      <c r="I13" s="156">
        <f>ROUND(E13*H13,2)</f>
        <v>0</v>
      </c>
      <c r="J13" s="157">
        <v>102.5</v>
      </c>
      <c r="K13" s="156">
        <f>ROUND(E13*J13,2)</f>
        <v>2460</v>
      </c>
      <c r="L13" s="156">
        <v>21</v>
      </c>
      <c r="M13" s="156">
        <f>G13*(1+L13/100)</f>
        <v>0</v>
      </c>
      <c r="N13" s="156">
        <v>0</v>
      </c>
      <c r="O13" s="156">
        <f>ROUND(E13*N13,2)</f>
        <v>0</v>
      </c>
      <c r="P13" s="156">
        <v>0</v>
      </c>
      <c r="Q13" s="156">
        <f>ROUND(E13*P13,2)</f>
        <v>0</v>
      </c>
      <c r="R13" s="156"/>
      <c r="S13" s="156" t="s">
        <v>163</v>
      </c>
      <c r="T13" s="156" t="s">
        <v>211</v>
      </c>
      <c r="U13" s="156">
        <v>0.20300000000000001</v>
      </c>
      <c r="V13" s="156">
        <f>ROUND(E13*U13,2)</f>
        <v>4.87</v>
      </c>
      <c r="W13" s="156"/>
      <c r="X13" s="156" t="s">
        <v>212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213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outlineLevel="1" x14ac:dyDescent="0.25">
      <c r="A14" s="173">
        <v>4</v>
      </c>
      <c r="B14" s="174" t="s">
        <v>220</v>
      </c>
      <c r="C14" s="181" t="s">
        <v>221</v>
      </c>
      <c r="D14" s="175" t="s">
        <v>222</v>
      </c>
      <c r="E14" s="176">
        <v>3</v>
      </c>
      <c r="F14" s="177">
        <v>0</v>
      </c>
      <c r="G14" s="178">
        <f>ROUND(E14*F14,2)</f>
        <v>0</v>
      </c>
      <c r="H14" s="157">
        <v>0</v>
      </c>
      <c r="I14" s="156">
        <f>ROUND(E14*H14,2)</f>
        <v>0</v>
      </c>
      <c r="J14" s="157">
        <v>50.7</v>
      </c>
      <c r="K14" s="156">
        <f>ROUND(E14*J14,2)</f>
        <v>152.1</v>
      </c>
      <c r="L14" s="156">
        <v>21</v>
      </c>
      <c r="M14" s="156">
        <f>G14*(1+L14/100)</f>
        <v>0</v>
      </c>
      <c r="N14" s="156">
        <v>0</v>
      </c>
      <c r="O14" s="156">
        <f>ROUND(E14*N14,2)</f>
        <v>0</v>
      </c>
      <c r="P14" s="156">
        <v>0</v>
      </c>
      <c r="Q14" s="156">
        <f>ROUND(E14*P14,2)</f>
        <v>0</v>
      </c>
      <c r="R14" s="156"/>
      <c r="S14" s="156" t="s">
        <v>163</v>
      </c>
      <c r="T14" s="156" t="s">
        <v>211</v>
      </c>
      <c r="U14" s="156">
        <v>0</v>
      </c>
      <c r="V14" s="156">
        <f>ROUND(E14*U14,2)</f>
        <v>0</v>
      </c>
      <c r="W14" s="156"/>
      <c r="X14" s="156" t="s">
        <v>212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213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ht="20.399999999999999" outlineLevel="1" x14ac:dyDescent="0.25">
      <c r="A15" s="167">
        <v>5</v>
      </c>
      <c r="B15" s="168" t="s">
        <v>227</v>
      </c>
      <c r="C15" s="182" t="s">
        <v>228</v>
      </c>
      <c r="D15" s="169" t="s">
        <v>225</v>
      </c>
      <c r="E15" s="170">
        <v>8</v>
      </c>
      <c r="F15" s="171">
        <v>0</v>
      </c>
      <c r="G15" s="172">
        <f>ROUND(E15*F15,2)</f>
        <v>0</v>
      </c>
      <c r="H15" s="157">
        <v>80.739999999999995</v>
      </c>
      <c r="I15" s="156">
        <f>ROUND(E15*H15,2)</f>
        <v>645.91999999999996</v>
      </c>
      <c r="J15" s="157">
        <v>207.26</v>
      </c>
      <c r="K15" s="156">
        <f>ROUND(E15*J15,2)</f>
        <v>1658.08</v>
      </c>
      <c r="L15" s="156">
        <v>21</v>
      </c>
      <c r="M15" s="156">
        <f>G15*(1+L15/100)</f>
        <v>0</v>
      </c>
      <c r="N15" s="156">
        <v>2.478E-2</v>
      </c>
      <c r="O15" s="156">
        <f>ROUND(E15*N15,2)</f>
        <v>0.2</v>
      </c>
      <c r="P15" s="156">
        <v>0</v>
      </c>
      <c r="Q15" s="156">
        <f>ROUND(E15*P15,2)</f>
        <v>0</v>
      </c>
      <c r="R15" s="156"/>
      <c r="S15" s="156" t="s">
        <v>163</v>
      </c>
      <c r="T15" s="156" t="s">
        <v>211</v>
      </c>
      <c r="U15" s="156">
        <v>0.55000000000000004</v>
      </c>
      <c r="V15" s="156">
        <f>ROUND(E15*U15,2)</f>
        <v>4.4000000000000004</v>
      </c>
      <c r="W15" s="156"/>
      <c r="X15" s="156" t="s">
        <v>212</v>
      </c>
      <c r="Y15" s="147"/>
      <c r="Z15" s="147"/>
      <c r="AA15" s="147"/>
      <c r="AB15" s="147"/>
      <c r="AC15" s="147"/>
      <c r="AD15" s="147"/>
      <c r="AE15" s="147"/>
      <c r="AF15" s="147"/>
      <c r="AG15" s="147" t="s">
        <v>213</v>
      </c>
      <c r="AH15" s="147"/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outlineLevel="1" x14ac:dyDescent="0.25">
      <c r="A16" s="154"/>
      <c r="B16" s="155"/>
      <c r="C16" s="183" t="s">
        <v>566</v>
      </c>
      <c r="D16" s="158"/>
      <c r="E16" s="159">
        <v>8</v>
      </c>
      <c r="F16" s="156"/>
      <c r="G16" s="156"/>
      <c r="H16" s="156"/>
      <c r="I16" s="156"/>
      <c r="J16" s="156"/>
      <c r="K16" s="156"/>
      <c r="L16" s="156"/>
      <c r="M16" s="156"/>
      <c r="N16" s="156"/>
      <c r="O16" s="156"/>
      <c r="P16" s="156"/>
      <c r="Q16" s="156"/>
      <c r="R16" s="156"/>
      <c r="S16" s="156"/>
      <c r="T16" s="156"/>
      <c r="U16" s="156"/>
      <c r="V16" s="156"/>
      <c r="W16" s="156"/>
      <c r="X16" s="156"/>
      <c r="Y16" s="147"/>
      <c r="Z16" s="147"/>
      <c r="AA16" s="147"/>
      <c r="AB16" s="147"/>
      <c r="AC16" s="147"/>
      <c r="AD16" s="147"/>
      <c r="AE16" s="147"/>
      <c r="AF16" s="147"/>
      <c r="AG16" s="147" t="s">
        <v>178</v>
      </c>
      <c r="AH16" s="147">
        <v>0</v>
      </c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ht="20.399999999999999" outlineLevel="1" x14ac:dyDescent="0.25">
      <c r="A17" s="173">
        <v>6</v>
      </c>
      <c r="B17" s="174" t="s">
        <v>234</v>
      </c>
      <c r="C17" s="181" t="s">
        <v>235</v>
      </c>
      <c r="D17" s="175" t="s">
        <v>232</v>
      </c>
      <c r="E17" s="176">
        <v>8</v>
      </c>
      <c r="F17" s="177">
        <v>0</v>
      </c>
      <c r="G17" s="178">
        <f>ROUND(E17*F17,2)</f>
        <v>0</v>
      </c>
      <c r="H17" s="157">
        <v>0</v>
      </c>
      <c r="I17" s="156">
        <f>ROUND(E17*H17,2)</f>
        <v>0</v>
      </c>
      <c r="J17" s="157">
        <v>679</v>
      </c>
      <c r="K17" s="156">
        <f>ROUND(E17*J17,2)</f>
        <v>5432</v>
      </c>
      <c r="L17" s="156">
        <v>21</v>
      </c>
      <c r="M17" s="156">
        <f>G17*(1+L17/100)</f>
        <v>0</v>
      </c>
      <c r="N17" s="156">
        <v>0</v>
      </c>
      <c r="O17" s="156">
        <f>ROUND(E17*N17,2)</f>
        <v>0</v>
      </c>
      <c r="P17" s="156">
        <v>0</v>
      </c>
      <c r="Q17" s="156">
        <f>ROUND(E17*P17,2)</f>
        <v>0</v>
      </c>
      <c r="R17" s="156"/>
      <c r="S17" s="156" t="s">
        <v>163</v>
      </c>
      <c r="T17" s="156" t="s">
        <v>211</v>
      </c>
      <c r="U17" s="156">
        <v>1.7629999999999999</v>
      </c>
      <c r="V17" s="156">
        <f>ROUND(E17*U17,2)</f>
        <v>14.1</v>
      </c>
      <c r="W17" s="156"/>
      <c r="X17" s="156" t="s">
        <v>212</v>
      </c>
      <c r="Y17" s="147"/>
      <c r="Z17" s="147"/>
      <c r="AA17" s="147"/>
      <c r="AB17" s="147"/>
      <c r="AC17" s="147"/>
      <c r="AD17" s="147"/>
      <c r="AE17" s="147"/>
      <c r="AF17" s="147"/>
      <c r="AG17" s="147" t="s">
        <v>213</v>
      </c>
      <c r="AH17" s="147"/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5">
      <c r="A18" s="167">
        <v>7</v>
      </c>
      <c r="B18" s="168" t="s">
        <v>237</v>
      </c>
      <c r="C18" s="182" t="s">
        <v>238</v>
      </c>
      <c r="D18" s="169" t="s">
        <v>232</v>
      </c>
      <c r="E18" s="170">
        <v>66.956400000000002</v>
      </c>
      <c r="F18" s="171">
        <v>0</v>
      </c>
      <c r="G18" s="172">
        <f>ROUND(E18*F18,2)</f>
        <v>0</v>
      </c>
      <c r="H18" s="157">
        <v>0</v>
      </c>
      <c r="I18" s="156">
        <f>ROUND(E18*H18,2)</f>
        <v>0</v>
      </c>
      <c r="J18" s="157">
        <v>86.1</v>
      </c>
      <c r="K18" s="156">
        <f>ROUND(E18*J18,2)</f>
        <v>5764.95</v>
      </c>
      <c r="L18" s="156">
        <v>21</v>
      </c>
      <c r="M18" s="156">
        <f>G18*(1+L18/100)</f>
        <v>0</v>
      </c>
      <c r="N18" s="156">
        <v>0</v>
      </c>
      <c r="O18" s="156">
        <f>ROUND(E18*N18,2)</f>
        <v>0</v>
      </c>
      <c r="P18" s="156">
        <v>0</v>
      </c>
      <c r="Q18" s="156">
        <f>ROUND(E18*P18,2)</f>
        <v>0</v>
      </c>
      <c r="R18" s="156"/>
      <c r="S18" s="156" t="s">
        <v>163</v>
      </c>
      <c r="T18" s="156" t="s">
        <v>211</v>
      </c>
      <c r="U18" s="156">
        <v>0.1</v>
      </c>
      <c r="V18" s="156">
        <f>ROUND(E18*U18,2)</f>
        <v>6.7</v>
      </c>
      <c r="W18" s="156"/>
      <c r="X18" s="156" t="s">
        <v>212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213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5">
      <c r="A19" s="154"/>
      <c r="B19" s="155"/>
      <c r="C19" s="191" t="s">
        <v>239</v>
      </c>
      <c r="D19" s="187"/>
      <c r="E19" s="188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47"/>
      <c r="Z19" s="147"/>
      <c r="AA19" s="147"/>
      <c r="AB19" s="147"/>
      <c r="AC19" s="147"/>
      <c r="AD19" s="147"/>
      <c r="AE19" s="147"/>
      <c r="AF19" s="147"/>
      <c r="AG19" s="147" t="s">
        <v>178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5">
      <c r="A20" s="154"/>
      <c r="B20" s="155"/>
      <c r="C20" s="192" t="s">
        <v>567</v>
      </c>
      <c r="D20" s="187"/>
      <c r="E20" s="188">
        <v>146.61000000000001</v>
      </c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47"/>
      <c r="Z20" s="147"/>
      <c r="AA20" s="147"/>
      <c r="AB20" s="147"/>
      <c r="AC20" s="147"/>
      <c r="AD20" s="147"/>
      <c r="AE20" s="147"/>
      <c r="AF20" s="147"/>
      <c r="AG20" s="147" t="s">
        <v>178</v>
      </c>
      <c r="AH20" s="147">
        <v>2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5">
      <c r="A21" s="154"/>
      <c r="B21" s="155"/>
      <c r="C21" s="192" t="s">
        <v>568</v>
      </c>
      <c r="D21" s="187"/>
      <c r="E21" s="188">
        <v>14.4</v>
      </c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47"/>
      <c r="Z21" s="147"/>
      <c r="AA21" s="147"/>
      <c r="AB21" s="147"/>
      <c r="AC21" s="147"/>
      <c r="AD21" s="147"/>
      <c r="AE21" s="147"/>
      <c r="AF21" s="147"/>
      <c r="AG21" s="147" t="s">
        <v>178</v>
      </c>
      <c r="AH21" s="147">
        <v>2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5">
      <c r="A22" s="154"/>
      <c r="B22" s="155"/>
      <c r="C22" s="192" t="s">
        <v>569</v>
      </c>
      <c r="D22" s="187"/>
      <c r="E22" s="188">
        <v>46.512</v>
      </c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47"/>
      <c r="Z22" s="147"/>
      <c r="AA22" s="147"/>
      <c r="AB22" s="147"/>
      <c r="AC22" s="147"/>
      <c r="AD22" s="147"/>
      <c r="AE22" s="147"/>
      <c r="AF22" s="147"/>
      <c r="AG22" s="147" t="s">
        <v>178</v>
      </c>
      <c r="AH22" s="147">
        <v>2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5">
      <c r="A23" s="154"/>
      <c r="B23" s="155"/>
      <c r="C23" s="192" t="s">
        <v>570</v>
      </c>
      <c r="D23" s="187"/>
      <c r="E23" s="188">
        <v>84.3</v>
      </c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47"/>
      <c r="Z23" s="147"/>
      <c r="AA23" s="147"/>
      <c r="AB23" s="147"/>
      <c r="AC23" s="147"/>
      <c r="AD23" s="147"/>
      <c r="AE23" s="147"/>
      <c r="AF23" s="147"/>
      <c r="AG23" s="147" t="s">
        <v>178</v>
      </c>
      <c r="AH23" s="147">
        <v>2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5">
      <c r="A24" s="154"/>
      <c r="B24" s="155"/>
      <c r="C24" s="192" t="s">
        <v>571</v>
      </c>
      <c r="D24" s="187"/>
      <c r="E24" s="188">
        <v>24.16</v>
      </c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47"/>
      <c r="Z24" s="147"/>
      <c r="AA24" s="147"/>
      <c r="AB24" s="147"/>
      <c r="AC24" s="147"/>
      <c r="AD24" s="147"/>
      <c r="AE24" s="147"/>
      <c r="AF24" s="147"/>
      <c r="AG24" s="147" t="s">
        <v>178</v>
      </c>
      <c r="AH24" s="147">
        <v>2</v>
      </c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ht="20.399999999999999" outlineLevel="1" x14ac:dyDescent="0.25">
      <c r="A25" s="154"/>
      <c r="B25" s="155"/>
      <c r="C25" s="192" t="s">
        <v>572</v>
      </c>
      <c r="D25" s="187"/>
      <c r="E25" s="188">
        <v>14.8</v>
      </c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47"/>
      <c r="Z25" s="147"/>
      <c r="AA25" s="147"/>
      <c r="AB25" s="147"/>
      <c r="AC25" s="147"/>
      <c r="AD25" s="147"/>
      <c r="AE25" s="147"/>
      <c r="AF25" s="147"/>
      <c r="AG25" s="147" t="s">
        <v>178</v>
      </c>
      <c r="AH25" s="147">
        <v>2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5">
      <c r="A26" s="154"/>
      <c r="B26" s="155"/>
      <c r="C26" s="192" t="s">
        <v>573</v>
      </c>
      <c r="D26" s="187"/>
      <c r="E26" s="188">
        <v>4</v>
      </c>
      <c r="F26" s="156"/>
      <c r="G26" s="156"/>
      <c r="H26" s="156"/>
      <c r="I26" s="156"/>
      <c r="J26" s="156"/>
      <c r="K26" s="156"/>
      <c r="L26" s="156"/>
      <c r="M26" s="156"/>
      <c r="N26" s="156"/>
      <c r="O26" s="156"/>
      <c r="P26" s="156"/>
      <c r="Q26" s="156"/>
      <c r="R26" s="156"/>
      <c r="S26" s="156"/>
      <c r="T26" s="156"/>
      <c r="U26" s="156"/>
      <c r="V26" s="156"/>
      <c r="W26" s="156"/>
      <c r="X26" s="156"/>
      <c r="Y26" s="147"/>
      <c r="Z26" s="147"/>
      <c r="AA26" s="147"/>
      <c r="AB26" s="147"/>
      <c r="AC26" s="147"/>
      <c r="AD26" s="147"/>
      <c r="AE26" s="147"/>
      <c r="AF26" s="147"/>
      <c r="AG26" s="147" t="s">
        <v>178</v>
      </c>
      <c r="AH26" s="147">
        <v>2</v>
      </c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5">
      <c r="A27" s="154"/>
      <c r="B27" s="155"/>
      <c r="C27" s="193" t="s">
        <v>322</v>
      </c>
      <c r="D27" s="189"/>
      <c r="E27" s="190">
        <v>334.78199999999998</v>
      </c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47"/>
      <c r="Z27" s="147"/>
      <c r="AA27" s="147"/>
      <c r="AB27" s="147"/>
      <c r="AC27" s="147"/>
      <c r="AD27" s="147"/>
      <c r="AE27" s="147"/>
      <c r="AF27" s="147"/>
      <c r="AG27" s="147" t="s">
        <v>178</v>
      </c>
      <c r="AH27" s="147">
        <v>3</v>
      </c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5">
      <c r="A28" s="154"/>
      <c r="B28" s="155"/>
      <c r="C28" s="191" t="s">
        <v>323</v>
      </c>
      <c r="D28" s="187"/>
      <c r="E28" s="188"/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47"/>
      <c r="Z28" s="147"/>
      <c r="AA28" s="147"/>
      <c r="AB28" s="147"/>
      <c r="AC28" s="147"/>
      <c r="AD28" s="147"/>
      <c r="AE28" s="147"/>
      <c r="AF28" s="147"/>
      <c r="AG28" s="147" t="s">
        <v>178</v>
      </c>
      <c r="AH28" s="147"/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5">
      <c r="A29" s="154"/>
      <c r="B29" s="155"/>
      <c r="C29" s="183" t="s">
        <v>574</v>
      </c>
      <c r="D29" s="158"/>
      <c r="E29" s="159">
        <v>66.956400000000002</v>
      </c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47"/>
      <c r="Z29" s="147"/>
      <c r="AA29" s="147"/>
      <c r="AB29" s="147"/>
      <c r="AC29" s="147"/>
      <c r="AD29" s="147"/>
      <c r="AE29" s="147"/>
      <c r="AF29" s="147"/>
      <c r="AG29" s="147" t="s">
        <v>178</v>
      </c>
      <c r="AH29" s="147">
        <v>0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5">
      <c r="A30" s="167">
        <v>8</v>
      </c>
      <c r="B30" s="168" t="s">
        <v>325</v>
      </c>
      <c r="C30" s="182" t="s">
        <v>326</v>
      </c>
      <c r="D30" s="169" t="s">
        <v>232</v>
      </c>
      <c r="E30" s="170">
        <v>133.9128</v>
      </c>
      <c r="F30" s="171">
        <v>0</v>
      </c>
      <c r="G30" s="172">
        <f>ROUND(E30*F30,2)</f>
        <v>0</v>
      </c>
      <c r="H30" s="157">
        <v>0</v>
      </c>
      <c r="I30" s="156">
        <f>ROUND(E30*H30,2)</f>
        <v>0</v>
      </c>
      <c r="J30" s="157">
        <v>106</v>
      </c>
      <c r="K30" s="156">
        <f>ROUND(E30*J30,2)</f>
        <v>14194.76</v>
      </c>
      <c r="L30" s="156">
        <v>21</v>
      </c>
      <c r="M30" s="156">
        <f>G30*(1+L30/100)</f>
        <v>0</v>
      </c>
      <c r="N30" s="156">
        <v>0</v>
      </c>
      <c r="O30" s="156">
        <f>ROUND(E30*N30,2)</f>
        <v>0</v>
      </c>
      <c r="P30" s="156">
        <v>0</v>
      </c>
      <c r="Q30" s="156">
        <f>ROUND(E30*P30,2)</f>
        <v>0</v>
      </c>
      <c r="R30" s="156"/>
      <c r="S30" s="156" t="s">
        <v>163</v>
      </c>
      <c r="T30" s="156" t="s">
        <v>211</v>
      </c>
      <c r="U30" s="156">
        <v>0.12</v>
      </c>
      <c r="V30" s="156">
        <f>ROUND(E30*U30,2)</f>
        <v>16.07</v>
      </c>
      <c r="W30" s="156"/>
      <c r="X30" s="156" t="s">
        <v>212</v>
      </c>
      <c r="Y30" s="147"/>
      <c r="Z30" s="147"/>
      <c r="AA30" s="147"/>
      <c r="AB30" s="147"/>
      <c r="AC30" s="147"/>
      <c r="AD30" s="147"/>
      <c r="AE30" s="147"/>
      <c r="AF30" s="147"/>
      <c r="AG30" s="147" t="s">
        <v>213</v>
      </c>
      <c r="AH30" s="147"/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5">
      <c r="A31" s="154"/>
      <c r="B31" s="155"/>
      <c r="C31" s="191" t="s">
        <v>239</v>
      </c>
      <c r="D31" s="187"/>
      <c r="E31" s="188"/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47"/>
      <c r="Z31" s="147"/>
      <c r="AA31" s="147"/>
      <c r="AB31" s="147"/>
      <c r="AC31" s="147"/>
      <c r="AD31" s="147"/>
      <c r="AE31" s="147"/>
      <c r="AF31" s="147"/>
      <c r="AG31" s="147" t="s">
        <v>178</v>
      </c>
      <c r="AH31" s="147"/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 x14ac:dyDescent="0.25">
      <c r="A32" s="154"/>
      <c r="B32" s="155"/>
      <c r="C32" s="192" t="s">
        <v>567</v>
      </c>
      <c r="D32" s="187"/>
      <c r="E32" s="188">
        <v>146.61000000000001</v>
      </c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47"/>
      <c r="Z32" s="147"/>
      <c r="AA32" s="147"/>
      <c r="AB32" s="147"/>
      <c r="AC32" s="147"/>
      <c r="AD32" s="147"/>
      <c r="AE32" s="147"/>
      <c r="AF32" s="147"/>
      <c r="AG32" s="147" t="s">
        <v>178</v>
      </c>
      <c r="AH32" s="147">
        <v>2</v>
      </c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5">
      <c r="A33" s="154"/>
      <c r="B33" s="155"/>
      <c r="C33" s="192" t="s">
        <v>568</v>
      </c>
      <c r="D33" s="187"/>
      <c r="E33" s="188">
        <v>14.4</v>
      </c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47"/>
      <c r="Z33" s="147"/>
      <c r="AA33" s="147"/>
      <c r="AB33" s="147"/>
      <c r="AC33" s="147"/>
      <c r="AD33" s="147"/>
      <c r="AE33" s="147"/>
      <c r="AF33" s="147"/>
      <c r="AG33" s="147" t="s">
        <v>178</v>
      </c>
      <c r="AH33" s="147">
        <v>2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outlineLevel="1" x14ac:dyDescent="0.25">
      <c r="A34" s="154"/>
      <c r="B34" s="155"/>
      <c r="C34" s="192" t="s">
        <v>569</v>
      </c>
      <c r="D34" s="187"/>
      <c r="E34" s="188">
        <v>46.512</v>
      </c>
      <c r="F34" s="156"/>
      <c r="G34" s="156"/>
      <c r="H34" s="156"/>
      <c r="I34" s="156"/>
      <c r="J34" s="156"/>
      <c r="K34" s="156"/>
      <c r="L34" s="156"/>
      <c r="M34" s="156"/>
      <c r="N34" s="156"/>
      <c r="O34" s="156"/>
      <c r="P34" s="156"/>
      <c r="Q34" s="156"/>
      <c r="R34" s="156"/>
      <c r="S34" s="156"/>
      <c r="T34" s="156"/>
      <c r="U34" s="156"/>
      <c r="V34" s="156"/>
      <c r="W34" s="156"/>
      <c r="X34" s="156"/>
      <c r="Y34" s="147"/>
      <c r="Z34" s="147"/>
      <c r="AA34" s="147"/>
      <c r="AB34" s="147"/>
      <c r="AC34" s="147"/>
      <c r="AD34" s="147"/>
      <c r="AE34" s="147"/>
      <c r="AF34" s="147"/>
      <c r="AG34" s="147" t="s">
        <v>178</v>
      </c>
      <c r="AH34" s="147">
        <v>2</v>
      </c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5">
      <c r="A35" s="154"/>
      <c r="B35" s="155"/>
      <c r="C35" s="192" t="s">
        <v>570</v>
      </c>
      <c r="D35" s="187"/>
      <c r="E35" s="188">
        <v>84.3</v>
      </c>
      <c r="F35" s="156"/>
      <c r="G35" s="156"/>
      <c r="H35" s="156"/>
      <c r="I35" s="156"/>
      <c r="J35" s="156"/>
      <c r="K35" s="156"/>
      <c r="L35" s="156"/>
      <c r="M35" s="156"/>
      <c r="N35" s="156"/>
      <c r="O35" s="156"/>
      <c r="P35" s="156"/>
      <c r="Q35" s="156"/>
      <c r="R35" s="156"/>
      <c r="S35" s="156"/>
      <c r="T35" s="156"/>
      <c r="U35" s="156"/>
      <c r="V35" s="156"/>
      <c r="W35" s="156"/>
      <c r="X35" s="156"/>
      <c r="Y35" s="147"/>
      <c r="Z35" s="147"/>
      <c r="AA35" s="147"/>
      <c r="AB35" s="147"/>
      <c r="AC35" s="147"/>
      <c r="AD35" s="147"/>
      <c r="AE35" s="147"/>
      <c r="AF35" s="147"/>
      <c r="AG35" s="147" t="s">
        <v>178</v>
      </c>
      <c r="AH35" s="147">
        <v>2</v>
      </c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5">
      <c r="A36" s="154"/>
      <c r="B36" s="155"/>
      <c r="C36" s="192" t="s">
        <v>571</v>
      </c>
      <c r="D36" s="187"/>
      <c r="E36" s="188">
        <v>24.16</v>
      </c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47"/>
      <c r="Z36" s="147"/>
      <c r="AA36" s="147"/>
      <c r="AB36" s="147"/>
      <c r="AC36" s="147"/>
      <c r="AD36" s="147"/>
      <c r="AE36" s="147"/>
      <c r="AF36" s="147"/>
      <c r="AG36" s="147" t="s">
        <v>178</v>
      </c>
      <c r="AH36" s="147">
        <v>2</v>
      </c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ht="20.399999999999999" outlineLevel="1" x14ac:dyDescent="0.25">
      <c r="A37" s="154"/>
      <c r="B37" s="155"/>
      <c r="C37" s="192" t="s">
        <v>572</v>
      </c>
      <c r="D37" s="187"/>
      <c r="E37" s="188">
        <v>14.8</v>
      </c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47"/>
      <c r="Z37" s="147"/>
      <c r="AA37" s="147"/>
      <c r="AB37" s="147"/>
      <c r="AC37" s="147"/>
      <c r="AD37" s="147"/>
      <c r="AE37" s="147"/>
      <c r="AF37" s="147"/>
      <c r="AG37" s="147" t="s">
        <v>178</v>
      </c>
      <c r="AH37" s="147">
        <v>2</v>
      </c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5">
      <c r="A38" s="154"/>
      <c r="B38" s="155"/>
      <c r="C38" s="192" t="s">
        <v>573</v>
      </c>
      <c r="D38" s="187"/>
      <c r="E38" s="188">
        <v>4</v>
      </c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47"/>
      <c r="Z38" s="147"/>
      <c r="AA38" s="147"/>
      <c r="AB38" s="147"/>
      <c r="AC38" s="147"/>
      <c r="AD38" s="147"/>
      <c r="AE38" s="147"/>
      <c r="AF38" s="147"/>
      <c r="AG38" s="147" t="s">
        <v>178</v>
      </c>
      <c r="AH38" s="147">
        <v>2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 x14ac:dyDescent="0.25">
      <c r="A39" s="154"/>
      <c r="B39" s="155"/>
      <c r="C39" s="193" t="s">
        <v>322</v>
      </c>
      <c r="D39" s="189"/>
      <c r="E39" s="190">
        <v>334.78199999999998</v>
      </c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47"/>
      <c r="Z39" s="147"/>
      <c r="AA39" s="147"/>
      <c r="AB39" s="147"/>
      <c r="AC39" s="147"/>
      <c r="AD39" s="147"/>
      <c r="AE39" s="147"/>
      <c r="AF39" s="147"/>
      <c r="AG39" s="147" t="s">
        <v>178</v>
      </c>
      <c r="AH39" s="147">
        <v>3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 x14ac:dyDescent="0.25">
      <c r="A40" s="154"/>
      <c r="B40" s="155"/>
      <c r="C40" s="191" t="s">
        <v>323</v>
      </c>
      <c r="D40" s="187"/>
      <c r="E40" s="188"/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47"/>
      <c r="Z40" s="147"/>
      <c r="AA40" s="147"/>
      <c r="AB40" s="147"/>
      <c r="AC40" s="147"/>
      <c r="AD40" s="147"/>
      <c r="AE40" s="147"/>
      <c r="AF40" s="147"/>
      <c r="AG40" s="147" t="s">
        <v>178</v>
      </c>
      <c r="AH40" s="147"/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 x14ac:dyDescent="0.25">
      <c r="A41" s="154"/>
      <c r="B41" s="155"/>
      <c r="C41" s="183" t="s">
        <v>575</v>
      </c>
      <c r="D41" s="158"/>
      <c r="E41" s="159">
        <v>133.9128</v>
      </c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47"/>
      <c r="Z41" s="147"/>
      <c r="AA41" s="147"/>
      <c r="AB41" s="147"/>
      <c r="AC41" s="147"/>
      <c r="AD41" s="147"/>
      <c r="AE41" s="147"/>
      <c r="AF41" s="147"/>
      <c r="AG41" s="147" t="s">
        <v>178</v>
      </c>
      <c r="AH41" s="147">
        <v>0</v>
      </c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ht="20.399999999999999" outlineLevel="1" x14ac:dyDescent="0.25">
      <c r="A42" s="173">
        <v>9</v>
      </c>
      <c r="B42" s="174" t="s">
        <v>328</v>
      </c>
      <c r="C42" s="181" t="s">
        <v>329</v>
      </c>
      <c r="D42" s="175" t="s">
        <v>232</v>
      </c>
      <c r="E42" s="176">
        <v>133.9128</v>
      </c>
      <c r="F42" s="177">
        <v>0</v>
      </c>
      <c r="G42" s="178">
        <f>ROUND(E42*F42,2)</f>
        <v>0</v>
      </c>
      <c r="H42" s="157">
        <v>0</v>
      </c>
      <c r="I42" s="156">
        <f>ROUND(E42*H42,2)</f>
        <v>0</v>
      </c>
      <c r="J42" s="157">
        <v>35.700000000000003</v>
      </c>
      <c r="K42" s="156">
        <f>ROUND(E42*J42,2)</f>
        <v>4780.6899999999996</v>
      </c>
      <c r="L42" s="156">
        <v>21</v>
      </c>
      <c r="M42" s="156">
        <f>G42*(1+L42/100)</f>
        <v>0</v>
      </c>
      <c r="N42" s="156">
        <v>0</v>
      </c>
      <c r="O42" s="156">
        <f>ROUND(E42*N42,2)</f>
        <v>0</v>
      </c>
      <c r="P42" s="156">
        <v>0</v>
      </c>
      <c r="Q42" s="156">
        <f>ROUND(E42*P42,2)</f>
        <v>0</v>
      </c>
      <c r="R42" s="156"/>
      <c r="S42" s="156" t="s">
        <v>163</v>
      </c>
      <c r="T42" s="156" t="s">
        <v>211</v>
      </c>
      <c r="U42" s="156">
        <v>8.4000000000000005E-2</v>
      </c>
      <c r="V42" s="156">
        <f>ROUND(E42*U42,2)</f>
        <v>11.25</v>
      </c>
      <c r="W42" s="156"/>
      <c r="X42" s="156" t="s">
        <v>212</v>
      </c>
      <c r="Y42" s="147"/>
      <c r="Z42" s="147"/>
      <c r="AA42" s="147"/>
      <c r="AB42" s="147"/>
      <c r="AC42" s="147"/>
      <c r="AD42" s="147"/>
      <c r="AE42" s="147"/>
      <c r="AF42" s="147"/>
      <c r="AG42" s="147" t="s">
        <v>213</v>
      </c>
      <c r="AH42" s="147"/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 x14ac:dyDescent="0.25">
      <c r="A43" s="167">
        <v>10</v>
      </c>
      <c r="B43" s="168" t="s">
        <v>330</v>
      </c>
      <c r="C43" s="182" t="s">
        <v>331</v>
      </c>
      <c r="D43" s="169" t="s">
        <v>232</v>
      </c>
      <c r="E43" s="170">
        <v>133.9128</v>
      </c>
      <c r="F43" s="171">
        <v>0</v>
      </c>
      <c r="G43" s="172">
        <f>ROUND(E43*F43,2)</f>
        <v>0</v>
      </c>
      <c r="H43" s="157">
        <v>0</v>
      </c>
      <c r="I43" s="156">
        <f>ROUND(E43*H43,2)</f>
        <v>0</v>
      </c>
      <c r="J43" s="157">
        <v>284.5</v>
      </c>
      <c r="K43" s="156">
        <f>ROUND(E43*J43,2)</f>
        <v>38098.19</v>
      </c>
      <c r="L43" s="156">
        <v>21</v>
      </c>
      <c r="M43" s="156">
        <f>G43*(1+L43/100)</f>
        <v>0</v>
      </c>
      <c r="N43" s="156">
        <v>0</v>
      </c>
      <c r="O43" s="156">
        <f>ROUND(E43*N43,2)</f>
        <v>0</v>
      </c>
      <c r="P43" s="156">
        <v>0</v>
      </c>
      <c r="Q43" s="156">
        <f>ROUND(E43*P43,2)</f>
        <v>0</v>
      </c>
      <c r="R43" s="156"/>
      <c r="S43" s="156" t="s">
        <v>163</v>
      </c>
      <c r="T43" s="156" t="s">
        <v>211</v>
      </c>
      <c r="U43" s="156">
        <v>0.25</v>
      </c>
      <c r="V43" s="156">
        <f>ROUND(E43*U43,2)</f>
        <v>33.479999999999997</v>
      </c>
      <c r="W43" s="156"/>
      <c r="X43" s="156" t="s">
        <v>212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213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outlineLevel="1" x14ac:dyDescent="0.25">
      <c r="A44" s="154"/>
      <c r="B44" s="155"/>
      <c r="C44" s="191" t="s">
        <v>239</v>
      </c>
      <c r="D44" s="187"/>
      <c r="E44" s="188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  <c r="T44" s="156"/>
      <c r="U44" s="156"/>
      <c r="V44" s="156"/>
      <c r="W44" s="156"/>
      <c r="X44" s="156"/>
      <c r="Y44" s="147"/>
      <c r="Z44" s="147"/>
      <c r="AA44" s="147"/>
      <c r="AB44" s="147"/>
      <c r="AC44" s="147"/>
      <c r="AD44" s="147"/>
      <c r="AE44" s="147"/>
      <c r="AF44" s="147"/>
      <c r="AG44" s="147" t="s">
        <v>178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1" x14ac:dyDescent="0.25">
      <c r="A45" s="154"/>
      <c r="B45" s="155"/>
      <c r="C45" s="192" t="s">
        <v>567</v>
      </c>
      <c r="D45" s="187"/>
      <c r="E45" s="188">
        <v>146.61000000000001</v>
      </c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47"/>
      <c r="Z45" s="147"/>
      <c r="AA45" s="147"/>
      <c r="AB45" s="147"/>
      <c r="AC45" s="147"/>
      <c r="AD45" s="147"/>
      <c r="AE45" s="147"/>
      <c r="AF45" s="147"/>
      <c r="AG45" s="147" t="s">
        <v>178</v>
      </c>
      <c r="AH45" s="147">
        <v>2</v>
      </c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outlineLevel="1" x14ac:dyDescent="0.25">
      <c r="A46" s="154"/>
      <c r="B46" s="155"/>
      <c r="C46" s="192" t="s">
        <v>568</v>
      </c>
      <c r="D46" s="187"/>
      <c r="E46" s="188">
        <v>14.4</v>
      </c>
      <c r="F46" s="156"/>
      <c r="G46" s="156"/>
      <c r="H46" s="156"/>
      <c r="I46" s="156"/>
      <c r="J46" s="156"/>
      <c r="K46" s="156"/>
      <c r="L46" s="156"/>
      <c r="M46" s="156"/>
      <c r="N46" s="156"/>
      <c r="O46" s="156"/>
      <c r="P46" s="156"/>
      <c r="Q46" s="156"/>
      <c r="R46" s="156"/>
      <c r="S46" s="156"/>
      <c r="T46" s="156"/>
      <c r="U46" s="156"/>
      <c r="V46" s="156"/>
      <c r="W46" s="156"/>
      <c r="X46" s="156"/>
      <c r="Y46" s="147"/>
      <c r="Z46" s="147"/>
      <c r="AA46" s="147"/>
      <c r="AB46" s="147"/>
      <c r="AC46" s="147"/>
      <c r="AD46" s="147"/>
      <c r="AE46" s="147"/>
      <c r="AF46" s="147"/>
      <c r="AG46" s="147" t="s">
        <v>178</v>
      </c>
      <c r="AH46" s="147">
        <v>2</v>
      </c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5">
      <c r="A47" s="154"/>
      <c r="B47" s="155"/>
      <c r="C47" s="192" t="s">
        <v>569</v>
      </c>
      <c r="D47" s="187"/>
      <c r="E47" s="188">
        <v>46.512</v>
      </c>
      <c r="F47" s="156"/>
      <c r="G47" s="156"/>
      <c r="H47" s="156"/>
      <c r="I47" s="156"/>
      <c r="J47" s="156"/>
      <c r="K47" s="156"/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47"/>
      <c r="Z47" s="147"/>
      <c r="AA47" s="147"/>
      <c r="AB47" s="147"/>
      <c r="AC47" s="147"/>
      <c r="AD47" s="147"/>
      <c r="AE47" s="147"/>
      <c r="AF47" s="147"/>
      <c r="AG47" s="147" t="s">
        <v>178</v>
      </c>
      <c r="AH47" s="147">
        <v>2</v>
      </c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 x14ac:dyDescent="0.25">
      <c r="A48" s="154"/>
      <c r="B48" s="155"/>
      <c r="C48" s="192" t="s">
        <v>570</v>
      </c>
      <c r="D48" s="187"/>
      <c r="E48" s="188">
        <v>84.3</v>
      </c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47"/>
      <c r="Z48" s="147"/>
      <c r="AA48" s="147"/>
      <c r="AB48" s="147"/>
      <c r="AC48" s="147"/>
      <c r="AD48" s="147"/>
      <c r="AE48" s="147"/>
      <c r="AF48" s="147"/>
      <c r="AG48" s="147" t="s">
        <v>178</v>
      </c>
      <c r="AH48" s="147">
        <v>2</v>
      </c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 x14ac:dyDescent="0.25">
      <c r="A49" s="154"/>
      <c r="B49" s="155"/>
      <c r="C49" s="192" t="s">
        <v>571</v>
      </c>
      <c r="D49" s="187"/>
      <c r="E49" s="188">
        <v>24.16</v>
      </c>
      <c r="F49" s="156"/>
      <c r="G49" s="156"/>
      <c r="H49" s="156"/>
      <c r="I49" s="156"/>
      <c r="J49" s="156"/>
      <c r="K49" s="156"/>
      <c r="L49" s="156"/>
      <c r="M49" s="156"/>
      <c r="N49" s="156"/>
      <c r="O49" s="156"/>
      <c r="P49" s="156"/>
      <c r="Q49" s="156"/>
      <c r="R49" s="156"/>
      <c r="S49" s="156"/>
      <c r="T49" s="156"/>
      <c r="U49" s="156"/>
      <c r="V49" s="156"/>
      <c r="W49" s="156"/>
      <c r="X49" s="156"/>
      <c r="Y49" s="147"/>
      <c r="Z49" s="147"/>
      <c r="AA49" s="147"/>
      <c r="AB49" s="147"/>
      <c r="AC49" s="147"/>
      <c r="AD49" s="147"/>
      <c r="AE49" s="147"/>
      <c r="AF49" s="147"/>
      <c r="AG49" s="147" t="s">
        <v>178</v>
      </c>
      <c r="AH49" s="147">
        <v>2</v>
      </c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ht="20.399999999999999" outlineLevel="1" x14ac:dyDescent="0.25">
      <c r="A50" s="154"/>
      <c r="B50" s="155"/>
      <c r="C50" s="192" t="s">
        <v>572</v>
      </c>
      <c r="D50" s="187"/>
      <c r="E50" s="188">
        <v>14.8</v>
      </c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47"/>
      <c r="Z50" s="147"/>
      <c r="AA50" s="147"/>
      <c r="AB50" s="147"/>
      <c r="AC50" s="147"/>
      <c r="AD50" s="147"/>
      <c r="AE50" s="147"/>
      <c r="AF50" s="147"/>
      <c r="AG50" s="147" t="s">
        <v>178</v>
      </c>
      <c r="AH50" s="147">
        <v>2</v>
      </c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 x14ac:dyDescent="0.25">
      <c r="A51" s="154"/>
      <c r="B51" s="155"/>
      <c r="C51" s="192" t="s">
        <v>573</v>
      </c>
      <c r="D51" s="187"/>
      <c r="E51" s="188">
        <v>4</v>
      </c>
      <c r="F51" s="156"/>
      <c r="G51" s="156"/>
      <c r="H51" s="156"/>
      <c r="I51" s="156"/>
      <c r="J51" s="156"/>
      <c r="K51" s="156"/>
      <c r="L51" s="156"/>
      <c r="M51" s="156"/>
      <c r="N51" s="156"/>
      <c r="O51" s="156"/>
      <c r="P51" s="156"/>
      <c r="Q51" s="156"/>
      <c r="R51" s="156"/>
      <c r="S51" s="156"/>
      <c r="T51" s="156"/>
      <c r="U51" s="156"/>
      <c r="V51" s="156"/>
      <c r="W51" s="156"/>
      <c r="X51" s="156"/>
      <c r="Y51" s="147"/>
      <c r="Z51" s="147"/>
      <c r="AA51" s="147"/>
      <c r="AB51" s="147"/>
      <c r="AC51" s="147"/>
      <c r="AD51" s="147"/>
      <c r="AE51" s="147"/>
      <c r="AF51" s="147"/>
      <c r="AG51" s="147" t="s">
        <v>178</v>
      </c>
      <c r="AH51" s="147">
        <v>2</v>
      </c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 x14ac:dyDescent="0.25">
      <c r="A52" s="154"/>
      <c r="B52" s="155"/>
      <c r="C52" s="193" t="s">
        <v>322</v>
      </c>
      <c r="D52" s="189"/>
      <c r="E52" s="190">
        <v>334.78199999999998</v>
      </c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47"/>
      <c r="Z52" s="147"/>
      <c r="AA52" s="147"/>
      <c r="AB52" s="147"/>
      <c r="AC52" s="147"/>
      <c r="AD52" s="147"/>
      <c r="AE52" s="147"/>
      <c r="AF52" s="147"/>
      <c r="AG52" s="147" t="s">
        <v>178</v>
      </c>
      <c r="AH52" s="147">
        <v>3</v>
      </c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 x14ac:dyDescent="0.25">
      <c r="A53" s="154"/>
      <c r="B53" s="155"/>
      <c r="C53" s="191" t="s">
        <v>323</v>
      </c>
      <c r="D53" s="187"/>
      <c r="E53" s="188"/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47"/>
      <c r="Z53" s="147"/>
      <c r="AA53" s="147"/>
      <c r="AB53" s="147"/>
      <c r="AC53" s="147"/>
      <c r="AD53" s="147"/>
      <c r="AE53" s="147"/>
      <c r="AF53" s="147"/>
      <c r="AG53" s="147" t="s">
        <v>178</v>
      </c>
      <c r="AH53" s="147"/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 x14ac:dyDescent="0.25">
      <c r="A54" s="154"/>
      <c r="B54" s="155"/>
      <c r="C54" s="183" t="s">
        <v>575</v>
      </c>
      <c r="D54" s="158"/>
      <c r="E54" s="159">
        <v>133.9128</v>
      </c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47"/>
      <c r="Z54" s="147"/>
      <c r="AA54" s="147"/>
      <c r="AB54" s="147"/>
      <c r="AC54" s="147"/>
      <c r="AD54" s="147"/>
      <c r="AE54" s="147"/>
      <c r="AF54" s="147"/>
      <c r="AG54" s="147" t="s">
        <v>178</v>
      </c>
      <c r="AH54" s="147">
        <v>0</v>
      </c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 x14ac:dyDescent="0.25">
      <c r="A55" s="173">
        <v>11</v>
      </c>
      <c r="B55" s="174" t="s">
        <v>332</v>
      </c>
      <c r="C55" s="181" t="s">
        <v>333</v>
      </c>
      <c r="D55" s="175" t="s">
        <v>232</v>
      </c>
      <c r="E55" s="176">
        <v>133.9128</v>
      </c>
      <c r="F55" s="177">
        <v>0</v>
      </c>
      <c r="G55" s="178">
        <f>ROUND(E55*F55,2)</f>
        <v>0</v>
      </c>
      <c r="H55" s="157">
        <v>0</v>
      </c>
      <c r="I55" s="156">
        <f>ROUND(E55*H55,2)</f>
        <v>0</v>
      </c>
      <c r="J55" s="157">
        <v>71.900000000000006</v>
      </c>
      <c r="K55" s="156">
        <f>ROUND(E55*J55,2)</f>
        <v>9628.33</v>
      </c>
      <c r="L55" s="156">
        <v>21</v>
      </c>
      <c r="M55" s="156">
        <f>G55*(1+L55/100)</f>
        <v>0</v>
      </c>
      <c r="N55" s="156">
        <v>0</v>
      </c>
      <c r="O55" s="156">
        <f>ROUND(E55*N55,2)</f>
        <v>0</v>
      </c>
      <c r="P55" s="156">
        <v>0</v>
      </c>
      <c r="Q55" s="156">
        <f>ROUND(E55*P55,2)</f>
        <v>0</v>
      </c>
      <c r="R55" s="156"/>
      <c r="S55" s="156" t="s">
        <v>163</v>
      </c>
      <c r="T55" s="156" t="s">
        <v>211</v>
      </c>
      <c r="U55" s="156">
        <v>0.14829999999999999</v>
      </c>
      <c r="V55" s="156">
        <f>ROUND(E55*U55,2)</f>
        <v>19.86</v>
      </c>
      <c r="W55" s="156"/>
      <c r="X55" s="156" t="s">
        <v>212</v>
      </c>
      <c r="Y55" s="147"/>
      <c r="Z55" s="147"/>
      <c r="AA55" s="147"/>
      <c r="AB55" s="147"/>
      <c r="AC55" s="147"/>
      <c r="AD55" s="147"/>
      <c r="AE55" s="147"/>
      <c r="AF55" s="147"/>
      <c r="AG55" s="147" t="s">
        <v>213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ht="20.399999999999999" outlineLevel="1" x14ac:dyDescent="0.25">
      <c r="A56" s="167">
        <v>12</v>
      </c>
      <c r="B56" s="168" t="s">
        <v>990</v>
      </c>
      <c r="C56" s="182" t="s">
        <v>989</v>
      </c>
      <c r="D56" s="169" t="s">
        <v>210</v>
      </c>
      <c r="E56" s="170">
        <v>216.92</v>
      </c>
      <c r="F56" s="171">
        <v>0</v>
      </c>
      <c r="G56" s="172">
        <f>ROUND(E56*F56,2)</f>
        <v>0</v>
      </c>
      <c r="H56" s="157">
        <v>11.31</v>
      </c>
      <c r="I56" s="156">
        <f>ROUND(E56*H56,2)</f>
        <v>2453.37</v>
      </c>
      <c r="J56" s="157">
        <v>114.19</v>
      </c>
      <c r="K56" s="156">
        <f>ROUND(E56*J56,2)</f>
        <v>24770.09</v>
      </c>
      <c r="L56" s="156">
        <v>21</v>
      </c>
      <c r="M56" s="156">
        <f>G56*(1+L56/100)</f>
        <v>0</v>
      </c>
      <c r="N56" s="156">
        <v>9.8999999999999999E-4</v>
      </c>
      <c r="O56" s="156">
        <f>ROUND(E56*N56,2)</f>
        <v>0.21</v>
      </c>
      <c r="P56" s="156">
        <v>0</v>
      </c>
      <c r="Q56" s="156">
        <f>ROUND(E56*P56,2)</f>
        <v>0</v>
      </c>
      <c r="R56" s="156"/>
      <c r="S56" s="156" t="s">
        <v>163</v>
      </c>
      <c r="T56" s="156" t="s">
        <v>211</v>
      </c>
      <c r="U56" s="156">
        <v>0.24</v>
      </c>
      <c r="V56" s="156">
        <f>ROUND(E56*U56,2)</f>
        <v>52.06</v>
      </c>
      <c r="W56" s="156"/>
      <c r="X56" s="156" t="s">
        <v>212</v>
      </c>
      <c r="Y56" s="147"/>
      <c r="Z56" s="147"/>
      <c r="AA56" s="147"/>
      <c r="AB56" s="147"/>
      <c r="AC56" s="147"/>
      <c r="AD56" s="147"/>
      <c r="AE56" s="147"/>
      <c r="AF56" s="147"/>
      <c r="AG56" s="147" t="s">
        <v>213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 x14ac:dyDescent="0.25">
      <c r="A57" s="154"/>
      <c r="B57" s="155"/>
      <c r="C57" s="183" t="s">
        <v>576</v>
      </c>
      <c r="D57" s="158"/>
      <c r="E57" s="159">
        <v>168.6</v>
      </c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47"/>
      <c r="Z57" s="147"/>
      <c r="AA57" s="147"/>
      <c r="AB57" s="147"/>
      <c r="AC57" s="147"/>
      <c r="AD57" s="147"/>
      <c r="AE57" s="147"/>
      <c r="AF57" s="147"/>
      <c r="AG57" s="147" t="s">
        <v>178</v>
      </c>
      <c r="AH57" s="147">
        <v>0</v>
      </c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5">
      <c r="A58" s="154"/>
      <c r="B58" s="155"/>
      <c r="C58" s="183" t="s">
        <v>577</v>
      </c>
      <c r="D58" s="158"/>
      <c r="E58" s="159">
        <v>48.32</v>
      </c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47"/>
      <c r="Z58" s="147"/>
      <c r="AA58" s="147"/>
      <c r="AB58" s="147"/>
      <c r="AC58" s="147"/>
      <c r="AD58" s="147"/>
      <c r="AE58" s="147"/>
      <c r="AF58" s="147"/>
      <c r="AG58" s="147" t="s">
        <v>178</v>
      </c>
      <c r="AH58" s="147">
        <v>0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ht="20.399999999999999" outlineLevel="1" x14ac:dyDescent="0.25">
      <c r="A59" s="167">
        <v>13</v>
      </c>
      <c r="B59" s="168" t="s">
        <v>991</v>
      </c>
      <c r="C59" s="182" t="s">
        <v>992</v>
      </c>
      <c r="D59" s="169" t="s">
        <v>210</v>
      </c>
      <c r="E59" s="170">
        <v>293.22000000000003</v>
      </c>
      <c r="F59" s="171">
        <v>0</v>
      </c>
      <c r="G59" s="172">
        <f>ROUND(E59*F59,2)</f>
        <v>0</v>
      </c>
      <c r="H59" s="157">
        <v>17.22</v>
      </c>
      <c r="I59" s="156">
        <f>ROUND(E59*H59,2)</f>
        <v>5049.25</v>
      </c>
      <c r="J59" s="157">
        <v>218.78</v>
      </c>
      <c r="K59" s="156">
        <f>ROUND(E59*J59,2)</f>
        <v>64150.67</v>
      </c>
      <c r="L59" s="156">
        <v>21</v>
      </c>
      <c r="M59" s="156">
        <f>G59*(1+L59/100)</f>
        <v>0</v>
      </c>
      <c r="N59" s="156">
        <v>8.5999999999999998E-4</v>
      </c>
      <c r="O59" s="156">
        <f>ROUND(E59*N59,2)</f>
        <v>0.25</v>
      </c>
      <c r="P59" s="156">
        <v>0</v>
      </c>
      <c r="Q59" s="156">
        <f>ROUND(E59*P59,2)</f>
        <v>0</v>
      </c>
      <c r="R59" s="156"/>
      <c r="S59" s="156" t="s">
        <v>163</v>
      </c>
      <c r="T59" s="156" t="s">
        <v>211</v>
      </c>
      <c r="U59" s="156">
        <v>0.48</v>
      </c>
      <c r="V59" s="156">
        <f>ROUND(E59*U59,2)</f>
        <v>140.75</v>
      </c>
      <c r="W59" s="156"/>
      <c r="X59" s="156" t="s">
        <v>212</v>
      </c>
      <c r="Y59" s="147"/>
      <c r="Z59" s="147"/>
      <c r="AA59" s="147"/>
      <c r="AB59" s="147"/>
      <c r="AC59" s="147"/>
      <c r="AD59" s="147"/>
      <c r="AE59" s="147"/>
      <c r="AF59" s="147"/>
      <c r="AG59" s="147" t="s">
        <v>213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 x14ac:dyDescent="0.25">
      <c r="A60" s="154"/>
      <c r="B60" s="155"/>
      <c r="C60" s="183" t="s">
        <v>578</v>
      </c>
      <c r="D60" s="158"/>
      <c r="E60" s="159">
        <v>293.22000000000003</v>
      </c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47"/>
      <c r="Z60" s="147"/>
      <c r="AA60" s="147"/>
      <c r="AB60" s="147"/>
      <c r="AC60" s="147"/>
      <c r="AD60" s="147"/>
      <c r="AE60" s="147"/>
      <c r="AF60" s="147"/>
      <c r="AG60" s="147" t="s">
        <v>178</v>
      </c>
      <c r="AH60" s="147">
        <v>0</v>
      </c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ht="20.399999999999999" outlineLevel="1" x14ac:dyDescent="0.25">
      <c r="A61" s="173">
        <v>14</v>
      </c>
      <c r="B61" s="174" t="s">
        <v>996</v>
      </c>
      <c r="C61" s="181" t="s">
        <v>1002</v>
      </c>
      <c r="D61" s="175" t="s">
        <v>210</v>
      </c>
      <c r="E61" s="176">
        <v>216.92</v>
      </c>
      <c r="F61" s="177">
        <v>0</v>
      </c>
      <c r="G61" s="178">
        <f>ROUND(E61*F61,2)</f>
        <v>0</v>
      </c>
      <c r="H61" s="157">
        <v>0</v>
      </c>
      <c r="I61" s="156">
        <f>ROUND(E61*H61,2)</f>
        <v>0</v>
      </c>
      <c r="J61" s="157">
        <v>27</v>
      </c>
      <c r="K61" s="156">
        <f>ROUND(E61*J61,2)</f>
        <v>5856.84</v>
      </c>
      <c r="L61" s="156">
        <v>21</v>
      </c>
      <c r="M61" s="156">
        <f>G61*(1+L61/100)</f>
        <v>0</v>
      </c>
      <c r="N61" s="156">
        <v>0</v>
      </c>
      <c r="O61" s="156">
        <f>ROUND(E61*N61,2)</f>
        <v>0</v>
      </c>
      <c r="P61" s="156">
        <v>0</v>
      </c>
      <c r="Q61" s="156">
        <f>ROUND(E61*P61,2)</f>
        <v>0</v>
      </c>
      <c r="R61" s="156"/>
      <c r="S61" s="156" t="s">
        <v>163</v>
      </c>
      <c r="T61" s="156" t="s">
        <v>211</v>
      </c>
      <c r="U61" s="156">
        <v>7.0000000000000007E-2</v>
      </c>
      <c r="V61" s="156">
        <f>ROUND(E61*U61,2)</f>
        <v>15.18</v>
      </c>
      <c r="W61" s="156"/>
      <c r="X61" s="156" t="s">
        <v>212</v>
      </c>
      <c r="Y61" s="147"/>
      <c r="Z61" s="147"/>
      <c r="AA61" s="147"/>
      <c r="AB61" s="147"/>
      <c r="AC61" s="147"/>
      <c r="AD61" s="147"/>
      <c r="AE61" s="147"/>
      <c r="AF61" s="147"/>
      <c r="AG61" s="147" t="s">
        <v>213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ht="20.399999999999999" outlineLevel="1" x14ac:dyDescent="0.25">
      <c r="A62" s="173">
        <v>15</v>
      </c>
      <c r="B62" s="174" t="s">
        <v>997</v>
      </c>
      <c r="C62" s="181" t="s">
        <v>1003</v>
      </c>
      <c r="D62" s="175" t="s">
        <v>210</v>
      </c>
      <c r="E62" s="176">
        <v>293.22000000000003</v>
      </c>
      <c r="F62" s="177">
        <v>0</v>
      </c>
      <c r="G62" s="178">
        <f>ROUND(E62*F62,2)</f>
        <v>0</v>
      </c>
      <c r="H62" s="157">
        <v>0</v>
      </c>
      <c r="I62" s="156">
        <f>ROUND(E62*H62,2)</f>
        <v>0</v>
      </c>
      <c r="J62" s="157">
        <v>126</v>
      </c>
      <c r="K62" s="156">
        <f>ROUND(E62*J62,2)</f>
        <v>36945.72</v>
      </c>
      <c r="L62" s="156">
        <v>21</v>
      </c>
      <c r="M62" s="156">
        <f>G62*(1+L62/100)</f>
        <v>0</v>
      </c>
      <c r="N62" s="156">
        <v>0</v>
      </c>
      <c r="O62" s="156">
        <f>ROUND(E62*N62,2)</f>
        <v>0</v>
      </c>
      <c r="P62" s="156">
        <v>0</v>
      </c>
      <c r="Q62" s="156">
        <f>ROUND(E62*P62,2)</f>
        <v>0</v>
      </c>
      <c r="R62" s="156"/>
      <c r="S62" s="156" t="s">
        <v>163</v>
      </c>
      <c r="T62" s="156" t="s">
        <v>211</v>
      </c>
      <c r="U62" s="156">
        <v>0.32700000000000001</v>
      </c>
      <c r="V62" s="156">
        <f>ROUND(E62*U62,2)</f>
        <v>95.88</v>
      </c>
      <c r="W62" s="156"/>
      <c r="X62" s="156" t="s">
        <v>212</v>
      </c>
      <c r="Y62" s="147"/>
      <c r="Z62" s="147"/>
      <c r="AA62" s="147"/>
      <c r="AB62" s="147"/>
      <c r="AC62" s="147"/>
      <c r="AD62" s="147"/>
      <c r="AE62" s="147"/>
      <c r="AF62" s="147"/>
      <c r="AG62" s="147" t="s">
        <v>213</v>
      </c>
      <c r="AH62" s="147"/>
      <c r="AI62" s="147"/>
      <c r="AJ62" s="147"/>
      <c r="AK62" s="147"/>
      <c r="AL62" s="147"/>
      <c r="AM62" s="147"/>
      <c r="AN62" s="147"/>
      <c r="AO62" s="147"/>
      <c r="AP62" s="147"/>
      <c r="AQ62" s="147"/>
      <c r="AR62" s="147"/>
      <c r="AS62" s="147"/>
      <c r="AT62" s="147"/>
      <c r="AU62" s="147"/>
      <c r="AV62" s="147"/>
      <c r="AW62" s="147"/>
      <c r="AX62" s="147"/>
      <c r="AY62" s="147"/>
      <c r="AZ62" s="147"/>
      <c r="BA62" s="147"/>
      <c r="BB62" s="147"/>
      <c r="BC62" s="147"/>
      <c r="BD62" s="147"/>
      <c r="BE62" s="147"/>
      <c r="BF62" s="147"/>
      <c r="BG62" s="147"/>
      <c r="BH62" s="147"/>
    </row>
    <row r="63" spans="1:60" outlineLevel="1" x14ac:dyDescent="0.25">
      <c r="A63" s="167">
        <v>16</v>
      </c>
      <c r="B63" s="168" t="s">
        <v>398</v>
      </c>
      <c r="C63" s="182" t="s">
        <v>399</v>
      </c>
      <c r="D63" s="169" t="s">
        <v>232</v>
      </c>
      <c r="E63" s="170">
        <v>436.86613999999997</v>
      </c>
      <c r="F63" s="171">
        <v>0</v>
      </c>
      <c r="G63" s="172">
        <f>ROUND(E63*F63,2)</f>
        <v>0</v>
      </c>
      <c r="H63" s="157">
        <v>0</v>
      </c>
      <c r="I63" s="156">
        <f>ROUND(E63*H63,2)</f>
        <v>0</v>
      </c>
      <c r="J63" s="157">
        <v>96.6</v>
      </c>
      <c r="K63" s="156">
        <f>ROUND(E63*J63,2)</f>
        <v>42201.27</v>
      </c>
      <c r="L63" s="156">
        <v>21</v>
      </c>
      <c r="M63" s="156">
        <f>G63*(1+L63/100)</f>
        <v>0</v>
      </c>
      <c r="N63" s="156">
        <v>0</v>
      </c>
      <c r="O63" s="156">
        <f>ROUND(E63*N63,2)</f>
        <v>0</v>
      </c>
      <c r="P63" s="156">
        <v>0</v>
      </c>
      <c r="Q63" s="156">
        <f>ROUND(E63*P63,2)</f>
        <v>0</v>
      </c>
      <c r="R63" s="156"/>
      <c r="S63" s="156" t="s">
        <v>163</v>
      </c>
      <c r="T63" s="156" t="s">
        <v>211</v>
      </c>
      <c r="U63" s="156">
        <v>0.01</v>
      </c>
      <c r="V63" s="156">
        <f>ROUND(E63*U63,2)</f>
        <v>4.37</v>
      </c>
      <c r="W63" s="156"/>
      <c r="X63" s="156" t="s">
        <v>212</v>
      </c>
      <c r="Y63" s="147"/>
      <c r="Z63" s="147"/>
      <c r="AA63" s="147"/>
      <c r="AB63" s="147"/>
      <c r="AC63" s="147"/>
      <c r="AD63" s="147"/>
      <c r="AE63" s="147"/>
      <c r="AF63" s="147"/>
      <c r="AG63" s="147" t="s">
        <v>213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1" x14ac:dyDescent="0.25">
      <c r="A64" s="154"/>
      <c r="B64" s="155"/>
      <c r="C64" s="183" t="s">
        <v>579</v>
      </c>
      <c r="D64" s="158"/>
      <c r="E64" s="159">
        <v>436.86613999999997</v>
      </c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47"/>
      <c r="Z64" s="147"/>
      <c r="AA64" s="147"/>
      <c r="AB64" s="147"/>
      <c r="AC64" s="147"/>
      <c r="AD64" s="147"/>
      <c r="AE64" s="147"/>
      <c r="AF64" s="147"/>
      <c r="AG64" s="147" t="s">
        <v>178</v>
      </c>
      <c r="AH64" s="147">
        <v>0</v>
      </c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outlineLevel="1" x14ac:dyDescent="0.25">
      <c r="A65" s="167">
        <v>17</v>
      </c>
      <c r="B65" s="168" t="s">
        <v>401</v>
      </c>
      <c r="C65" s="182" t="s">
        <v>402</v>
      </c>
      <c r="D65" s="169" t="s">
        <v>232</v>
      </c>
      <c r="E65" s="170">
        <v>218.43306999999999</v>
      </c>
      <c r="F65" s="171">
        <v>0</v>
      </c>
      <c r="G65" s="172">
        <f>ROUND(E65*F65,2)</f>
        <v>0</v>
      </c>
      <c r="H65" s="157">
        <v>0</v>
      </c>
      <c r="I65" s="156">
        <f>ROUND(E65*H65,2)</f>
        <v>0</v>
      </c>
      <c r="J65" s="157">
        <v>67</v>
      </c>
      <c r="K65" s="156">
        <f>ROUND(E65*J65,2)</f>
        <v>14635.02</v>
      </c>
      <c r="L65" s="156">
        <v>21</v>
      </c>
      <c r="M65" s="156">
        <f>G65*(1+L65/100)</f>
        <v>0</v>
      </c>
      <c r="N65" s="156">
        <v>0</v>
      </c>
      <c r="O65" s="156">
        <f>ROUND(E65*N65,2)</f>
        <v>0</v>
      </c>
      <c r="P65" s="156">
        <v>0</v>
      </c>
      <c r="Q65" s="156">
        <f>ROUND(E65*P65,2)</f>
        <v>0</v>
      </c>
      <c r="R65" s="156"/>
      <c r="S65" s="156" t="s">
        <v>163</v>
      </c>
      <c r="T65" s="156" t="s">
        <v>211</v>
      </c>
      <c r="U65" s="156">
        <v>0.05</v>
      </c>
      <c r="V65" s="156">
        <f>ROUND(E65*U65,2)</f>
        <v>10.92</v>
      </c>
      <c r="W65" s="156"/>
      <c r="X65" s="156" t="s">
        <v>212</v>
      </c>
      <c r="Y65" s="147"/>
      <c r="Z65" s="147"/>
      <c r="AA65" s="147"/>
      <c r="AB65" s="147"/>
      <c r="AC65" s="147"/>
      <c r="AD65" s="147"/>
      <c r="AE65" s="147"/>
      <c r="AF65" s="147"/>
      <c r="AG65" s="147" t="s">
        <v>213</v>
      </c>
      <c r="AH65" s="147"/>
      <c r="AI65" s="147"/>
      <c r="AJ65" s="147"/>
      <c r="AK65" s="147"/>
      <c r="AL65" s="147"/>
      <c r="AM65" s="147"/>
      <c r="AN65" s="147"/>
      <c r="AO65" s="147"/>
      <c r="AP65" s="147"/>
      <c r="AQ65" s="147"/>
      <c r="AR65" s="147"/>
      <c r="AS65" s="147"/>
      <c r="AT65" s="147"/>
      <c r="AU65" s="147"/>
      <c r="AV65" s="147"/>
      <c r="AW65" s="147"/>
      <c r="AX65" s="147"/>
      <c r="AY65" s="147"/>
      <c r="AZ65" s="147"/>
      <c r="BA65" s="147"/>
      <c r="BB65" s="147"/>
      <c r="BC65" s="147"/>
      <c r="BD65" s="147"/>
      <c r="BE65" s="147"/>
      <c r="BF65" s="147"/>
      <c r="BG65" s="147"/>
      <c r="BH65" s="147"/>
    </row>
    <row r="66" spans="1:60" outlineLevel="1" x14ac:dyDescent="0.25">
      <c r="A66" s="154"/>
      <c r="B66" s="155"/>
      <c r="C66" s="183" t="s">
        <v>580</v>
      </c>
      <c r="D66" s="158"/>
      <c r="E66" s="159">
        <v>218.43306999999999</v>
      </c>
      <c r="F66" s="156"/>
      <c r="G66" s="156"/>
      <c r="H66" s="156"/>
      <c r="I66" s="156"/>
      <c r="J66" s="156"/>
      <c r="K66" s="156"/>
      <c r="L66" s="156"/>
      <c r="M66" s="156"/>
      <c r="N66" s="156"/>
      <c r="O66" s="156"/>
      <c r="P66" s="156"/>
      <c r="Q66" s="156"/>
      <c r="R66" s="156"/>
      <c r="S66" s="156"/>
      <c r="T66" s="156"/>
      <c r="U66" s="156"/>
      <c r="V66" s="156"/>
      <c r="W66" s="156"/>
      <c r="X66" s="156"/>
      <c r="Y66" s="147"/>
      <c r="Z66" s="147"/>
      <c r="AA66" s="147"/>
      <c r="AB66" s="147"/>
      <c r="AC66" s="147"/>
      <c r="AD66" s="147"/>
      <c r="AE66" s="147"/>
      <c r="AF66" s="147"/>
      <c r="AG66" s="147" t="s">
        <v>178</v>
      </c>
      <c r="AH66" s="147">
        <v>0</v>
      </c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 x14ac:dyDescent="0.25">
      <c r="A67" s="167">
        <v>18</v>
      </c>
      <c r="B67" s="168" t="s">
        <v>404</v>
      </c>
      <c r="C67" s="182" t="s">
        <v>405</v>
      </c>
      <c r="D67" s="169" t="s">
        <v>232</v>
      </c>
      <c r="E67" s="170">
        <v>218.43306999999999</v>
      </c>
      <c r="F67" s="171">
        <v>0</v>
      </c>
      <c r="G67" s="172">
        <f>ROUND(E67*F67,2)</f>
        <v>0</v>
      </c>
      <c r="H67" s="157">
        <v>0</v>
      </c>
      <c r="I67" s="156">
        <f>ROUND(E67*H67,2)</f>
        <v>0</v>
      </c>
      <c r="J67" s="157">
        <v>121</v>
      </c>
      <c r="K67" s="156">
        <f>ROUND(E67*J67,2)</f>
        <v>26430.400000000001</v>
      </c>
      <c r="L67" s="156">
        <v>21</v>
      </c>
      <c r="M67" s="156">
        <f>G67*(1+L67/100)</f>
        <v>0</v>
      </c>
      <c r="N67" s="156">
        <v>0</v>
      </c>
      <c r="O67" s="156">
        <f>ROUND(E67*N67,2)</f>
        <v>0</v>
      </c>
      <c r="P67" s="156">
        <v>0</v>
      </c>
      <c r="Q67" s="156">
        <f>ROUND(E67*P67,2)</f>
        <v>0</v>
      </c>
      <c r="R67" s="156"/>
      <c r="S67" s="156" t="s">
        <v>163</v>
      </c>
      <c r="T67" s="156" t="s">
        <v>211</v>
      </c>
      <c r="U67" s="156">
        <v>0.2</v>
      </c>
      <c r="V67" s="156">
        <f>ROUND(E67*U67,2)</f>
        <v>43.69</v>
      </c>
      <c r="W67" s="156"/>
      <c r="X67" s="156" t="s">
        <v>212</v>
      </c>
      <c r="Y67" s="147"/>
      <c r="Z67" s="147"/>
      <c r="AA67" s="147"/>
      <c r="AB67" s="147"/>
      <c r="AC67" s="147"/>
      <c r="AD67" s="147"/>
      <c r="AE67" s="147"/>
      <c r="AF67" s="147"/>
      <c r="AG67" s="147" t="s">
        <v>213</v>
      </c>
      <c r="AH67" s="147"/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1" x14ac:dyDescent="0.25">
      <c r="A68" s="154"/>
      <c r="B68" s="155"/>
      <c r="C68" s="183" t="s">
        <v>581</v>
      </c>
      <c r="D68" s="158"/>
      <c r="E68" s="159">
        <v>334.78199999999998</v>
      </c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47"/>
      <c r="Z68" s="147"/>
      <c r="AA68" s="147"/>
      <c r="AB68" s="147"/>
      <c r="AC68" s="147"/>
      <c r="AD68" s="147"/>
      <c r="AE68" s="147"/>
      <c r="AF68" s="147"/>
      <c r="AG68" s="147" t="s">
        <v>178</v>
      </c>
      <c r="AH68" s="147">
        <v>0</v>
      </c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outlineLevel="1" x14ac:dyDescent="0.25">
      <c r="A69" s="154"/>
      <c r="B69" s="155"/>
      <c r="C69" s="183" t="s">
        <v>582</v>
      </c>
      <c r="D69" s="158"/>
      <c r="E69" s="159">
        <v>-106.21</v>
      </c>
      <c r="F69" s="156"/>
      <c r="G69" s="156"/>
      <c r="H69" s="156"/>
      <c r="I69" s="156"/>
      <c r="J69" s="156"/>
      <c r="K69" s="156"/>
      <c r="L69" s="156"/>
      <c r="M69" s="156"/>
      <c r="N69" s="156"/>
      <c r="O69" s="156"/>
      <c r="P69" s="156"/>
      <c r="Q69" s="156"/>
      <c r="R69" s="156"/>
      <c r="S69" s="156"/>
      <c r="T69" s="156"/>
      <c r="U69" s="156"/>
      <c r="V69" s="156"/>
      <c r="W69" s="156"/>
      <c r="X69" s="156"/>
      <c r="Y69" s="147"/>
      <c r="Z69" s="147"/>
      <c r="AA69" s="147"/>
      <c r="AB69" s="147"/>
      <c r="AC69" s="147"/>
      <c r="AD69" s="147"/>
      <c r="AE69" s="147"/>
      <c r="AF69" s="147"/>
      <c r="AG69" s="147" t="s">
        <v>178</v>
      </c>
      <c r="AH69" s="147">
        <v>0</v>
      </c>
      <c r="AI69" s="147"/>
      <c r="AJ69" s="147"/>
      <c r="AK69" s="147"/>
      <c r="AL69" s="147"/>
      <c r="AM69" s="147"/>
      <c r="AN69" s="147"/>
      <c r="AO69" s="147"/>
      <c r="AP69" s="147"/>
      <c r="AQ69" s="147"/>
      <c r="AR69" s="147"/>
      <c r="AS69" s="147"/>
      <c r="AT69" s="147"/>
      <c r="AU69" s="147"/>
      <c r="AV69" s="147"/>
      <c r="AW69" s="147"/>
      <c r="AX69" s="147"/>
      <c r="AY69" s="147"/>
      <c r="AZ69" s="147"/>
      <c r="BA69" s="147"/>
      <c r="BB69" s="147"/>
      <c r="BC69" s="147"/>
      <c r="BD69" s="147"/>
      <c r="BE69" s="147"/>
      <c r="BF69" s="147"/>
      <c r="BG69" s="147"/>
      <c r="BH69" s="147"/>
    </row>
    <row r="70" spans="1:60" outlineLevel="1" x14ac:dyDescent="0.25">
      <c r="A70" s="154"/>
      <c r="B70" s="155"/>
      <c r="C70" s="183" t="s">
        <v>583</v>
      </c>
      <c r="D70" s="158"/>
      <c r="E70" s="159">
        <v>-10.13893</v>
      </c>
      <c r="F70" s="156"/>
      <c r="G70" s="156"/>
      <c r="H70" s="156"/>
      <c r="I70" s="156"/>
      <c r="J70" s="156"/>
      <c r="K70" s="156"/>
      <c r="L70" s="156"/>
      <c r="M70" s="156"/>
      <c r="N70" s="156"/>
      <c r="O70" s="156"/>
      <c r="P70" s="156"/>
      <c r="Q70" s="156"/>
      <c r="R70" s="156"/>
      <c r="S70" s="156"/>
      <c r="T70" s="156"/>
      <c r="U70" s="156"/>
      <c r="V70" s="156"/>
      <c r="W70" s="156"/>
      <c r="X70" s="156"/>
      <c r="Y70" s="147"/>
      <c r="Z70" s="147"/>
      <c r="AA70" s="147"/>
      <c r="AB70" s="147"/>
      <c r="AC70" s="147"/>
      <c r="AD70" s="147"/>
      <c r="AE70" s="147"/>
      <c r="AF70" s="147"/>
      <c r="AG70" s="147" t="s">
        <v>178</v>
      </c>
      <c r="AH70" s="147">
        <v>0</v>
      </c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1" x14ac:dyDescent="0.25">
      <c r="A71" s="173">
        <v>19</v>
      </c>
      <c r="B71" s="174" t="s">
        <v>419</v>
      </c>
      <c r="C71" s="181" t="s">
        <v>420</v>
      </c>
      <c r="D71" s="175" t="s">
        <v>225</v>
      </c>
      <c r="E71" s="176">
        <v>12</v>
      </c>
      <c r="F71" s="177">
        <v>0</v>
      </c>
      <c r="G71" s="178">
        <f>ROUND(E71*F71,2)</f>
        <v>0</v>
      </c>
      <c r="H71" s="157">
        <v>0</v>
      </c>
      <c r="I71" s="156">
        <f>ROUND(E71*H71,2)</f>
        <v>0</v>
      </c>
      <c r="J71" s="157">
        <v>5625</v>
      </c>
      <c r="K71" s="156">
        <f>ROUND(E71*J71,2)</f>
        <v>67500</v>
      </c>
      <c r="L71" s="156">
        <v>21</v>
      </c>
      <c r="M71" s="156">
        <f>G71*(1+L71/100)</f>
        <v>0</v>
      </c>
      <c r="N71" s="156">
        <v>3.6999999999999999E-4</v>
      </c>
      <c r="O71" s="156">
        <f>ROUND(E71*N71,2)</f>
        <v>0</v>
      </c>
      <c r="P71" s="156">
        <v>0</v>
      </c>
      <c r="Q71" s="156">
        <f>ROUND(E71*P71,2)</f>
        <v>0</v>
      </c>
      <c r="R71" s="156"/>
      <c r="S71" s="156" t="s">
        <v>169</v>
      </c>
      <c r="T71" s="156" t="s">
        <v>211</v>
      </c>
      <c r="U71" s="156">
        <v>3.6901099999999998</v>
      </c>
      <c r="V71" s="156">
        <f>ROUND(E71*U71,2)</f>
        <v>44.28</v>
      </c>
      <c r="W71" s="156"/>
      <c r="X71" s="156" t="s">
        <v>212</v>
      </c>
      <c r="Y71" s="147"/>
      <c r="Z71" s="147"/>
      <c r="AA71" s="147"/>
      <c r="AB71" s="147"/>
      <c r="AC71" s="147"/>
      <c r="AD71" s="147"/>
      <c r="AE71" s="147"/>
      <c r="AF71" s="147"/>
      <c r="AG71" s="147" t="s">
        <v>213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ht="20.399999999999999" outlineLevel="1" x14ac:dyDescent="0.25">
      <c r="A72" s="167">
        <v>20</v>
      </c>
      <c r="B72" s="168" t="s">
        <v>421</v>
      </c>
      <c r="C72" s="182" t="s">
        <v>526</v>
      </c>
      <c r="D72" s="169" t="s">
        <v>232</v>
      </c>
      <c r="E72" s="170">
        <v>80.519189999999995</v>
      </c>
      <c r="F72" s="171">
        <v>0</v>
      </c>
      <c r="G72" s="172">
        <f>ROUND(E72*F72,2)</f>
        <v>0</v>
      </c>
      <c r="H72" s="157">
        <v>0</v>
      </c>
      <c r="I72" s="156">
        <f>ROUND(E72*H72,2)</f>
        <v>0</v>
      </c>
      <c r="J72" s="157">
        <v>1096</v>
      </c>
      <c r="K72" s="156">
        <f>ROUND(E72*J72,2)</f>
        <v>88249.03</v>
      </c>
      <c r="L72" s="156">
        <v>21</v>
      </c>
      <c r="M72" s="156">
        <f>G72*(1+L72/100)</f>
        <v>0</v>
      </c>
      <c r="N72" s="156">
        <v>1.7</v>
      </c>
      <c r="O72" s="156">
        <f>ROUND(E72*N72,2)</f>
        <v>136.88</v>
      </c>
      <c r="P72" s="156">
        <v>0</v>
      </c>
      <c r="Q72" s="156">
        <f>ROUND(E72*P72,2)</f>
        <v>0</v>
      </c>
      <c r="R72" s="156"/>
      <c r="S72" s="156" t="s">
        <v>169</v>
      </c>
      <c r="T72" s="156" t="s">
        <v>211</v>
      </c>
      <c r="U72" s="156">
        <v>1.59</v>
      </c>
      <c r="V72" s="156">
        <f>ROUND(E72*U72,2)</f>
        <v>128.03</v>
      </c>
      <c r="W72" s="156"/>
      <c r="X72" s="156" t="s">
        <v>212</v>
      </c>
      <c r="Y72" s="147"/>
      <c r="Z72" s="147"/>
      <c r="AA72" s="147"/>
      <c r="AB72" s="147"/>
      <c r="AC72" s="147"/>
      <c r="AD72" s="147"/>
      <c r="AE72" s="147"/>
      <c r="AF72" s="147"/>
      <c r="AG72" s="147" t="s">
        <v>213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5">
      <c r="A73" s="154"/>
      <c r="B73" s="155"/>
      <c r="C73" s="183" t="s">
        <v>584</v>
      </c>
      <c r="D73" s="158"/>
      <c r="E73" s="159">
        <v>89.87</v>
      </c>
      <c r="F73" s="156"/>
      <c r="G73" s="156"/>
      <c r="H73" s="156"/>
      <c r="I73" s="156"/>
      <c r="J73" s="156"/>
      <c r="K73" s="156"/>
      <c r="L73" s="156"/>
      <c r="M73" s="156"/>
      <c r="N73" s="156"/>
      <c r="O73" s="156"/>
      <c r="P73" s="156"/>
      <c r="Q73" s="156"/>
      <c r="R73" s="156"/>
      <c r="S73" s="156"/>
      <c r="T73" s="156"/>
      <c r="U73" s="156"/>
      <c r="V73" s="156"/>
      <c r="W73" s="156"/>
      <c r="X73" s="156"/>
      <c r="Y73" s="147"/>
      <c r="Z73" s="147"/>
      <c r="AA73" s="147"/>
      <c r="AB73" s="147"/>
      <c r="AC73" s="147"/>
      <c r="AD73" s="147"/>
      <c r="AE73" s="147"/>
      <c r="AF73" s="147"/>
      <c r="AG73" s="147" t="s">
        <v>178</v>
      </c>
      <c r="AH73" s="147">
        <v>0</v>
      </c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outlineLevel="1" x14ac:dyDescent="0.25">
      <c r="A74" s="154"/>
      <c r="B74" s="155"/>
      <c r="C74" s="183" t="s">
        <v>585</v>
      </c>
      <c r="D74" s="158"/>
      <c r="E74" s="159">
        <v>-9.3508099999999992</v>
      </c>
      <c r="F74" s="156"/>
      <c r="G74" s="156"/>
      <c r="H74" s="156"/>
      <c r="I74" s="156"/>
      <c r="J74" s="156"/>
      <c r="K74" s="156"/>
      <c r="L74" s="156"/>
      <c r="M74" s="156"/>
      <c r="N74" s="156"/>
      <c r="O74" s="156"/>
      <c r="P74" s="156"/>
      <c r="Q74" s="156"/>
      <c r="R74" s="156"/>
      <c r="S74" s="156"/>
      <c r="T74" s="156"/>
      <c r="U74" s="156"/>
      <c r="V74" s="156"/>
      <c r="W74" s="156"/>
      <c r="X74" s="156"/>
      <c r="Y74" s="147"/>
      <c r="Z74" s="147"/>
      <c r="AA74" s="147"/>
      <c r="AB74" s="147"/>
      <c r="AC74" s="147"/>
      <c r="AD74" s="147"/>
      <c r="AE74" s="147"/>
      <c r="AF74" s="147"/>
      <c r="AG74" s="147" t="s">
        <v>178</v>
      </c>
      <c r="AH74" s="147">
        <v>0</v>
      </c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ht="20.399999999999999" outlineLevel="1" x14ac:dyDescent="0.25">
      <c r="A75" s="167">
        <v>21</v>
      </c>
      <c r="B75" s="168" t="s">
        <v>425</v>
      </c>
      <c r="C75" s="182" t="s">
        <v>426</v>
      </c>
      <c r="D75" s="169" t="s">
        <v>232</v>
      </c>
      <c r="E75" s="170">
        <v>116.34893</v>
      </c>
      <c r="F75" s="171">
        <v>0</v>
      </c>
      <c r="G75" s="172">
        <f>ROUND(E75*F75,2)</f>
        <v>0</v>
      </c>
      <c r="H75" s="157">
        <v>0</v>
      </c>
      <c r="I75" s="156">
        <f>ROUND(E75*H75,2)</f>
        <v>0</v>
      </c>
      <c r="J75" s="157">
        <v>700</v>
      </c>
      <c r="K75" s="156">
        <f>ROUND(E75*J75,2)</f>
        <v>81444.25</v>
      </c>
      <c r="L75" s="156">
        <v>21</v>
      </c>
      <c r="M75" s="156">
        <f>G75*(1+L75/100)</f>
        <v>0</v>
      </c>
      <c r="N75" s="156">
        <v>0</v>
      </c>
      <c r="O75" s="156">
        <f>ROUND(E75*N75,2)</f>
        <v>0</v>
      </c>
      <c r="P75" s="156">
        <v>0</v>
      </c>
      <c r="Q75" s="156">
        <f>ROUND(E75*P75,2)</f>
        <v>0</v>
      </c>
      <c r="R75" s="156"/>
      <c r="S75" s="156" t="s">
        <v>169</v>
      </c>
      <c r="T75" s="156" t="s">
        <v>164</v>
      </c>
      <c r="U75" s="156">
        <v>0</v>
      </c>
      <c r="V75" s="156">
        <f>ROUND(E75*U75,2)</f>
        <v>0</v>
      </c>
      <c r="W75" s="156"/>
      <c r="X75" s="156" t="s">
        <v>212</v>
      </c>
      <c r="Y75" s="147"/>
      <c r="Z75" s="147"/>
      <c r="AA75" s="147"/>
      <c r="AB75" s="147"/>
      <c r="AC75" s="147"/>
      <c r="AD75" s="147"/>
      <c r="AE75" s="147"/>
      <c r="AF75" s="147"/>
      <c r="AG75" s="147" t="s">
        <v>213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 x14ac:dyDescent="0.25">
      <c r="A76" s="154"/>
      <c r="B76" s="155"/>
      <c r="C76" s="183" t="s">
        <v>586</v>
      </c>
      <c r="D76" s="158"/>
      <c r="E76" s="159">
        <v>116.34893</v>
      </c>
      <c r="F76" s="156"/>
      <c r="G76" s="156"/>
      <c r="H76" s="156"/>
      <c r="I76" s="156"/>
      <c r="J76" s="156"/>
      <c r="K76" s="156"/>
      <c r="L76" s="156"/>
      <c r="M76" s="156"/>
      <c r="N76" s="156"/>
      <c r="O76" s="156"/>
      <c r="P76" s="156"/>
      <c r="Q76" s="156"/>
      <c r="R76" s="156"/>
      <c r="S76" s="156"/>
      <c r="T76" s="156"/>
      <c r="U76" s="156"/>
      <c r="V76" s="156"/>
      <c r="W76" s="156"/>
      <c r="X76" s="156"/>
      <c r="Y76" s="147"/>
      <c r="Z76" s="147"/>
      <c r="AA76" s="147"/>
      <c r="AB76" s="147"/>
      <c r="AC76" s="147"/>
      <c r="AD76" s="147"/>
      <c r="AE76" s="147"/>
      <c r="AF76" s="147"/>
      <c r="AG76" s="147" t="s">
        <v>178</v>
      </c>
      <c r="AH76" s="147">
        <v>0</v>
      </c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outlineLevel="1" x14ac:dyDescent="0.25">
      <c r="A77" s="173">
        <v>22</v>
      </c>
      <c r="B77" s="174" t="s">
        <v>428</v>
      </c>
      <c r="C77" s="181" t="s">
        <v>429</v>
      </c>
      <c r="D77" s="175" t="s">
        <v>225</v>
      </c>
      <c r="E77" s="176">
        <v>12</v>
      </c>
      <c r="F77" s="177">
        <v>0</v>
      </c>
      <c r="G77" s="178">
        <f>ROUND(E77*F77,2)</f>
        <v>0</v>
      </c>
      <c r="H77" s="157">
        <v>6280</v>
      </c>
      <c r="I77" s="156">
        <f>ROUND(E77*H77,2)</f>
        <v>75360</v>
      </c>
      <c r="J77" s="157">
        <v>0</v>
      </c>
      <c r="K77" s="156">
        <f>ROUND(E77*J77,2)</f>
        <v>0</v>
      </c>
      <c r="L77" s="156">
        <v>21</v>
      </c>
      <c r="M77" s="156">
        <f>G77*(1+L77/100)</f>
        <v>0</v>
      </c>
      <c r="N77" s="156">
        <v>0.1046</v>
      </c>
      <c r="O77" s="156">
        <f>ROUND(E77*N77,2)</f>
        <v>1.26</v>
      </c>
      <c r="P77" s="156">
        <v>0</v>
      </c>
      <c r="Q77" s="156">
        <f>ROUND(E77*P77,2)</f>
        <v>0</v>
      </c>
      <c r="R77" s="156" t="s">
        <v>430</v>
      </c>
      <c r="S77" s="156" t="s">
        <v>163</v>
      </c>
      <c r="T77" s="156" t="s">
        <v>211</v>
      </c>
      <c r="U77" s="156">
        <v>0</v>
      </c>
      <c r="V77" s="156">
        <f>ROUND(E77*U77,2)</f>
        <v>0</v>
      </c>
      <c r="W77" s="156"/>
      <c r="X77" s="156" t="s">
        <v>431</v>
      </c>
      <c r="Y77" s="147"/>
      <c r="Z77" s="147"/>
      <c r="AA77" s="147"/>
      <c r="AB77" s="147"/>
      <c r="AC77" s="147"/>
      <c r="AD77" s="147"/>
      <c r="AE77" s="147"/>
      <c r="AF77" s="147"/>
      <c r="AG77" s="147" t="s">
        <v>432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x14ac:dyDescent="0.25">
      <c r="A78" s="161" t="s">
        <v>158</v>
      </c>
      <c r="B78" s="162" t="s">
        <v>95</v>
      </c>
      <c r="C78" s="180" t="s">
        <v>96</v>
      </c>
      <c r="D78" s="163"/>
      <c r="E78" s="164"/>
      <c r="F78" s="165"/>
      <c r="G78" s="166">
        <f>SUMIF(AG79:AG80,"&lt;&gt;NOR",G79:G80)</f>
        <v>0</v>
      </c>
      <c r="H78" s="160"/>
      <c r="I78" s="160">
        <f>SUM(I79:I80)</f>
        <v>0</v>
      </c>
      <c r="J78" s="160"/>
      <c r="K78" s="160">
        <f>SUM(K79:K80)</f>
        <v>21047.360000000001</v>
      </c>
      <c r="L78" s="160"/>
      <c r="M78" s="160">
        <f>SUM(M79:M80)</f>
        <v>0</v>
      </c>
      <c r="N78" s="160"/>
      <c r="O78" s="160">
        <f>SUM(O79:O80)</f>
        <v>32.07</v>
      </c>
      <c r="P78" s="160"/>
      <c r="Q78" s="160">
        <f>SUM(Q79:Q80)</f>
        <v>0</v>
      </c>
      <c r="R78" s="160"/>
      <c r="S78" s="160"/>
      <c r="T78" s="160"/>
      <c r="U78" s="160"/>
      <c r="V78" s="160">
        <f>SUM(V79:V80)</f>
        <v>28.83</v>
      </c>
      <c r="W78" s="160"/>
      <c r="X78" s="160"/>
      <c r="AG78" t="s">
        <v>159</v>
      </c>
    </row>
    <row r="79" spans="1:60" outlineLevel="1" x14ac:dyDescent="0.25">
      <c r="A79" s="167">
        <v>23</v>
      </c>
      <c r="B79" s="168" t="s">
        <v>433</v>
      </c>
      <c r="C79" s="182" t="s">
        <v>434</v>
      </c>
      <c r="D79" s="169" t="s">
        <v>232</v>
      </c>
      <c r="E79" s="170">
        <v>16.96</v>
      </c>
      <c r="F79" s="171">
        <v>0</v>
      </c>
      <c r="G79" s="172">
        <f>ROUND(E79*F79,2)</f>
        <v>0</v>
      </c>
      <c r="H79" s="157">
        <v>0</v>
      </c>
      <c r="I79" s="156">
        <f>ROUND(E79*H79,2)</f>
        <v>0</v>
      </c>
      <c r="J79" s="157">
        <v>1241</v>
      </c>
      <c r="K79" s="156">
        <f>ROUND(E79*J79,2)</f>
        <v>21047.360000000001</v>
      </c>
      <c r="L79" s="156">
        <v>21</v>
      </c>
      <c r="M79" s="156">
        <f>G79*(1+L79/100)</f>
        <v>0</v>
      </c>
      <c r="N79" s="156">
        <v>1.8907700000000001</v>
      </c>
      <c r="O79" s="156">
        <f>ROUND(E79*N79,2)</f>
        <v>32.07</v>
      </c>
      <c r="P79" s="156">
        <v>0</v>
      </c>
      <c r="Q79" s="156">
        <f>ROUND(E79*P79,2)</f>
        <v>0</v>
      </c>
      <c r="R79" s="156"/>
      <c r="S79" s="156" t="s">
        <v>169</v>
      </c>
      <c r="T79" s="156" t="s">
        <v>211</v>
      </c>
      <c r="U79" s="156">
        <v>1.7</v>
      </c>
      <c r="V79" s="156">
        <f>ROUND(E79*U79,2)</f>
        <v>28.83</v>
      </c>
      <c r="W79" s="156"/>
      <c r="X79" s="156" t="s">
        <v>212</v>
      </c>
      <c r="Y79" s="147"/>
      <c r="Z79" s="147"/>
      <c r="AA79" s="147"/>
      <c r="AB79" s="147"/>
      <c r="AC79" s="147"/>
      <c r="AD79" s="147"/>
      <c r="AE79" s="147"/>
      <c r="AF79" s="147"/>
      <c r="AG79" s="147" t="s">
        <v>213</v>
      </c>
      <c r="AH79" s="147"/>
      <c r="AI79" s="147"/>
      <c r="AJ79" s="147"/>
      <c r="AK79" s="147"/>
      <c r="AL79" s="147"/>
      <c r="AM79" s="147"/>
      <c r="AN79" s="147"/>
      <c r="AO79" s="147"/>
      <c r="AP79" s="147"/>
      <c r="AQ79" s="147"/>
      <c r="AR79" s="147"/>
      <c r="AS79" s="147"/>
      <c r="AT79" s="147"/>
      <c r="AU79" s="147"/>
      <c r="AV79" s="147"/>
      <c r="AW79" s="147"/>
      <c r="AX79" s="147"/>
      <c r="AY79" s="147"/>
      <c r="AZ79" s="147"/>
      <c r="BA79" s="147"/>
      <c r="BB79" s="147"/>
      <c r="BC79" s="147"/>
      <c r="BD79" s="147"/>
      <c r="BE79" s="147"/>
      <c r="BF79" s="147"/>
      <c r="BG79" s="147"/>
      <c r="BH79" s="147"/>
    </row>
    <row r="80" spans="1:60" outlineLevel="1" x14ac:dyDescent="0.25">
      <c r="A80" s="154"/>
      <c r="B80" s="155"/>
      <c r="C80" s="183" t="s">
        <v>587</v>
      </c>
      <c r="D80" s="158"/>
      <c r="E80" s="159">
        <v>16.96</v>
      </c>
      <c r="F80" s="156"/>
      <c r="G80" s="156"/>
      <c r="H80" s="156"/>
      <c r="I80" s="156"/>
      <c r="J80" s="156"/>
      <c r="K80" s="156"/>
      <c r="L80" s="156"/>
      <c r="M80" s="156"/>
      <c r="N80" s="156"/>
      <c r="O80" s="156"/>
      <c r="P80" s="156"/>
      <c r="Q80" s="156"/>
      <c r="R80" s="156"/>
      <c r="S80" s="156"/>
      <c r="T80" s="156"/>
      <c r="U80" s="156"/>
      <c r="V80" s="156"/>
      <c r="W80" s="156"/>
      <c r="X80" s="156"/>
      <c r="Y80" s="147"/>
      <c r="Z80" s="147"/>
      <c r="AA80" s="147"/>
      <c r="AB80" s="147"/>
      <c r="AC80" s="147"/>
      <c r="AD80" s="147"/>
      <c r="AE80" s="147"/>
      <c r="AF80" s="147"/>
      <c r="AG80" s="147" t="s">
        <v>178</v>
      </c>
      <c r="AH80" s="147">
        <v>0</v>
      </c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x14ac:dyDescent="0.25">
      <c r="A81" s="161" t="s">
        <v>158</v>
      </c>
      <c r="B81" s="162" t="s">
        <v>97</v>
      </c>
      <c r="C81" s="180" t="s">
        <v>98</v>
      </c>
      <c r="D81" s="163"/>
      <c r="E81" s="164"/>
      <c r="F81" s="165"/>
      <c r="G81" s="166">
        <f>SUMIF(AG82:AG89,"&lt;&gt;NOR",G82:G89)</f>
        <v>0</v>
      </c>
      <c r="H81" s="160"/>
      <c r="I81" s="160">
        <f>SUM(I82:I89)</f>
        <v>242650.06999999998</v>
      </c>
      <c r="J81" s="160"/>
      <c r="K81" s="160">
        <f>SUM(K82:K89)</f>
        <v>49984.810000000005</v>
      </c>
      <c r="L81" s="160"/>
      <c r="M81" s="160">
        <f>SUM(M82:M89)</f>
        <v>0</v>
      </c>
      <c r="N81" s="160"/>
      <c r="O81" s="160">
        <f>SUM(O82:O89)</f>
        <v>283.66999999999996</v>
      </c>
      <c r="P81" s="160"/>
      <c r="Q81" s="160">
        <f>SUM(Q82:Q89)</f>
        <v>0</v>
      </c>
      <c r="R81" s="160"/>
      <c r="S81" s="160"/>
      <c r="T81" s="160"/>
      <c r="U81" s="160"/>
      <c r="V81" s="160">
        <f>SUM(V82:V89)</f>
        <v>49.76</v>
      </c>
      <c r="W81" s="160"/>
      <c r="X81" s="160"/>
      <c r="AG81" t="s">
        <v>159</v>
      </c>
    </row>
    <row r="82" spans="1:60" ht="20.399999999999999" outlineLevel="1" x14ac:dyDescent="0.25">
      <c r="A82" s="167">
        <v>24</v>
      </c>
      <c r="B82" s="168" t="s">
        <v>436</v>
      </c>
      <c r="C82" s="182" t="s">
        <v>437</v>
      </c>
      <c r="D82" s="169" t="s">
        <v>210</v>
      </c>
      <c r="E82" s="170">
        <v>284.36</v>
      </c>
      <c r="F82" s="171">
        <v>0</v>
      </c>
      <c r="G82" s="172">
        <f>ROUND(E82*F82,2)</f>
        <v>0</v>
      </c>
      <c r="H82" s="157">
        <v>148.63999999999999</v>
      </c>
      <c r="I82" s="156">
        <f>ROUND(E82*H82,2)</f>
        <v>42267.27</v>
      </c>
      <c r="J82" s="157">
        <v>25.36</v>
      </c>
      <c r="K82" s="156">
        <f>ROUND(E82*J82,2)</f>
        <v>7211.37</v>
      </c>
      <c r="L82" s="156">
        <v>21</v>
      </c>
      <c r="M82" s="156">
        <f>G82*(1+L82/100)</f>
        <v>0</v>
      </c>
      <c r="N82" s="156">
        <v>0.378</v>
      </c>
      <c r="O82" s="156">
        <f>ROUND(E82*N82,2)</f>
        <v>107.49</v>
      </c>
      <c r="P82" s="156">
        <v>0</v>
      </c>
      <c r="Q82" s="156">
        <f>ROUND(E82*P82,2)</f>
        <v>0</v>
      </c>
      <c r="R82" s="156"/>
      <c r="S82" s="156" t="s">
        <v>163</v>
      </c>
      <c r="T82" s="156" t="s">
        <v>211</v>
      </c>
      <c r="U82" s="156">
        <v>0.03</v>
      </c>
      <c r="V82" s="156">
        <f>ROUND(E82*U82,2)</f>
        <v>8.5299999999999994</v>
      </c>
      <c r="W82" s="156"/>
      <c r="X82" s="156" t="s">
        <v>212</v>
      </c>
      <c r="Y82" s="147"/>
      <c r="Z82" s="147"/>
      <c r="AA82" s="147"/>
      <c r="AB82" s="147"/>
      <c r="AC82" s="147"/>
      <c r="AD82" s="147"/>
      <c r="AE82" s="147"/>
      <c r="AF82" s="147"/>
      <c r="AG82" s="147" t="s">
        <v>213</v>
      </c>
      <c r="AH82" s="147"/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 x14ac:dyDescent="0.25">
      <c r="A83" s="154"/>
      <c r="B83" s="155"/>
      <c r="C83" s="183" t="s">
        <v>564</v>
      </c>
      <c r="D83" s="158"/>
      <c r="E83" s="159">
        <v>271.36</v>
      </c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47"/>
      <c r="Z83" s="147"/>
      <c r="AA83" s="147"/>
      <c r="AB83" s="147"/>
      <c r="AC83" s="147"/>
      <c r="AD83" s="147"/>
      <c r="AE83" s="147"/>
      <c r="AF83" s="147"/>
      <c r="AG83" s="147" t="s">
        <v>178</v>
      </c>
      <c r="AH83" s="147">
        <v>0</v>
      </c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outlineLevel="1" x14ac:dyDescent="0.25">
      <c r="A84" s="154"/>
      <c r="B84" s="155"/>
      <c r="C84" s="183" t="s">
        <v>565</v>
      </c>
      <c r="D84" s="158"/>
      <c r="E84" s="159">
        <v>13</v>
      </c>
      <c r="F84" s="156"/>
      <c r="G84" s="156"/>
      <c r="H84" s="156"/>
      <c r="I84" s="156"/>
      <c r="J84" s="156"/>
      <c r="K84" s="156"/>
      <c r="L84" s="156"/>
      <c r="M84" s="156"/>
      <c r="N84" s="156"/>
      <c r="O84" s="156"/>
      <c r="P84" s="156"/>
      <c r="Q84" s="156"/>
      <c r="R84" s="156"/>
      <c r="S84" s="156"/>
      <c r="T84" s="156"/>
      <c r="U84" s="156"/>
      <c r="V84" s="156"/>
      <c r="W84" s="156"/>
      <c r="X84" s="156"/>
      <c r="Y84" s="147"/>
      <c r="Z84" s="147"/>
      <c r="AA84" s="147"/>
      <c r="AB84" s="147"/>
      <c r="AC84" s="147"/>
      <c r="AD84" s="147"/>
      <c r="AE84" s="147"/>
      <c r="AF84" s="147"/>
      <c r="AG84" s="147" t="s">
        <v>178</v>
      </c>
      <c r="AH84" s="147">
        <v>0</v>
      </c>
      <c r="AI84" s="147"/>
      <c r="AJ84" s="147"/>
      <c r="AK84" s="147"/>
      <c r="AL84" s="147"/>
      <c r="AM84" s="147"/>
      <c r="AN84" s="147"/>
      <c r="AO84" s="147"/>
      <c r="AP84" s="147"/>
      <c r="AQ84" s="147"/>
      <c r="AR84" s="147"/>
      <c r="AS84" s="147"/>
      <c r="AT84" s="147"/>
      <c r="AU84" s="147"/>
      <c r="AV84" s="147"/>
      <c r="AW84" s="147"/>
      <c r="AX84" s="147"/>
      <c r="AY84" s="147"/>
      <c r="AZ84" s="147"/>
      <c r="BA84" s="147"/>
      <c r="BB84" s="147"/>
      <c r="BC84" s="147"/>
      <c r="BD84" s="147"/>
      <c r="BE84" s="147"/>
      <c r="BF84" s="147"/>
      <c r="BG84" s="147"/>
      <c r="BH84" s="147"/>
    </row>
    <row r="85" spans="1:60" ht="20.399999999999999" outlineLevel="1" x14ac:dyDescent="0.25">
      <c r="A85" s="173">
        <v>25</v>
      </c>
      <c r="B85" s="174" t="s">
        <v>438</v>
      </c>
      <c r="C85" s="181" t="s">
        <v>439</v>
      </c>
      <c r="D85" s="175" t="s">
        <v>210</v>
      </c>
      <c r="E85" s="176">
        <v>284.36</v>
      </c>
      <c r="F85" s="177">
        <v>0</v>
      </c>
      <c r="G85" s="178">
        <f>ROUND(E85*F85,2)</f>
        <v>0</v>
      </c>
      <c r="H85" s="157">
        <v>160.13999999999999</v>
      </c>
      <c r="I85" s="156">
        <f>ROUND(E85*H85,2)</f>
        <v>45537.41</v>
      </c>
      <c r="J85" s="157">
        <v>25.36</v>
      </c>
      <c r="K85" s="156">
        <f>ROUND(E85*J85,2)</f>
        <v>7211.37</v>
      </c>
      <c r="L85" s="156">
        <v>21</v>
      </c>
      <c r="M85" s="156">
        <f>G85*(1+L85/100)</f>
        <v>0</v>
      </c>
      <c r="N85" s="156">
        <v>0.378</v>
      </c>
      <c r="O85" s="156">
        <f>ROUND(E85*N85,2)</f>
        <v>107.49</v>
      </c>
      <c r="P85" s="156">
        <v>0</v>
      </c>
      <c r="Q85" s="156">
        <f>ROUND(E85*P85,2)</f>
        <v>0</v>
      </c>
      <c r="R85" s="156"/>
      <c r="S85" s="156" t="s">
        <v>163</v>
      </c>
      <c r="T85" s="156" t="s">
        <v>211</v>
      </c>
      <c r="U85" s="156">
        <v>2.5999999999999999E-2</v>
      </c>
      <c r="V85" s="156">
        <f>ROUND(E85*U85,2)</f>
        <v>7.39</v>
      </c>
      <c r="W85" s="156"/>
      <c r="X85" s="156" t="s">
        <v>212</v>
      </c>
      <c r="Y85" s="147"/>
      <c r="Z85" s="147"/>
      <c r="AA85" s="147"/>
      <c r="AB85" s="147"/>
      <c r="AC85" s="147"/>
      <c r="AD85" s="147"/>
      <c r="AE85" s="147"/>
      <c r="AF85" s="147"/>
      <c r="AG85" s="147" t="s">
        <v>213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1" x14ac:dyDescent="0.25">
      <c r="A86" s="173">
        <v>26</v>
      </c>
      <c r="B86" s="174" t="s">
        <v>440</v>
      </c>
      <c r="C86" s="181" t="s">
        <v>441</v>
      </c>
      <c r="D86" s="175" t="s">
        <v>210</v>
      </c>
      <c r="E86" s="176">
        <v>284.36</v>
      </c>
      <c r="F86" s="177">
        <v>0</v>
      </c>
      <c r="G86" s="178">
        <f>ROUND(E86*F86,2)</f>
        <v>0</v>
      </c>
      <c r="H86" s="157">
        <v>263.26</v>
      </c>
      <c r="I86" s="156">
        <f>ROUND(E86*H86,2)</f>
        <v>74860.61</v>
      </c>
      <c r="J86" s="157">
        <v>79.239999999999995</v>
      </c>
      <c r="K86" s="156">
        <f>ROUND(E86*J86,2)</f>
        <v>22532.69</v>
      </c>
      <c r="L86" s="156">
        <v>21</v>
      </c>
      <c r="M86" s="156">
        <f>G86*(1+L86/100)</f>
        <v>0</v>
      </c>
      <c r="N86" s="156">
        <v>0.13188</v>
      </c>
      <c r="O86" s="156">
        <f>ROUND(E86*N86,2)</f>
        <v>37.5</v>
      </c>
      <c r="P86" s="156">
        <v>0</v>
      </c>
      <c r="Q86" s="156">
        <f>ROUND(E86*P86,2)</f>
        <v>0</v>
      </c>
      <c r="R86" s="156"/>
      <c r="S86" s="156" t="s">
        <v>163</v>
      </c>
      <c r="T86" s="156" t="s">
        <v>211</v>
      </c>
      <c r="U86" s="156">
        <v>4.9000000000000002E-2</v>
      </c>
      <c r="V86" s="156">
        <f>ROUND(E86*U86,2)</f>
        <v>13.93</v>
      </c>
      <c r="W86" s="156"/>
      <c r="X86" s="156" t="s">
        <v>212</v>
      </c>
      <c r="Y86" s="147"/>
      <c r="Z86" s="147"/>
      <c r="AA86" s="147"/>
      <c r="AB86" s="147"/>
      <c r="AC86" s="147"/>
      <c r="AD86" s="147"/>
      <c r="AE86" s="147"/>
      <c r="AF86" s="147"/>
      <c r="AG86" s="147" t="s">
        <v>213</v>
      </c>
      <c r="AH86" s="147"/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1" x14ac:dyDescent="0.25">
      <c r="A87" s="173">
        <v>27</v>
      </c>
      <c r="B87" s="174" t="s">
        <v>442</v>
      </c>
      <c r="C87" s="181" t="s">
        <v>443</v>
      </c>
      <c r="D87" s="175" t="s">
        <v>210</v>
      </c>
      <c r="E87" s="176">
        <v>284.36</v>
      </c>
      <c r="F87" s="177">
        <v>0</v>
      </c>
      <c r="G87" s="178">
        <f>ROUND(E87*F87,2)</f>
        <v>0</v>
      </c>
      <c r="H87" s="157">
        <v>20.37</v>
      </c>
      <c r="I87" s="156">
        <f>ROUND(E87*H87,2)</f>
        <v>5792.41</v>
      </c>
      <c r="J87" s="157">
        <v>3.13</v>
      </c>
      <c r="K87" s="156">
        <f>ROUND(E87*J87,2)</f>
        <v>890.05</v>
      </c>
      <c r="L87" s="156">
        <v>21</v>
      </c>
      <c r="M87" s="156">
        <f>G87*(1+L87/100)</f>
        <v>0</v>
      </c>
      <c r="N87" s="156">
        <v>5.6100000000000004E-3</v>
      </c>
      <c r="O87" s="156">
        <f>ROUND(E87*N87,2)</f>
        <v>1.6</v>
      </c>
      <c r="P87" s="156">
        <v>0</v>
      </c>
      <c r="Q87" s="156">
        <f>ROUND(E87*P87,2)</f>
        <v>0</v>
      </c>
      <c r="R87" s="156"/>
      <c r="S87" s="156" t="s">
        <v>163</v>
      </c>
      <c r="T87" s="156" t="s">
        <v>211</v>
      </c>
      <c r="U87" s="156">
        <v>4.0000000000000001E-3</v>
      </c>
      <c r="V87" s="156">
        <f>ROUND(E87*U87,2)</f>
        <v>1.1399999999999999</v>
      </c>
      <c r="W87" s="156"/>
      <c r="X87" s="156" t="s">
        <v>212</v>
      </c>
      <c r="Y87" s="147"/>
      <c r="Z87" s="147"/>
      <c r="AA87" s="147"/>
      <c r="AB87" s="147"/>
      <c r="AC87" s="147"/>
      <c r="AD87" s="147"/>
      <c r="AE87" s="147"/>
      <c r="AF87" s="147"/>
      <c r="AG87" s="147" t="s">
        <v>213</v>
      </c>
      <c r="AH87" s="147"/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1" x14ac:dyDescent="0.25">
      <c r="A88" s="173">
        <v>28</v>
      </c>
      <c r="B88" s="174" t="s">
        <v>444</v>
      </c>
      <c r="C88" s="181" t="s">
        <v>445</v>
      </c>
      <c r="D88" s="175" t="s">
        <v>210</v>
      </c>
      <c r="E88" s="176">
        <v>284.36</v>
      </c>
      <c r="F88" s="177">
        <v>0</v>
      </c>
      <c r="G88" s="178">
        <f>ROUND(E88*F88,2)</f>
        <v>0</v>
      </c>
      <c r="H88" s="157">
        <v>7.02</v>
      </c>
      <c r="I88" s="156">
        <f>ROUND(E88*H88,2)</f>
        <v>1996.21</v>
      </c>
      <c r="J88" s="157">
        <v>1.08</v>
      </c>
      <c r="K88" s="156">
        <f>ROUND(E88*J88,2)</f>
        <v>307.11</v>
      </c>
      <c r="L88" s="156">
        <v>21</v>
      </c>
      <c r="M88" s="156">
        <f>G88*(1+L88/100)</f>
        <v>0</v>
      </c>
      <c r="N88" s="156">
        <v>3.1E-4</v>
      </c>
      <c r="O88" s="156">
        <f>ROUND(E88*N88,2)</f>
        <v>0.09</v>
      </c>
      <c r="P88" s="156">
        <v>0</v>
      </c>
      <c r="Q88" s="156">
        <f>ROUND(E88*P88,2)</f>
        <v>0</v>
      </c>
      <c r="R88" s="156"/>
      <c r="S88" s="156" t="s">
        <v>163</v>
      </c>
      <c r="T88" s="156" t="s">
        <v>211</v>
      </c>
      <c r="U88" s="156">
        <v>2E-3</v>
      </c>
      <c r="V88" s="156">
        <f>ROUND(E88*U88,2)</f>
        <v>0.56999999999999995</v>
      </c>
      <c r="W88" s="156"/>
      <c r="X88" s="156" t="s">
        <v>212</v>
      </c>
      <c r="Y88" s="147"/>
      <c r="Z88" s="147"/>
      <c r="AA88" s="147"/>
      <c r="AB88" s="147"/>
      <c r="AC88" s="147"/>
      <c r="AD88" s="147"/>
      <c r="AE88" s="147"/>
      <c r="AF88" s="147"/>
      <c r="AG88" s="147" t="s">
        <v>213</v>
      </c>
      <c r="AH88" s="147"/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outlineLevel="1" x14ac:dyDescent="0.25">
      <c r="A89" s="173">
        <v>29</v>
      </c>
      <c r="B89" s="174" t="s">
        <v>446</v>
      </c>
      <c r="C89" s="181" t="s">
        <v>447</v>
      </c>
      <c r="D89" s="175" t="s">
        <v>210</v>
      </c>
      <c r="E89" s="176">
        <v>284.36</v>
      </c>
      <c r="F89" s="177">
        <v>0</v>
      </c>
      <c r="G89" s="178">
        <f>ROUND(E89*F89,2)</f>
        <v>0</v>
      </c>
      <c r="H89" s="157">
        <v>253.89</v>
      </c>
      <c r="I89" s="156">
        <f>ROUND(E89*H89,2)</f>
        <v>72196.160000000003</v>
      </c>
      <c r="J89" s="157">
        <v>41.61</v>
      </c>
      <c r="K89" s="156">
        <f>ROUND(E89*J89,2)</f>
        <v>11832.22</v>
      </c>
      <c r="L89" s="156">
        <v>21</v>
      </c>
      <c r="M89" s="156">
        <f>G89*(1+L89/100)</f>
        <v>0</v>
      </c>
      <c r="N89" s="156">
        <v>0.10373</v>
      </c>
      <c r="O89" s="156">
        <f>ROUND(E89*N89,2)</f>
        <v>29.5</v>
      </c>
      <c r="P89" s="156">
        <v>0</v>
      </c>
      <c r="Q89" s="156">
        <f>ROUND(E89*P89,2)</f>
        <v>0</v>
      </c>
      <c r="R89" s="156"/>
      <c r="S89" s="156" t="s">
        <v>163</v>
      </c>
      <c r="T89" s="156" t="s">
        <v>211</v>
      </c>
      <c r="U89" s="156">
        <v>6.4000000000000001E-2</v>
      </c>
      <c r="V89" s="156">
        <f>ROUND(E89*U89,2)</f>
        <v>18.2</v>
      </c>
      <c r="W89" s="156"/>
      <c r="X89" s="156" t="s">
        <v>212</v>
      </c>
      <c r="Y89" s="147"/>
      <c r="Z89" s="147"/>
      <c r="AA89" s="147"/>
      <c r="AB89" s="147"/>
      <c r="AC89" s="147"/>
      <c r="AD89" s="147"/>
      <c r="AE89" s="147"/>
      <c r="AF89" s="147"/>
      <c r="AG89" s="147" t="s">
        <v>213</v>
      </c>
      <c r="AH89" s="147"/>
      <c r="AI89" s="147"/>
      <c r="AJ89" s="147"/>
      <c r="AK89" s="147"/>
      <c r="AL89" s="147"/>
      <c r="AM89" s="147"/>
      <c r="AN89" s="147"/>
      <c r="AO89" s="147"/>
      <c r="AP89" s="147"/>
      <c r="AQ89" s="147"/>
      <c r="AR89" s="147"/>
      <c r="AS89" s="147"/>
      <c r="AT89" s="147"/>
      <c r="AU89" s="147"/>
      <c r="AV89" s="147"/>
      <c r="AW89" s="147"/>
      <c r="AX89" s="147"/>
      <c r="AY89" s="147"/>
      <c r="AZ89" s="147"/>
      <c r="BA89" s="147"/>
      <c r="BB89" s="147"/>
      <c r="BC89" s="147"/>
      <c r="BD89" s="147"/>
      <c r="BE89" s="147"/>
      <c r="BF89" s="147"/>
      <c r="BG89" s="147"/>
      <c r="BH89" s="147"/>
    </row>
    <row r="90" spans="1:60" x14ac:dyDescent="0.25">
      <c r="A90" s="161" t="s">
        <v>158</v>
      </c>
      <c r="B90" s="162" t="s">
        <v>101</v>
      </c>
      <c r="C90" s="180" t="s">
        <v>102</v>
      </c>
      <c r="D90" s="163"/>
      <c r="E90" s="164"/>
      <c r="F90" s="165"/>
      <c r="G90" s="166">
        <f>SUMIF(AG91:AG99,"&lt;&gt;NOR",G91:G99)</f>
        <v>0</v>
      </c>
      <c r="H90" s="160"/>
      <c r="I90" s="160">
        <f>SUM(I91:I99)</f>
        <v>228750.83000000002</v>
      </c>
      <c r="J90" s="160"/>
      <c r="K90" s="160">
        <f>SUM(K91:K99)</f>
        <v>45084.850000000006</v>
      </c>
      <c r="L90" s="160"/>
      <c r="M90" s="160">
        <f>SUM(M91:M99)</f>
        <v>0</v>
      </c>
      <c r="N90" s="160"/>
      <c r="O90" s="160">
        <f>SUM(O91:O99)</f>
        <v>16.380000000000003</v>
      </c>
      <c r="P90" s="160"/>
      <c r="Q90" s="160">
        <f>SUM(Q91:Q99)</f>
        <v>0</v>
      </c>
      <c r="R90" s="160"/>
      <c r="S90" s="160"/>
      <c r="T90" s="160"/>
      <c r="U90" s="160"/>
      <c r="V90" s="160">
        <f>SUM(V91:V99)</f>
        <v>77.680000000000007</v>
      </c>
      <c r="W90" s="160"/>
      <c r="X90" s="160"/>
      <c r="AG90" t="s">
        <v>159</v>
      </c>
    </row>
    <row r="91" spans="1:60" outlineLevel="1" x14ac:dyDescent="0.25">
      <c r="A91" s="173">
        <v>30</v>
      </c>
      <c r="B91" s="174" t="s">
        <v>448</v>
      </c>
      <c r="C91" s="181" t="s">
        <v>449</v>
      </c>
      <c r="D91" s="175" t="s">
        <v>225</v>
      </c>
      <c r="E91" s="176">
        <v>169.6</v>
      </c>
      <c r="F91" s="177">
        <v>0</v>
      </c>
      <c r="G91" s="178">
        <f t="shared" ref="G91:G99" si="0">ROUND(E91*F91,2)</f>
        <v>0</v>
      </c>
      <c r="H91" s="157">
        <v>0.25</v>
      </c>
      <c r="I91" s="156">
        <f t="shared" ref="I91:I99" si="1">ROUND(E91*H91,2)</f>
        <v>42.4</v>
      </c>
      <c r="J91" s="157">
        <v>45.55</v>
      </c>
      <c r="K91" s="156">
        <f t="shared" ref="K91:K99" si="2">ROUND(E91*J91,2)</f>
        <v>7725.28</v>
      </c>
      <c r="L91" s="156">
        <v>21</v>
      </c>
      <c r="M91" s="156">
        <f t="shared" ref="M91:M99" si="3">G91*(1+L91/100)</f>
        <v>0</v>
      </c>
      <c r="N91" s="156">
        <v>1.0000000000000001E-5</v>
      </c>
      <c r="O91" s="156">
        <f t="shared" ref="O91:O99" si="4">ROUND(E91*N91,2)</f>
        <v>0</v>
      </c>
      <c r="P91" s="156">
        <v>0</v>
      </c>
      <c r="Q91" s="156">
        <f t="shared" ref="Q91:Q99" si="5">ROUND(E91*P91,2)</f>
        <v>0</v>
      </c>
      <c r="R91" s="156"/>
      <c r="S91" s="156" t="s">
        <v>163</v>
      </c>
      <c r="T91" s="156" t="s">
        <v>211</v>
      </c>
      <c r="U91" s="156">
        <v>9.7000000000000003E-2</v>
      </c>
      <c r="V91" s="156">
        <f t="shared" ref="V91:V99" si="6">ROUND(E91*U91,2)</f>
        <v>16.45</v>
      </c>
      <c r="W91" s="156"/>
      <c r="X91" s="156" t="s">
        <v>212</v>
      </c>
      <c r="Y91" s="147"/>
      <c r="Z91" s="147"/>
      <c r="AA91" s="147"/>
      <c r="AB91" s="147"/>
      <c r="AC91" s="147"/>
      <c r="AD91" s="147"/>
      <c r="AE91" s="147"/>
      <c r="AF91" s="147"/>
      <c r="AG91" s="147" t="s">
        <v>213</v>
      </c>
      <c r="AH91" s="147"/>
      <c r="AI91" s="147"/>
      <c r="AJ91" s="147"/>
      <c r="AK91" s="147"/>
      <c r="AL91" s="147"/>
      <c r="AM91" s="147"/>
      <c r="AN91" s="147"/>
      <c r="AO91" s="147"/>
      <c r="AP91" s="147"/>
      <c r="AQ91" s="147"/>
      <c r="AR91" s="147"/>
      <c r="AS91" s="147"/>
      <c r="AT91" s="147"/>
      <c r="AU91" s="147"/>
      <c r="AV91" s="147"/>
      <c r="AW91" s="147"/>
      <c r="AX91" s="147"/>
      <c r="AY91" s="147"/>
      <c r="AZ91" s="147"/>
      <c r="BA91" s="147"/>
      <c r="BB91" s="147"/>
      <c r="BC91" s="147"/>
      <c r="BD91" s="147"/>
      <c r="BE91" s="147"/>
      <c r="BF91" s="147"/>
      <c r="BG91" s="147"/>
      <c r="BH91" s="147"/>
    </row>
    <row r="92" spans="1:60" outlineLevel="1" x14ac:dyDescent="0.25">
      <c r="A92" s="173">
        <v>31</v>
      </c>
      <c r="B92" s="174" t="s">
        <v>450</v>
      </c>
      <c r="C92" s="181" t="s">
        <v>451</v>
      </c>
      <c r="D92" s="175" t="s">
        <v>452</v>
      </c>
      <c r="E92" s="176">
        <v>7</v>
      </c>
      <c r="F92" s="177">
        <v>0</v>
      </c>
      <c r="G92" s="178">
        <f t="shared" si="0"/>
        <v>0</v>
      </c>
      <c r="H92" s="157">
        <v>1.17</v>
      </c>
      <c r="I92" s="156">
        <f t="shared" si="1"/>
        <v>8.19</v>
      </c>
      <c r="J92" s="157">
        <v>167.83</v>
      </c>
      <c r="K92" s="156">
        <f t="shared" si="2"/>
        <v>1174.81</v>
      </c>
      <c r="L92" s="156">
        <v>21</v>
      </c>
      <c r="M92" s="156">
        <f t="shared" si="3"/>
        <v>0</v>
      </c>
      <c r="N92" s="156">
        <v>4.0000000000000003E-5</v>
      </c>
      <c r="O92" s="156">
        <f t="shared" si="4"/>
        <v>0</v>
      </c>
      <c r="P92" s="156">
        <v>0</v>
      </c>
      <c r="Q92" s="156">
        <f t="shared" si="5"/>
        <v>0</v>
      </c>
      <c r="R92" s="156"/>
      <c r="S92" s="156" t="s">
        <v>163</v>
      </c>
      <c r="T92" s="156" t="s">
        <v>211</v>
      </c>
      <c r="U92" s="156">
        <v>0.38</v>
      </c>
      <c r="V92" s="156">
        <f t="shared" si="6"/>
        <v>2.66</v>
      </c>
      <c r="W92" s="156"/>
      <c r="X92" s="156" t="s">
        <v>212</v>
      </c>
      <c r="Y92" s="147"/>
      <c r="Z92" s="147"/>
      <c r="AA92" s="147"/>
      <c r="AB92" s="147"/>
      <c r="AC92" s="147"/>
      <c r="AD92" s="147"/>
      <c r="AE92" s="147"/>
      <c r="AF92" s="147"/>
      <c r="AG92" s="147" t="s">
        <v>213</v>
      </c>
      <c r="AH92" s="147"/>
      <c r="AI92" s="147"/>
      <c r="AJ92" s="147"/>
      <c r="AK92" s="147"/>
      <c r="AL92" s="147"/>
      <c r="AM92" s="147"/>
      <c r="AN92" s="147"/>
      <c r="AO92" s="147"/>
      <c r="AP92" s="147"/>
      <c r="AQ92" s="147"/>
      <c r="AR92" s="147"/>
      <c r="AS92" s="147"/>
      <c r="AT92" s="147"/>
      <c r="AU92" s="147"/>
      <c r="AV92" s="147"/>
      <c r="AW92" s="147"/>
      <c r="AX92" s="147"/>
      <c r="AY92" s="147"/>
      <c r="AZ92" s="147"/>
      <c r="BA92" s="147"/>
      <c r="BB92" s="147"/>
      <c r="BC92" s="147"/>
      <c r="BD92" s="147"/>
      <c r="BE92" s="147"/>
      <c r="BF92" s="147"/>
      <c r="BG92" s="147"/>
      <c r="BH92" s="147"/>
    </row>
    <row r="93" spans="1:60" outlineLevel="1" x14ac:dyDescent="0.25">
      <c r="A93" s="173">
        <v>32</v>
      </c>
      <c r="B93" s="174" t="s">
        <v>459</v>
      </c>
      <c r="C93" s="181" t="s">
        <v>460</v>
      </c>
      <c r="D93" s="175" t="s">
        <v>225</v>
      </c>
      <c r="E93" s="176">
        <v>169.6</v>
      </c>
      <c r="F93" s="177">
        <v>0</v>
      </c>
      <c r="G93" s="178">
        <f t="shared" si="0"/>
        <v>0</v>
      </c>
      <c r="H93" s="157">
        <v>3.9</v>
      </c>
      <c r="I93" s="156">
        <f t="shared" si="1"/>
        <v>661.44</v>
      </c>
      <c r="J93" s="157">
        <v>9.3000000000000007</v>
      </c>
      <c r="K93" s="156">
        <f t="shared" si="2"/>
        <v>1577.28</v>
      </c>
      <c r="L93" s="156">
        <v>21</v>
      </c>
      <c r="M93" s="156">
        <f t="shared" si="3"/>
        <v>0</v>
      </c>
      <c r="N93" s="156">
        <v>0</v>
      </c>
      <c r="O93" s="156">
        <f t="shared" si="4"/>
        <v>0</v>
      </c>
      <c r="P93" s="156">
        <v>0</v>
      </c>
      <c r="Q93" s="156">
        <f t="shared" si="5"/>
        <v>0</v>
      </c>
      <c r="R93" s="156"/>
      <c r="S93" s="156" t="s">
        <v>163</v>
      </c>
      <c r="T93" s="156" t="s">
        <v>211</v>
      </c>
      <c r="U93" s="156">
        <v>2.5999999999999999E-2</v>
      </c>
      <c r="V93" s="156">
        <f t="shared" si="6"/>
        <v>4.41</v>
      </c>
      <c r="W93" s="156"/>
      <c r="X93" s="156" t="s">
        <v>212</v>
      </c>
      <c r="Y93" s="147"/>
      <c r="Z93" s="147"/>
      <c r="AA93" s="147"/>
      <c r="AB93" s="147"/>
      <c r="AC93" s="147"/>
      <c r="AD93" s="147"/>
      <c r="AE93" s="147"/>
      <c r="AF93" s="147"/>
      <c r="AG93" s="147" t="s">
        <v>213</v>
      </c>
      <c r="AH93" s="147"/>
      <c r="AI93" s="147"/>
      <c r="AJ93" s="147"/>
      <c r="AK93" s="147"/>
      <c r="AL93" s="147"/>
      <c r="AM93" s="147"/>
      <c r="AN93" s="147"/>
      <c r="AO93" s="147"/>
      <c r="AP93" s="147"/>
      <c r="AQ93" s="147"/>
      <c r="AR93" s="147"/>
      <c r="AS93" s="147"/>
      <c r="AT93" s="147"/>
      <c r="AU93" s="147"/>
      <c r="AV93" s="147"/>
      <c r="AW93" s="147"/>
      <c r="AX93" s="147"/>
      <c r="AY93" s="147"/>
      <c r="AZ93" s="147"/>
      <c r="BA93" s="147"/>
      <c r="BB93" s="147"/>
      <c r="BC93" s="147"/>
      <c r="BD93" s="147"/>
      <c r="BE93" s="147"/>
      <c r="BF93" s="147"/>
      <c r="BG93" s="147"/>
      <c r="BH93" s="147"/>
    </row>
    <row r="94" spans="1:60" ht="20.399999999999999" outlineLevel="1" x14ac:dyDescent="0.25">
      <c r="A94" s="173">
        <v>33</v>
      </c>
      <c r="B94" s="174" t="s">
        <v>461</v>
      </c>
      <c r="C94" s="181" t="s">
        <v>462</v>
      </c>
      <c r="D94" s="175" t="s">
        <v>225</v>
      </c>
      <c r="E94" s="176">
        <v>169.6</v>
      </c>
      <c r="F94" s="177">
        <v>0</v>
      </c>
      <c r="G94" s="178">
        <f t="shared" si="0"/>
        <v>0</v>
      </c>
      <c r="H94" s="157">
        <v>0</v>
      </c>
      <c r="I94" s="156">
        <f t="shared" si="1"/>
        <v>0</v>
      </c>
      <c r="J94" s="157">
        <v>40.1</v>
      </c>
      <c r="K94" s="156">
        <f t="shared" si="2"/>
        <v>6800.96</v>
      </c>
      <c r="L94" s="156">
        <v>21</v>
      </c>
      <c r="M94" s="156">
        <f t="shared" si="3"/>
        <v>0</v>
      </c>
      <c r="N94" s="156">
        <v>0</v>
      </c>
      <c r="O94" s="156">
        <f t="shared" si="4"/>
        <v>0</v>
      </c>
      <c r="P94" s="156">
        <v>0</v>
      </c>
      <c r="Q94" s="156">
        <f t="shared" si="5"/>
        <v>0</v>
      </c>
      <c r="R94" s="156"/>
      <c r="S94" s="156" t="s">
        <v>169</v>
      </c>
      <c r="T94" s="156" t="s">
        <v>211</v>
      </c>
      <c r="U94" s="156">
        <v>0.08</v>
      </c>
      <c r="V94" s="156">
        <f t="shared" si="6"/>
        <v>13.57</v>
      </c>
      <c r="W94" s="156"/>
      <c r="X94" s="156" t="s">
        <v>212</v>
      </c>
      <c r="Y94" s="147"/>
      <c r="Z94" s="147"/>
      <c r="AA94" s="147"/>
      <c r="AB94" s="147"/>
      <c r="AC94" s="147"/>
      <c r="AD94" s="147"/>
      <c r="AE94" s="147"/>
      <c r="AF94" s="147"/>
      <c r="AG94" s="147" t="s">
        <v>213</v>
      </c>
      <c r="AH94" s="147"/>
      <c r="AI94" s="147"/>
      <c r="AJ94" s="147"/>
      <c r="AK94" s="147"/>
      <c r="AL94" s="147"/>
      <c r="AM94" s="147"/>
      <c r="AN94" s="147"/>
      <c r="AO94" s="147"/>
      <c r="AP94" s="147"/>
      <c r="AQ94" s="147"/>
      <c r="AR94" s="147"/>
      <c r="AS94" s="147"/>
      <c r="AT94" s="147"/>
      <c r="AU94" s="147"/>
      <c r="AV94" s="147"/>
      <c r="AW94" s="147"/>
      <c r="AX94" s="147"/>
      <c r="AY94" s="147"/>
      <c r="AZ94" s="147"/>
      <c r="BA94" s="147"/>
      <c r="BB94" s="147"/>
      <c r="BC94" s="147"/>
      <c r="BD94" s="147"/>
      <c r="BE94" s="147"/>
      <c r="BF94" s="147"/>
      <c r="BG94" s="147"/>
      <c r="BH94" s="147"/>
    </row>
    <row r="95" spans="1:60" outlineLevel="1" x14ac:dyDescent="0.25">
      <c r="A95" s="173">
        <v>34</v>
      </c>
      <c r="B95" s="174" t="s">
        <v>463</v>
      </c>
      <c r="C95" s="181" t="s">
        <v>464</v>
      </c>
      <c r="D95" s="175" t="s">
        <v>465</v>
      </c>
      <c r="E95" s="176">
        <v>5</v>
      </c>
      <c r="F95" s="177">
        <v>0</v>
      </c>
      <c r="G95" s="178">
        <f t="shared" si="0"/>
        <v>0</v>
      </c>
      <c r="H95" s="157">
        <v>0</v>
      </c>
      <c r="I95" s="156">
        <f t="shared" si="1"/>
        <v>0</v>
      </c>
      <c r="J95" s="157">
        <v>3655</v>
      </c>
      <c r="K95" s="156">
        <f t="shared" si="2"/>
        <v>18275</v>
      </c>
      <c r="L95" s="156">
        <v>21</v>
      </c>
      <c r="M95" s="156">
        <f t="shared" si="3"/>
        <v>0</v>
      </c>
      <c r="N95" s="156">
        <v>1.7000000000000001E-4</v>
      </c>
      <c r="O95" s="156">
        <f t="shared" si="4"/>
        <v>0</v>
      </c>
      <c r="P95" s="156">
        <v>0</v>
      </c>
      <c r="Q95" s="156">
        <f t="shared" si="5"/>
        <v>0</v>
      </c>
      <c r="R95" s="156"/>
      <c r="S95" s="156" t="s">
        <v>169</v>
      </c>
      <c r="T95" s="156" t="s">
        <v>211</v>
      </c>
      <c r="U95" s="156">
        <v>7.1</v>
      </c>
      <c r="V95" s="156">
        <f t="shared" si="6"/>
        <v>35.5</v>
      </c>
      <c r="W95" s="156"/>
      <c r="X95" s="156" t="s">
        <v>212</v>
      </c>
      <c r="Y95" s="147"/>
      <c r="Z95" s="147"/>
      <c r="AA95" s="147"/>
      <c r="AB95" s="147"/>
      <c r="AC95" s="147"/>
      <c r="AD95" s="147"/>
      <c r="AE95" s="147"/>
      <c r="AF95" s="147"/>
      <c r="AG95" s="147" t="s">
        <v>213</v>
      </c>
      <c r="AH95" s="147"/>
      <c r="AI95" s="147"/>
      <c r="AJ95" s="147"/>
      <c r="AK95" s="147"/>
      <c r="AL95" s="147"/>
      <c r="AM95" s="147"/>
      <c r="AN95" s="147"/>
      <c r="AO95" s="147"/>
      <c r="AP95" s="147"/>
      <c r="AQ95" s="147"/>
      <c r="AR95" s="147"/>
      <c r="AS95" s="147"/>
      <c r="AT95" s="147"/>
      <c r="AU95" s="147"/>
      <c r="AV95" s="147"/>
      <c r="AW95" s="147"/>
      <c r="AX95" s="147"/>
      <c r="AY95" s="147"/>
      <c r="AZ95" s="147"/>
      <c r="BA95" s="147"/>
      <c r="BB95" s="147"/>
      <c r="BC95" s="147"/>
      <c r="BD95" s="147"/>
      <c r="BE95" s="147"/>
      <c r="BF95" s="147"/>
      <c r="BG95" s="147"/>
      <c r="BH95" s="147"/>
    </row>
    <row r="96" spans="1:60" outlineLevel="1" x14ac:dyDescent="0.25">
      <c r="A96" s="173">
        <v>35</v>
      </c>
      <c r="B96" s="174" t="s">
        <v>466</v>
      </c>
      <c r="C96" s="181" t="s">
        <v>467</v>
      </c>
      <c r="D96" s="175" t="s">
        <v>225</v>
      </c>
      <c r="E96" s="176">
        <v>169.6</v>
      </c>
      <c r="F96" s="177">
        <v>0</v>
      </c>
      <c r="G96" s="178">
        <f t="shared" si="0"/>
        <v>0</v>
      </c>
      <c r="H96" s="157">
        <v>0</v>
      </c>
      <c r="I96" s="156">
        <f t="shared" si="1"/>
        <v>0</v>
      </c>
      <c r="J96" s="157">
        <v>56.2</v>
      </c>
      <c r="K96" s="156">
        <f t="shared" si="2"/>
        <v>9531.52</v>
      </c>
      <c r="L96" s="156">
        <v>21</v>
      </c>
      <c r="M96" s="156">
        <f t="shared" si="3"/>
        <v>0</v>
      </c>
      <c r="N96" s="156">
        <v>0</v>
      </c>
      <c r="O96" s="156">
        <f t="shared" si="4"/>
        <v>0</v>
      </c>
      <c r="P96" s="156">
        <v>0</v>
      </c>
      <c r="Q96" s="156">
        <f t="shared" si="5"/>
        <v>0</v>
      </c>
      <c r="R96" s="156"/>
      <c r="S96" s="156" t="s">
        <v>169</v>
      </c>
      <c r="T96" s="156" t="s">
        <v>211</v>
      </c>
      <c r="U96" s="156">
        <v>0.03</v>
      </c>
      <c r="V96" s="156">
        <f t="shared" si="6"/>
        <v>5.09</v>
      </c>
      <c r="W96" s="156"/>
      <c r="X96" s="156" t="s">
        <v>212</v>
      </c>
      <c r="Y96" s="147"/>
      <c r="Z96" s="147"/>
      <c r="AA96" s="147"/>
      <c r="AB96" s="147"/>
      <c r="AC96" s="147"/>
      <c r="AD96" s="147"/>
      <c r="AE96" s="147"/>
      <c r="AF96" s="147"/>
      <c r="AG96" s="147" t="s">
        <v>213</v>
      </c>
      <c r="AH96" s="147"/>
      <c r="AI96" s="147"/>
      <c r="AJ96" s="147"/>
      <c r="AK96" s="147"/>
      <c r="AL96" s="147"/>
      <c r="AM96" s="147"/>
      <c r="AN96" s="147"/>
      <c r="AO96" s="147"/>
      <c r="AP96" s="147"/>
      <c r="AQ96" s="147"/>
      <c r="AR96" s="147"/>
      <c r="AS96" s="147"/>
      <c r="AT96" s="147"/>
      <c r="AU96" s="147"/>
      <c r="AV96" s="147"/>
      <c r="AW96" s="147"/>
      <c r="AX96" s="147"/>
      <c r="AY96" s="147"/>
      <c r="AZ96" s="147"/>
      <c r="BA96" s="147"/>
      <c r="BB96" s="147"/>
      <c r="BC96" s="147"/>
      <c r="BD96" s="147"/>
      <c r="BE96" s="147"/>
      <c r="BF96" s="147"/>
      <c r="BG96" s="147"/>
      <c r="BH96" s="147"/>
    </row>
    <row r="97" spans="1:60" ht="20.399999999999999" outlineLevel="1" x14ac:dyDescent="0.25">
      <c r="A97" s="173">
        <v>36</v>
      </c>
      <c r="B97" s="174" t="s">
        <v>476</v>
      </c>
      <c r="C97" s="181" t="s">
        <v>477</v>
      </c>
      <c r="D97" s="175" t="s">
        <v>162</v>
      </c>
      <c r="E97" s="176">
        <v>5</v>
      </c>
      <c r="F97" s="177">
        <v>0</v>
      </c>
      <c r="G97" s="178">
        <f t="shared" si="0"/>
        <v>0</v>
      </c>
      <c r="H97" s="157">
        <v>21810</v>
      </c>
      <c r="I97" s="156">
        <f t="shared" si="1"/>
        <v>109050</v>
      </c>
      <c r="J97" s="157">
        <v>0</v>
      </c>
      <c r="K97" s="156">
        <f t="shared" si="2"/>
        <v>0</v>
      </c>
      <c r="L97" s="156">
        <v>21</v>
      </c>
      <c r="M97" s="156">
        <f t="shared" si="3"/>
        <v>0</v>
      </c>
      <c r="N97" s="156">
        <v>2.9409999999999998</v>
      </c>
      <c r="O97" s="156">
        <f t="shared" si="4"/>
        <v>14.71</v>
      </c>
      <c r="P97" s="156">
        <v>0</v>
      </c>
      <c r="Q97" s="156">
        <f t="shared" si="5"/>
        <v>0</v>
      </c>
      <c r="R97" s="156"/>
      <c r="S97" s="156" t="s">
        <v>169</v>
      </c>
      <c r="T97" s="156" t="s">
        <v>164</v>
      </c>
      <c r="U97" s="156">
        <v>0</v>
      </c>
      <c r="V97" s="156">
        <f t="shared" si="6"/>
        <v>0</v>
      </c>
      <c r="W97" s="156"/>
      <c r="X97" s="156" t="s">
        <v>212</v>
      </c>
      <c r="Y97" s="147"/>
      <c r="Z97" s="147"/>
      <c r="AA97" s="147"/>
      <c r="AB97" s="147"/>
      <c r="AC97" s="147"/>
      <c r="AD97" s="147"/>
      <c r="AE97" s="147"/>
      <c r="AF97" s="147"/>
      <c r="AG97" s="147" t="s">
        <v>213</v>
      </c>
      <c r="AH97" s="147"/>
      <c r="AI97" s="147"/>
      <c r="AJ97" s="147"/>
      <c r="AK97" s="147"/>
      <c r="AL97" s="147"/>
      <c r="AM97" s="147"/>
      <c r="AN97" s="147"/>
      <c r="AO97" s="147"/>
      <c r="AP97" s="147"/>
      <c r="AQ97" s="147"/>
      <c r="AR97" s="147"/>
      <c r="AS97" s="147"/>
      <c r="AT97" s="147"/>
      <c r="AU97" s="147"/>
      <c r="AV97" s="147"/>
      <c r="AW97" s="147"/>
      <c r="AX97" s="147"/>
      <c r="AY97" s="147"/>
      <c r="AZ97" s="147"/>
      <c r="BA97" s="147"/>
      <c r="BB97" s="147"/>
      <c r="BC97" s="147"/>
      <c r="BD97" s="147"/>
      <c r="BE97" s="147"/>
      <c r="BF97" s="147"/>
      <c r="BG97" s="147"/>
      <c r="BH97" s="147"/>
    </row>
    <row r="98" spans="1:60" ht="91.8" outlineLevel="1" x14ac:dyDescent="0.25">
      <c r="A98" s="173">
        <v>37</v>
      </c>
      <c r="B98" s="174" t="s">
        <v>558</v>
      </c>
      <c r="C98" s="181" t="s">
        <v>973</v>
      </c>
      <c r="D98" s="175" t="s">
        <v>225</v>
      </c>
      <c r="E98" s="176">
        <v>169.6</v>
      </c>
      <c r="F98" s="177">
        <v>0</v>
      </c>
      <c r="G98" s="178">
        <f t="shared" si="0"/>
        <v>0</v>
      </c>
      <c r="H98" s="157">
        <v>623</v>
      </c>
      <c r="I98" s="156">
        <f t="shared" si="1"/>
        <v>105660.8</v>
      </c>
      <c r="J98" s="157">
        <v>0</v>
      </c>
      <c r="K98" s="156">
        <f t="shared" si="2"/>
        <v>0</v>
      </c>
      <c r="L98" s="156">
        <v>21</v>
      </c>
      <c r="M98" s="156">
        <f t="shared" si="3"/>
        <v>0</v>
      </c>
      <c r="N98" s="156">
        <v>9.6699999999999998E-3</v>
      </c>
      <c r="O98" s="156">
        <f t="shared" si="4"/>
        <v>1.64</v>
      </c>
      <c r="P98" s="156">
        <v>0</v>
      </c>
      <c r="Q98" s="156">
        <f t="shared" si="5"/>
        <v>0</v>
      </c>
      <c r="R98" s="156"/>
      <c r="S98" s="156" t="s">
        <v>169</v>
      </c>
      <c r="T98" s="156" t="s">
        <v>164</v>
      </c>
      <c r="U98" s="156">
        <v>0</v>
      </c>
      <c r="V98" s="156">
        <f t="shared" si="6"/>
        <v>0</v>
      </c>
      <c r="W98" s="156"/>
      <c r="X98" s="156" t="s">
        <v>431</v>
      </c>
      <c r="Y98" s="147"/>
      <c r="Z98" s="147"/>
      <c r="AA98" s="147"/>
      <c r="AB98" s="147"/>
      <c r="AC98" s="147"/>
      <c r="AD98" s="147"/>
      <c r="AE98" s="147"/>
      <c r="AF98" s="147"/>
      <c r="AG98" s="147" t="s">
        <v>432</v>
      </c>
      <c r="AH98" s="147"/>
      <c r="AI98" s="147"/>
      <c r="AJ98" s="147"/>
      <c r="AK98" s="147"/>
      <c r="AL98" s="147"/>
      <c r="AM98" s="147"/>
      <c r="AN98" s="147"/>
      <c r="AO98" s="147"/>
      <c r="AP98" s="147"/>
      <c r="AQ98" s="147"/>
      <c r="AR98" s="147"/>
      <c r="AS98" s="147"/>
      <c r="AT98" s="147"/>
      <c r="AU98" s="147"/>
      <c r="AV98" s="147"/>
      <c r="AW98" s="147"/>
      <c r="AX98" s="147"/>
      <c r="AY98" s="147"/>
      <c r="AZ98" s="147"/>
      <c r="BA98" s="147"/>
      <c r="BB98" s="147"/>
      <c r="BC98" s="147"/>
      <c r="BD98" s="147"/>
      <c r="BE98" s="147"/>
      <c r="BF98" s="147"/>
      <c r="BG98" s="147"/>
      <c r="BH98" s="147"/>
    </row>
    <row r="99" spans="1:60" ht="51" outlineLevel="1" x14ac:dyDescent="0.25">
      <c r="A99" s="173">
        <v>38</v>
      </c>
      <c r="B99" s="174" t="s">
        <v>483</v>
      </c>
      <c r="C99" s="181" t="s">
        <v>975</v>
      </c>
      <c r="D99" s="175" t="s">
        <v>452</v>
      </c>
      <c r="E99" s="176">
        <v>7</v>
      </c>
      <c r="F99" s="177">
        <v>0</v>
      </c>
      <c r="G99" s="178">
        <f t="shared" si="0"/>
        <v>0</v>
      </c>
      <c r="H99" s="157">
        <v>1904</v>
      </c>
      <c r="I99" s="156">
        <f t="shared" si="1"/>
        <v>13328</v>
      </c>
      <c r="J99" s="157">
        <v>0</v>
      </c>
      <c r="K99" s="156">
        <f t="shared" si="2"/>
        <v>0</v>
      </c>
      <c r="L99" s="156">
        <v>21</v>
      </c>
      <c r="M99" s="156">
        <f t="shared" si="3"/>
        <v>0</v>
      </c>
      <c r="N99" s="156">
        <v>3.6700000000000001E-3</v>
      </c>
      <c r="O99" s="156">
        <f t="shared" si="4"/>
        <v>0.03</v>
      </c>
      <c r="P99" s="156">
        <v>0</v>
      </c>
      <c r="Q99" s="156">
        <f t="shared" si="5"/>
        <v>0</v>
      </c>
      <c r="R99" s="156" t="s">
        <v>430</v>
      </c>
      <c r="S99" s="156" t="s">
        <v>163</v>
      </c>
      <c r="T99" s="156" t="s">
        <v>211</v>
      </c>
      <c r="U99" s="156">
        <v>0</v>
      </c>
      <c r="V99" s="156">
        <f t="shared" si="6"/>
        <v>0</v>
      </c>
      <c r="W99" s="156"/>
      <c r="X99" s="156" t="s">
        <v>431</v>
      </c>
      <c r="Y99" s="147"/>
      <c r="Z99" s="147"/>
      <c r="AA99" s="147"/>
      <c r="AB99" s="147"/>
      <c r="AC99" s="147"/>
      <c r="AD99" s="147"/>
      <c r="AE99" s="147"/>
      <c r="AF99" s="147"/>
      <c r="AG99" s="147" t="s">
        <v>432</v>
      </c>
      <c r="AH99" s="147"/>
      <c r="AI99" s="147"/>
      <c r="AJ99" s="147"/>
      <c r="AK99" s="147"/>
      <c r="AL99" s="147"/>
      <c r="AM99" s="147"/>
      <c r="AN99" s="147"/>
      <c r="AO99" s="147"/>
      <c r="AP99" s="147"/>
      <c r="AQ99" s="147"/>
      <c r="AR99" s="147"/>
      <c r="AS99" s="147"/>
      <c r="AT99" s="147"/>
      <c r="AU99" s="147"/>
      <c r="AV99" s="147"/>
      <c r="AW99" s="147"/>
      <c r="AX99" s="147"/>
      <c r="AY99" s="147"/>
      <c r="AZ99" s="147"/>
      <c r="BA99" s="147"/>
      <c r="BB99" s="147"/>
      <c r="BC99" s="147"/>
      <c r="BD99" s="147"/>
      <c r="BE99" s="147"/>
      <c r="BF99" s="147"/>
      <c r="BG99" s="147"/>
      <c r="BH99" s="147"/>
    </row>
    <row r="100" spans="1:60" x14ac:dyDescent="0.25">
      <c r="A100" s="161" t="s">
        <v>158</v>
      </c>
      <c r="B100" s="162" t="s">
        <v>103</v>
      </c>
      <c r="C100" s="180" t="s">
        <v>104</v>
      </c>
      <c r="D100" s="163"/>
      <c r="E100" s="164"/>
      <c r="F100" s="165"/>
      <c r="G100" s="166">
        <f>SUMIF(AG101:AG104,"&lt;&gt;NOR",G101:G104)</f>
        <v>0</v>
      </c>
      <c r="H100" s="160"/>
      <c r="I100" s="160">
        <f>SUM(I101:I104)</f>
        <v>16318.12</v>
      </c>
      <c r="J100" s="160"/>
      <c r="K100" s="160">
        <f>SUM(K101:K104)</f>
        <v>24643.040000000001</v>
      </c>
      <c r="L100" s="160"/>
      <c r="M100" s="160">
        <f>SUM(M101:M104)</f>
        <v>0</v>
      </c>
      <c r="N100" s="160"/>
      <c r="O100" s="160">
        <f>SUM(O101:O104)</f>
        <v>0.17</v>
      </c>
      <c r="P100" s="160"/>
      <c r="Q100" s="160">
        <f>SUM(Q101:Q104)</f>
        <v>0</v>
      </c>
      <c r="R100" s="160"/>
      <c r="S100" s="160"/>
      <c r="T100" s="160"/>
      <c r="U100" s="160"/>
      <c r="V100" s="160">
        <f>SUM(V101:V104)</f>
        <v>13.97</v>
      </c>
      <c r="W100" s="160"/>
      <c r="X100" s="160"/>
      <c r="AG100" t="s">
        <v>159</v>
      </c>
    </row>
    <row r="101" spans="1:60" outlineLevel="1" x14ac:dyDescent="0.25">
      <c r="A101" s="167">
        <v>39</v>
      </c>
      <c r="B101" s="168" t="s">
        <v>484</v>
      </c>
      <c r="C101" s="182" t="s">
        <v>485</v>
      </c>
      <c r="D101" s="169" t="s">
        <v>225</v>
      </c>
      <c r="E101" s="170">
        <v>349.2</v>
      </c>
      <c r="F101" s="171">
        <v>0</v>
      </c>
      <c r="G101" s="172">
        <f>ROUND(E101*F101,2)</f>
        <v>0</v>
      </c>
      <c r="H101" s="157">
        <v>46.73</v>
      </c>
      <c r="I101" s="156">
        <f>ROUND(E101*H101,2)</f>
        <v>16318.12</v>
      </c>
      <c r="J101" s="157">
        <v>30.57</v>
      </c>
      <c r="K101" s="156">
        <f>ROUND(E101*J101,2)</f>
        <v>10675.04</v>
      </c>
      <c r="L101" s="156">
        <v>21</v>
      </c>
      <c r="M101" s="156">
        <f>G101*(1+L101/100)</f>
        <v>0</v>
      </c>
      <c r="N101" s="156">
        <v>0</v>
      </c>
      <c r="O101" s="156">
        <f>ROUND(E101*N101,2)</f>
        <v>0</v>
      </c>
      <c r="P101" s="156">
        <v>0</v>
      </c>
      <c r="Q101" s="156">
        <f>ROUND(E101*P101,2)</f>
        <v>0</v>
      </c>
      <c r="R101" s="156"/>
      <c r="S101" s="156" t="s">
        <v>163</v>
      </c>
      <c r="T101" s="156" t="s">
        <v>211</v>
      </c>
      <c r="U101" s="156">
        <v>0.04</v>
      </c>
      <c r="V101" s="156">
        <f>ROUND(E101*U101,2)</f>
        <v>13.97</v>
      </c>
      <c r="W101" s="156"/>
      <c r="X101" s="156" t="s">
        <v>212</v>
      </c>
      <c r="Y101" s="147"/>
      <c r="Z101" s="147"/>
      <c r="AA101" s="147"/>
      <c r="AB101" s="147"/>
      <c r="AC101" s="147"/>
      <c r="AD101" s="147"/>
      <c r="AE101" s="147"/>
      <c r="AF101" s="147"/>
      <c r="AG101" s="147" t="s">
        <v>213</v>
      </c>
      <c r="AH101" s="147"/>
      <c r="AI101" s="147"/>
      <c r="AJ101" s="147"/>
      <c r="AK101" s="147"/>
      <c r="AL101" s="147"/>
      <c r="AM101" s="147"/>
      <c r="AN101" s="147"/>
      <c r="AO101" s="147"/>
      <c r="AP101" s="147"/>
      <c r="AQ101" s="147"/>
      <c r="AR101" s="147"/>
      <c r="AS101" s="147"/>
      <c r="AT101" s="147"/>
      <c r="AU101" s="147"/>
      <c r="AV101" s="147"/>
      <c r="AW101" s="147"/>
      <c r="AX101" s="147"/>
      <c r="AY101" s="147"/>
      <c r="AZ101" s="147"/>
      <c r="BA101" s="147"/>
      <c r="BB101" s="147"/>
      <c r="BC101" s="147"/>
      <c r="BD101" s="147"/>
      <c r="BE101" s="147"/>
      <c r="BF101" s="147"/>
      <c r="BG101" s="147"/>
      <c r="BH101" s="147"/>
    </row>
    <row r="102" spans="1:60" outlineLevel="1" x14ac:dyDescent="0.25">
      <c r="A102" s="154"/>
      <c r="B102" s="155"/>
      <c r="C102" s="183" t="s">
        <v>588</v>
      </c>
      <c r="D102" s="158"/>
      <c r="E102" s="159">
        <v>339.2</v>
      </c>
      <c r="F102" s="156"/>
      <c r="G102" s="156"/>
      <c r="H102" s="156"/>
      <c r="I102" s="156"/>
      <c r="J102" s="156"/>
      <c r="K102" s="156"/>
      <c r="L102" s="156"/>
      <c r="M102" s="156"/>
      <c r="N102" s="156"/>
      <c r="O102" s="156"/>
      <c r="P102" s="156"/>
      <c r="Q102" s="156"/>
      <c r="R102" s="156"/>
      <c r="S102" s="156"/>
      <c r="T102" s="156"/>
      <c r="U102" s="156"/>
      <c r="V102" s="156"/>
      <c r="W102" s="156"/>
      <c r="X102" s="156"/>
      <c r="Y102" s="147"/>
      <c r="Z102" s="147"/>
      <c r="AA102" s="147"/>
      <c r="AB102" s="147"/>
      <c r="AC102" s="147"/>
      <c r="AD102" s="147"/>
      <c r="AE102" s="147"/>
      <c r="AF102" s="147"/>
      <c r="AG102" s="147" t="s">
        <v>178</v>
      </c>
      <c r="AH102" s="147">
        <v>0</v>
      </c>
      <c r="AI102" s="147"/>
      <c r="AJ102" s="147"/>
      <c r="AK102" s="147"/>
      <c r="AL102" s="147"/>
      <c r="AM102" s="147"/>
      <c r="AN102" s="147"/>
      <c r="AO102" s="147"/>
      <c r="AP102" s="147"/>
      <c r="AQ102" s="147"/>
      <c r="AR102" s="147"/>
      <c r="AS102" s="147"/>
      <c r="AT102" s="147"/>
      <c r="AU102" s="147"/>
      <c r="AV102" s="147"/>
      <c r="AW102" s="147"/>
      <c r="AX102" s="147"/>
      <c r="AY102" s="147"/>
      <c r="AZ102" s="147"/>
      <c r="BA102" s="147"/>
      <c r="BB102" s="147"/>
      <c r="BC102" s="147"/>
      <c r="BD102" s="147"/>
      <c r="BE102" s="147"/>
      <c r="BF102" s="147"/>
      <c r="BG102" s="147"/>
      <c r="BH102" s="147"/>
    </row>
    <row r="103" spans="1:60" outlineLevel="1" x14ac:dyDescent="0.25">
      <c r="A103" s="154"/>
      <c r="B103" s="155"/>
      <c r="C103" s="183" t="s">
        <v>589</v>
      </c>
      <c r="D103" s="158"/>
      <c r="E103" s="159">
        <v>10</v>
      </c>
      <c r="F103" s="156"/>
      <c r="G103" s="156"/>
      <c r="H103" s="156"/>
      <c r="I103" s="156"/>
      <c r="J103" s="156"/>
      <c r="K103" s="156"/>
      <c r="L103" s="156"/>
      <c r="M103" s="156"/>
      <c r="N103" s="156"/>
      <c r="O103" s="156"/>
      <c r="P103" s="156"/>
      <c r="Q103" s="156"/>
      <c r="R103" s="156"/>
      <c r="S103" s="156"/>
      <c r="T103" s="156"/>
      <c r="U103" s="156"/>
      <c r="V103" s="156"/>
      <c r="W103" s="156"/>
      <c r="X103" s="156"/>
      <c r="Y103" s="147"/>
      <c r="Z103" s="147"/>
      <c r="AA103" s="147"/>
      <c r="AB103" s="147"/>
      <c r="AC103" s="147"/>
      <c r="AD103" s="147"/>
      <c r="AE103" s="147"/>
      <c r="AF103" s="147"/>
      <c r="AG103" s="147" t="s">
        <v>178</v>
      </c>
      <c r="AH103" s="147">
        <v>0</v>
      </c>
      <c r="AI103" s="147"/>
      <c r="AJ103" s="147"/>
      <c r="AK103" s="147"/>
      <c r="AL103" s="147"/>
      <c r="AM103" s="147"/>
      <c r="AN103" s="147"/>
      <c r="AO103" s="147"/>
      <c r="AP103" s="147"/>
      <c r="AQ103" s="147"/>
      <c r="AR103" s="147"/>
      <c r="AS103" s="147"/>
      <c r="AT103" s="147"/>
      <c r="AU103" s="147"/>
      <c r="AV103" s="147"/>
      <c r="AW103" s="147"/>
      <c r="AX103" s="147"/>
      <c r="AY103" s="147"/>
      <c r="AZ103" s="147"/>
      <c r="BA103" s="147"/>
      <c r="BB103" s="147"/>
      <c r="BC103" s="147"/>
      <c r="BD103" s="147"/>
      <c r="BE103" s="147"/>
      <c r="BF103" s="147"/>
      <c r="BG103" s="147"/>
      <c r="BH103" s="147"/>
    </row>
    <row r="104" spans="1:60" outlineLevel="1" x14ac:dyDescent="0.25">
      <c r="A104" s="173">
        <v>40</v>
      </c>
      <c r="B104" s="174" t="s">
        <v>487</v>
      </c>
      <c r="C104" s="181" t="s">
        <v>488</v>
      </c>
      <c r="D104" s="175" t="s">
        <v>225</v>
      </c>
      <c r="E104" s="176">
        <v>349.2</v>
      </c>
      <c r="F104" s="177">
        <v>0</v>
      </c>
      <c r="G104" s="178">
        <f>ROUND(E104*F104,2)</f>
        <v>0</v>
      </c>
      <c r="H104" s="157">
        <v>0</v>
      </c>
      <c r="I104" s="156">
        <f>ROUND(E104*H104,2)</f>
        <v>0</v>
      </c>
      <c r="J104" s="157">
        <v>40</v>
      </c>
      <c r="K104" s="156">
        <f>ROUND(E104*J104,2)</f>
        <v>13968</v>
      </c>
      <c r="L104" s="156">
        <v>21</v>
      </c>
      <c r="M104" s="156">
        <f>G104*(1+L104/100)</f>
        <v>0</v>
      </c>
      <c r="N104" s="156">
        <v>5.0000000000000001E-4</v>
      </c>
      <c r="O104" s="156">
        <f>ROUND(E104*N104,2)</f>
        <v>0.17</v>
      </c>
      <c r="P104" s="156">
        <v>0</v>
      </c>
      <c r="Q104" s="156">
        <f>ROUND(E104*P104,2)</f>
        <v>0</v>
      </c>
      <c r="R104" s="156"/>
      <c r="S104" s="156" t="s">
        <v>169</v>
      </c>
      <c r="T104" s="156" t="s">
        <v>164</v>
      </c>
      <c r="U104" s="156">
        <v>0</v>
      </c>
      <c r="V104" s="156">
        <f>ROUND(E104*U104,2)</f>
        <v>0</v>
      </c>
      <c r="W104" s="156"/>
      <c r="X104" s="156" t="s">
        <v>212</v>
      </c>
      <c r="Y104" s="147"/>
      <c r="Z104" s="147"/>
      <c r="AA104" s="147"/>
      <c r="AB104" s="147"/>
      <c r="AC104" s="147"/>
      <c r="AD104" s="147"/>
      <c r="AE104" s="147"/>
      <c r="AF104" s="147"/>
      <c r="AG104" s="147" t="s">
        <v>213</v>
      </c>
      <c r="AH104" s="147"/>
      <c r="AI104" s="147"/>
      <c r="AJ104" s="147"/>
      <c r="AK104" s="147"/>
      <c r="AL104" s="147"/>
      <c r="AM104" s="147"/>
      <c r="AN104" s="147"/>
      <c r="AO104" s="147"/>
      <c r="AP104" s="147"/>
      <c r="AQ104" s="147"/>
      <c r="AR104" s="147"/>
      <c r="AS104" s="147"/>
      <c r="AT104" s="147"/>
      <c r="AU104" s="147"/>
      <c r="AV104" s="147"/>
      <c r="AW104" s="147"/>
      <c r="AX104" s="147"/>
      <c r="AY104" s="147"/>
      <c r="AZ104" s="147"/>
      <c r="BA104" s="147"/>
      <c r="BB104" s="147"/>
      <c r="BC104" s="147"/>
      <c r="BD104" s="147"/>
      <c r="BE104" s="147"/>
      <c r="BF104" s="147"/>
      <c r="BG104" s="147"/>
      <c r="BH104" s="147"/>
    </row>
    <row r="105" spans="1:60" x14ac:dyDescent="0.25">
      <c r="A105" s="161" t="s">
        <v>158</v>
      </c>
      <c r="B105" s="162" t="s">
        <v>105</v>
      </c>
      <c r="C105" s="180" t="s">
        <v>106</v>
      </c>
      <c r="D105" s="163"/>
      <c r="E105" s="164"/>
      <c r="F105" s="165"/>
      <c r="G105" s="166">
        <f>SUMIF(AG106:AG109,"&lt;&gt;NOR",G106:G109)</f>
        <v>0</v>
      </c>
      <c r="H105" s="160"/>
      <c r="I105" s="160">
        <f>SUM(I106:I109)</f>
        <v>0</v>
      </c>
      <c r="J105" s="160"/>
      <c r="K105" s="160">
        <f>SUM(K106:K109)</f>
        <v>64245.2</v>
      </c>
      <c r="L105" s="160"/>
      <c r="M105" s="160">
        <f>SUM(M106:M109)</f>
        <v>0</v>
      </c>
      <c r="N105" s="160"/>
      <c r="O105" s="160">
        <f>SUM(O106:O109)</f>
        <v>0</v>
      </c>
      <c r="P105" s="160"/>
      <c r="Q105" s="160">
        <f>SUM(Q106:Q109)</f>
        <v>0</v>
      </c>
      <c r="R105" s="160"/>
      <c r="S105" s="160"/>
      <c r="T105" s="160"/>
      <c r="U105" s="160"/>
      <c r="V105" s="160">
        <f>SUM(V106:V109)</f>
        <v>99.54</v>
      </c>
      <c r="W105" s="160"/>
      <c r="X105" s="160"/>
      <c r="AG105" t="s">
        <v>159</v>
      </c>
    </row>
    <row r="106" spans="1:60" outlineLevel="1" x14ac:dyDescent="0.25">
      <c r="A106" s="167">
        <v>41</v>
      </c>
      <c r="B106" s="168" t="s">
        <v>489</v>
      </c>
      <c r="C106" s="182" t="s">
        <v>490</v>
      </c>
      <c r="D106" s="169" t="s">
        <v>491</v>
      </c>
      <c r="E106" s="170">
        <v>470.66077999999999</v>
      </c>
      <c r="F106" s="171">
        <v>0</v>
      </c>
      <c r="G106" s="172">
        <f>ROUND(E106*F106,2)</f>
        <v>0</v>
      </c>
      <c r="H106" s="157">
        <v>0</v>
      </c>
      <c r="I106" s="156">
        <f>ROUND(E106*H106,2)</f>
        <v>0</v>
      </c>
      <c r="J106" s="157">
        <v>136.5</v>
      </c>
      <c r="K106" s="156">
        <f>ROUND(E106*J106,2)</f>
        <v>64245.2</v>
      </c>
      <c r="L106" s="156">
        <v>21</v>
      </c>
      <c r="M106" s="156">
        <f>G106*(1+L106/100)</f>
        <v>0</v>
      </c>
      <c r="N106" s="156">
        <v>0</v>
      </c>
      <c r="O106" s="156">
        <f>ROUND(E106*N106,2)</f>
        <v>0</v>
      </c>
      <c r="P106" s="156">
        <v>0</v>
      </c>
      <c r="Q106" s="156">
        <f>ROUND(E106*P106,2)</f>
        <v>0</v>
      </c>
      <c r="R106" s="156"/>
      <c r="S106" s="156" t="s">
        <v>163</v>
      </c>
      <c r="T106" s="156" t="s">
        <v>211</v>
      </c>
      <c r="U106" s="156">
        <v>0.21149999999999999</v>
      </c>
      <c r="V106" s="156">
        <f>ROUND(E106*U106,2)</f>
        <v>99.54</v>
      </c>
      <c r="W106" s="156"/>
      <c r="X106" s="156" t="s">
        <v>492</v>
      </c>
      <c r="Y106" s="147"/>
      <c r="Z106" s="147"/>
      <c r="AA106" s="147"/>
      <c r="AB106" s="147"/>
      <c r="AC106" s="147"/>
      <c r="AD106" s="147"/>
      <c r="AE106" s="147"/>
      <c r="AF106" s="147"/>
      <c r="AG106" s="147" t="s">
        <v>493</v>
      </c>
      <c r="AH106" s="147"/>
      <c r="AI106" s="147"/>
      <c r="AJ106" s="147"/>
      <c r="AK106" s="147"/>
      <c r="AL106" s="147"/>
      <c r="AM106" s="147"/>
      <c r="AN106" s="147"/>
      <c r="AO106" s="147"/>
      <c r="AP106" s="147"/>
      <c r="AQ106" s="147"/>
      <c r="AR106" s="147"/>
      <c r="AS106" s="147"/>
      <c r="AT106" s="147"/>
      <c r="AU106" s="147"/>
      <c r="AV106" s="147"/>
      <c r="AW106" s="147"/>
      <c r="AX106" s="147"/>
      <c r="AY106" s="147"/>
      <c r="AZ106" s="147"/>
      <c r="BA106" s="147"/>
      <c r="BB106" s="147"/>
      <c r="BC106" s="147"/>
      <c r="BD106" s="147"/>
      <c r="BE106" s="147"/>
      <c r="BF106" s="147"/>
      <c r="BG106" s="147"/>
      <c r="BH106" s="147"/>
    </row>
    <row r="107" spans="1:60" outlineLevel="1" x14ac:dyDescent="0.25">
      <c r="A107" s="154"/>
      <c r="B107" s="155"/>
      <c r="C107" s="183" t="s">
        <v>494</v>
      </c>
      <c r="D107" s="158"/>
      <c r="E107" s="159"/>
      <c r="F107" s="156"/>
      <c r="G107" s="156"/>
      <c r="H107" s="156"/>
      <c r="I107" s="156"/>
      <c r="J107" s="156"/>
      <c r="K107" s="156"/>
      <c r="L107" s="156"/>
      <c r="M107" s="156"/>
      <c r="N107" s="156"/>
      <c r="O107" s="156"/>
      <c r="P107" s="156"/>
      <c r="Q107" s="156"/>
      <c r="R107" s="156"/>
      <c r="S107" s="156"/>
      <c r="T107" s="156"/>
      <c r="U107" s="156"/>
      <c r="V107" s="156"/>
      <c r="W107" s="156"/>
      <c r="X107" s="156"/>
      <c r="Y107" s="147"/>
      <c r="Z107" s="147"/>
      <c r="AA107" s="147"/>
      <c r="AB107" s="147"/>
      <c r="AC107" s="147"/>
      <c r="AD107" s="147"/>
      <c r="AE107" s="147"/>
      <c r="AF107" s="147"/>
      <c r="AG107" s="147" t="s">
        <v>178</v>
      </c>
      <c r="AH107" s="147">
        <v>0</v>
      </c>
      <c r="AI107" s="147"/>
      <c r="AJ107" s="147"/>
      <c r="AK107" s="147"/>
      <c r="AL107" s="147"/>
      <c r="AM107" s="147"/>
      <c r="AN107" s="147"/>
      <c r="AO107" s="147"/>
      <c r="AP107" s="147"/>
      <c r="AQ107" s="147"/>
      <c r="AR107" s="147"/>
      <c r="AS107" s="147"/>
      <c r="AT107" s="147"/>
      <c r="AU107" s="147"/>
      <c r="AV107" s="147"/>
      <c r="AW107" s="147"/>
      <c r="AX107" s="147"/>
      <c r="AY107" s="147"/>
      <c r="AZ107" s="147"/>
      <c r="BA107" s="147"/>
      <c r="BB107" s="147"/>
      <c r="BC107" s="147"/>
      <c r="BD107" s="147"/>
      <c r="BE107" s="147"/>
      <c r="BF107" s="147"/>
      <c r="BG107" s="147"/>
      <c r="BH107" s="147"/>
    </row>
    <row r="108" spans="1:60" ht="20.399999999999999" outlineLevel="1" x14ac:dyDescent="0.25">
      <c r="A108" s="154"/>
      <c r="B108" s="155"/>
      <c r="C108" s="183" t="s">
        <v>590</v>
      </c>
      <c r="D108" s="158"/>
      <c r="E108" s="159"/>
      <c r="F108" s="156"/>
      <c r="G108" s="156"/>
      <c r="H108" s="156"/>
      <c r="I108" s="156"/>
      <c r="J108" s="156"/>
      <c r="K108" s="156"/>
      <c r="L108" s="156"/>
      <c r="M108" s="156"/>
      <c r="N108" s="156"/>
      <c r="O108" s="156"/>
      <c r="P108" s="156"/>
      <c r="Q108" s="156"/>
      <c r="R108" s="156"/>
      <c r="S108" s="156"/>
      <c r="T108" s="156"/>
      <c r="U108" s="156"/>
      <c r="V108" s="156"/>
      <c r="W108" s="156"/>
      <c r="X108" s="156"/>
      <c r="Y108" s="147"/>
      <c r="Z108" s="147"/>
      <c r="AA108" s="147"/>
      <c r="AB108" s="147"/>
      <c r="AC108" s="147"/>
      <c r="AD108" s="147"/>
      <c r="AE108" s="147"/>
      <c r="AF108" s="147"/>
      <c r="AG108" s="147" t="s">
        <v>178</v>
      </c>
      <c r="AH108" s="147">
        <v>0</v>
      </c>
      <c r="AI108" s="147"/>
      <c r="AJ108" s="147"/>
      <c r="AK108" s="147"/>
      <c r="AL108" s="147"/>
      <c r="AM108" s="147"/>
      <c r="AN108" s="147"/>
      <c r="AO108" s="147"/>
      <c r="AP108" s="147"/>
      <c r="AQ108" s="147"/>
      <c r="AR108" s="147"/>
      <c r="AS108" s="147"/>
      <c r="AT108" s="147"/>
      <c r="AU108" s="147"/>
      <c r="AV108" s="147"/>
      <c r="AW108" s="147"/>
      <c r="AX108" s="147"/>
      <c r="AY108" s="147"/>
      <c r="AZ108" s="147"/>
      <c r="BA108" s="147"/>
      <c r="BB108" s="147"/>
      <c r="BC108" s="147"/>
      <c r="BD108" s="147"/>
      <c r="BE108" s="147"/>
      <c r="BF108" s="147"/>
      <c r="BG108" s="147"/>
      <c r="BH108" s="147"/>
    </row>
    <row r="109" spans="1:60" outlineLevel="1" x14ac:dyDescent="0.25">
      <c r="A109" s="154"/>
      <c r="B109" s="155"/>
      <c r="C109" s="183" t="s">
        <v>591</v>
      </c>
      <c r="D109" s="158"/>
      <c r="E109" s="159">
        <v>470.66077999999999</v>
      </c>
      <c r="F109" s="156"/>
      <c r="G109" s="156"/>
      <c r="H109" s="156"/>
      <c r="I109" s="156"/>
      <c r="J109" s="156"/>
      <c r="K109" s="156"/>
      <c r="L109" s="156"/>
      <c r="M109" s="156"/>
      <c r="N109" s="156"/>
      <c r="O109" s="156"/>
      <c r="P109" s="156"/>
      <c r="Q109" s="156"/>
      <c r="R109" s="156"/>
      <c r="S109" s="156"/>
      <c r="T109" s="156"/>
      <c r="U109" s="156"/>
      <c r="V109" s="156"/>
      <c r="W109" s="156"/>
      <c r="X109" s="156"/>
      <c r="Y109" s="147"/>
      <c r="Z109" s="147"/>
      <c r="AA109" s="147"/>
      <c r="AB109" s="147"/>
      <c r="AC109" s="147"/>
      <c r="AD109" s="147"/>
      <c r="AE109" s="147"/>
      <c r="AF109" s="147"/>
      <c r="AG109" s="147" t="s">
        <v>178</v>
      </c>
      <c r="AH109" s="147">
        <v>0</v>
      </c>
      <c r="AI109" s="147"/>
      <c r="AJ109" s="147"/>
      <c r="AK109" s="147"/>
      <c r="AL109" s="147"/>
      <c r="AM109" s="147"/>
      <c r="AN109" s="147"/>
      <c r="AO109" s="147"/>
      <c r="AP109" s="147"/>
      <c r="AQ109" s="147"/>
      <c r="AR109" s="147"/>
      <c r="AS109" s="147"/>
      <c r="AT109" s="147"/>
      <c r="AU109" s="147"/>
      <c r="AV109" s="147"/>
      <c r="AW109" s="147"/>
      <c r="AX109" s="147"/>
      <c r="AY109" s="147"/>
      <c r="AZ109" s="147"/>
      <c r="BA109" s="147"/>
      <c r="BB109" s="147"/>
      <c r="BC109" s="147"/>
      <c r="BD109" s="147"/>
      <c r="BE109" s="147"/>
      <c r="BF109" s="147"/>
      <c r="BG109" s="147"/>
      <c r="BH109" s="147"/>
    </row>
    <row r="110" spans="1:60" x14ac:dyDescent="0.25">
      <c r="A110" s="161" t="s">
        <v>158</v>
      </c>
      <c r="B110" s="162" t="s">
        <v>127</v>
      </c>
      <c r="C110" s="180" t="s">
        <v>128</v>
      </c>
      <c r="D110" s="163"/>
      <c r="E110" s="164"/>
      <c r="F110" s="165"/>
      <c r="G110" s="166">
        <f>SUMIF(AG111:AG114,"&lt;&gt;NOR",G111:G114)</f>
        <v>0</v>
      </c>
      <c r="H110" s="160"/>
      <c r="I110" s="160">
        <f>SUM(I111:I114)</f>
        <v>0</v>
      </c>
      <c r="J110" s="160"/>
      <c r="K110" s="160">
        <f>SUM(K111:K114)</f>
        <v>10977.89</v>
      </c>
      <c r="L110" s="160"/>
      <c r="M110" s="160">
        <f>SUM(M111:M114)</f>
        <v>0</v>
      </c>
      <c r="N110" s="160"/>
      <c r="O110" s="160">
        <f>SUM(O111:O114)</f>
        <v>0</v>
      </c>
      <c r="P110" s="160"/>
      <c r="Q110" s="160">
        <f>SUM(Q111:Q114)</f>
        <v>0</v>
      </c>
      <c r="R110" s="160"/>
      <c r="S110" s="160"/>
      <c r="T110" s="160"/>
      <c r="U110" s="160"/>
      <c r="V110" s="160">
        <f>SUM(V111:V114)</f>
        <v>2.56</v>
      </c>
      <c r="W110" s="160"/>
      <c r="X110" s="160"/>
      <c r="AG110" t="s">
        <v>159</v>
      </c>
    </row>
    <row r="111" spans="1:60" ht="30.6" outlineLevel="1" x14ac:dyDescent="0.25">
      <c r="A111" s="167">
        <v>42</v>
      </c>
      <c r="B111" s="168" t="s">
        <v>497</v>
      </c>
      <c r="C111" s="182" t="s">
        <v>498</v>
      </c>
      <c r="D111" s="169" t="s">
        <v>491</v>
      </c>
      <c r="E111" s="170">
        <v>256.49272000000002</v>
      </c>
      <c r="F111" s="171">
        <v>0</v>
      </c>
      <c r="G111" s="172">
        <f>ROUND(E111*F111,2)</f>
        <v>0</v>
      </c>
      <c r="H111" s="157">
        <v>0</v>
      </c>
      <c r="I111" s="156">
        <f>ROUND(E111*H111,2)</f>
        <v>0</v>
      </c>
      <c r="J111" s="157">
        <v>42.8</v>
      </c>
      <c r="K111" s="156">
        <f>ROUND(E111*J111,2)</f>
        <v>10977.89</v>
      </c>
      <c r="L111" s="156">
        <v>21</v>
      </c>
      <c r="M111" s="156">
        <f>G111*(1+L111/100)</f>
        <v>0</v>
      </c>
      <c r="N111" s="156">
        <v>0</v>
      </c>
      <c r="O111" s="156">
        <f>ROUND(E111*N111,2)</f>
        <v>0</v>
      </c>
      <c r="P111" s="156">
        <v>0</v>
      </c>
      <c r="Q111" s="156">
        <f>ROUND(E111*P111,2)</f>
        <v>0</v>
      </c>
      <c r="R111" s="156"/>
      <c r="S111" s="156" t="s">
        <v>169</v>
      </c>
      <c r="T111" s="156" t="s">
        <v>499</v>
      </c>
      <c r="U111" s="156">
        <v>0.01</v>
      </c>
      <c r="V111" s="156">
        <f>ROUND(E111*U111,2)</f>
        <v>2.56</v>
      </c>
      <c r="W111" s="156"/>
      <c r="X111" s="156" t="s">
        <v>500</v>
      </c>
      <c r="Y111" s="147"/>
      <c r="Z111" s="147"/>
      <c r="AA111" s="147"/>
      <c r="AB111" s="147"/>
      <c r="AC111" s="147"/>
      <c r="AD111" s="147"/>
      <c r="AE111" s="147"/>
      <c r="AF111" s="147"/>
      <c r="AG111" s="147" t="s">
        <v>501</v>
      </c>
      <c r="AH111" s="147"/>
      <c r="AI111" s="147"/>
      <c r="AJ111" s="147"/>
      <c r="AK111" s="147"/>
      <c r="AL111" s="147"/>
      <c r="AM111" s="147"/>
      <c r="AN111" s="147"/>
      <c r="AO111" s="147"/>
      <c r="AP111" s="147"/>
      <c r="AQ111" s="147"/>
      <c r="AR111" s="147"/>
      <c r="AS111" s="147"/>
      <c r="AT111" s="147"/>
      <c r="AU111" s="147"/>
      <c r="AV111" s="147"/>
      <c r="AW111" s="147"/>
      <c r="AX111" s="147"/>
      <c r="AY111" s="147"/>
      <c r="AZ111" s="147"/>
      <c r="BA111" s="147"/>
      <c r="BB111" s="147"/>
      <c r="BC111" s="147"/>
      <c r="BD111" s="147"/>
      <c r="BE111" s="147"/>
      <c r="BF111" s="147"/>
      <c r="BG111" s="147"/>
      <c r="BH111" s="147"/>
    </row>
    <row r="112" spans="1:60" outlineLevel="1" x14ac:dyDescent="0.25">
      <c r="A112" s="154"/>
      <c r="B112" s="155"/>
      <c r="C112" s="183" t="s">
        <v>502</v>
      </c>
      <c r="D112" s="158"/>
      <c r="E112" s="159"/>
      <c r="F112" s="156"/>
      <c r="G112" s="156"/>
      <c r="H112" s="156"/>
      <c r="I112" s="156"/>
      <c r="J112" s="156"/>
      <c r="K112" s="156"/>
      <c r="L112" s="156"/>
      <c r="M112" s="156"/>
      <c r="N112" s="156"/>
      <c r="O112" s="156"/>
      <c r="P112" s="156"/>
      <c r="Q112" s="156"/>
      <c r="R112" s="156"/>
      <c r="S112" s="156"/>
      <c r="T112" s="156"/>
      <c r="U112" s="156"/>
      <c r="V112" s="156"/>
      <c r="W112" s="156"/>
      <c r="X112" s="156"/>
      <c r="Y112" s="147"/>
      <c r="Z112" s="147"/>
      <c r="AA112" s="147"/>
      <c r="AB112" s="147"/>
      <c r="AC112" s="147"/>
      <c r="AD112" s="147"/>
      <c r="AE112" s="147"/>
      <c r="AF112" s="147"/>
      <c r="AG112" s="147" t="s">
        <v>178</v>
      </c>
      <c r="AH112" s="147">
        <v>0</v>
      </c>
      <c r="AI112" s="147"/>
      <c r="AJ112" s="147"/>
      <c r="AK112" s="147"/>
      <c r="AL112" s="147"/>
      <c r="AM112" s="147"/>
      <c r="AN112" s="147"/>
      <c r="AO112" s="147"/>
      <c r="AP112" s="147"/>
      <c r="AQ112" s="147"/>
      <c r="AR112" s="147"/>
      <c r="AS112" s="147"/>
      <c r="AT112" s="147"/>
      <c r="AU112" s="147"/>
      <c r="AV112" s="147"/>
      <c r="AW112" s="147"/>
      <c r="AX112" s="147"/>
      <c r="AY112" s="147"/>
      <c r="AZ112" s="147"/>
      <c r="BA112" s="147"/>
      <c r="BB112" s="147"/>
      <c r="BC112" s="147"/>
      <c r="BD112" s="147"/>
      <c r="BE112" s="147"/>
      <c r="BF112" s="147"/>
      <c r="BG112" s="147"/>
      <c r="BH112" s="147"/>
    </row>
    <row r="113" spans="1:60" outlineLevel="1" x14ac:dyDescent="0.25">
      <c r="A113" s="154"/>
      <c r="B113" s="155"/>
      <c r="C113" s="183" t="s">
        <v>503</v>
      </c>
      <c r="D113" s="158"/>
      <c r="E113" s="159"/>
      <c r="F113" s="156"/>
      <c r="G113" s="156"/>
      <c r="H113" s="156"/>
      <c r="I113" s="156"/>
      <c r="J113" s="156"/>
      <c r="K113" s="156"/>
      <c r="L113" s="156"/>
      <c r="M113" s="156"/>
      <c r="N113" s="156"/>
      <c r="O113" s="156"/>
      <c r="P113" s="156"/>
      <c r="Q113" s="156"/>
      <c r="R113" s="156"/>
      <c r="S113" s="156"/>
      <c r="T113" s="156"/>
      <c r="U113" s="156"/>
      <c r="V113" s="156"/>
      <c r="W113" s="156"/>
      <c r="X113" s="156"/>
      <c r="Y113" s="147"/>
      <c r="Z113" s="147"/>
      <c r="AA113" s="147"/>
      <c r="AB113" s="147"/>
      <c r="AC113" s="147"/>
      <c r="AD113" s="147"/>
      <c r="AE113" s="147"/>
      <c r="AF113" s="147"/>
      <c r="AG113" s="147" t="s">
        <v>178</v>
      </c>
      <c r="AH113" s="147">
        <v>0</v>
      </c>
      <c r="AI113" s="147"/>
      <c r="AJ113" s="147"/>
      <c r="AK113" s="147"/>
      <c r="AL113" s="147"/>
      <c r="AM113" s="147"/>
      <c r="AN113" s="147"/>
      <c r="AO113" s="147"/>
      <c r="AP113" s="147"/>
      <c r="AQ113" s="147"/>
      <c r="AR113" s="147"/>
      <c r="AS113" s="147"/>
      <c r="AT113" s="147"/>
      <c r="AU113" s="147"/>
      <c r="AV113" s="147"/>
      <c r="AW113" s="147"/>
      <c r="AX113" s="147"/>
      <c r="AY113" s="147"/>
      <c r="AZ113" s="147"/>
      <c r="BA113" s="147"/>
      <c r="BB113" s="147"/>
      <c r="BC113" s="147"/>
      <c r="BD113" s="147"/>
      <c r="BE113" s="147"/>
      <c r="BF113" s="147"/>
      <c r="BG113" s="147"/>
      <c r="BH113" s="147"/>
    </row>
    <row r="114" spans="1:60" outlineLevel="1" x14ac:dyDescent="0.25">
      <c r="A114" s="154"/>
      <c r="B114" s="155"/>
      <c r="C114" s="183" t="s">
        <v>592</v>
      </c>
      <c r="D114" s="158"/>
      <c r="E114" s="159">
        <v>256.49272000000002</v>
      </c>
      <c r="F114" s="156"/>
      <c r="G114" s="156"/>
      <c r="H114" s="156"/>
      <c r="I114" s="156"/>
      <c r="J114" s="156"/>
      <c r="K114" s="156"/>
      <c r="L114" s="156"/>
      <c r="M114" s="156"/>
      <c r="N114" s="156"/>
      <c r="O114" s="156"/>
      <c r="P114" s="156"/>
      <c r="Q114" s="156"/>
      <c r="R114" s="156"/>
      <c r="S114" s="156"/>
      <c r="T114" s="156"/>
      <c r="U114" s="156"/>
      <c r="V114" s="156"/>
      <c r="W114" s="156"/>
      <c r="X114" s="156"/>
      <c r="Y114" s="147"/>
      <c r="Z114" s="147"/>
      <c r="AA114" s="147"/>
      <c r="AB114" s="147"/>
      <c r="AC114" s="147"/>
      <c r="AD114" s="147"/>
      <c r="AE114" s="147"/>
      <c r="AF114" s="147"/>
      <c r="AG114" s="147" t="s">
        <v>178</v>
      </c>
      <c r="AH114" s="147">
        <v>0</v>
      </c>
      <c r="AI114" s="147"/>
      <c r="AJ114" s="147"/>
      <c r="AK114" s="147"/>
      <c r="AL114" s="147"/>
      <c r="AM114" s="147"/>
      <c r="AN114" s="147"/>
      <c r="AO114" s="147"/>
      <c r="AP114" s="147"/>
      <c r="AQ114" s="147"/>
      <c r="AR114" s="147"/>
      <c r="AS114" s="147"/>
      <c r="AT114" s="147"/>
      <c r="AU114" s="147"/>
      <c r="AV114" s="147"/>
      <c r="AW114" s="147"/>
      <c r="AX114" s="147"/>
      <c r="AY114" s="147"/>
      <c r="AZ114" s="147"/>
      <c r="BA114" s="147"/>
      <c r="BB114" s="147"/>
      <c r="BC114" s="147"/>
      <c r="BD114" s="147"/>
      <c r="BE114" s="147"/>
      <c r="BF114" s="147"/>
      <c r="BG114" s="147"/>
      <c r="BH114" s="147"/>
    </row>
    <row r="115" spans="1:60" x14ac:dyDescent="0.25">
      <c r="A115" s="3"/>
      <c r="B115" s="4"/>
      <c r="C115" s="184"/>
      <c r="D115" s="6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AE115">
        <v>15</v>
      </c>
      <c r="AF115">
        <v>21</v>
      </c>
      <c r="AG115" t="s">
        <v>145</v>
      </c>
    </row>
    <row r="116" spans="1:60" x14ac:dyDescent="0.25">
      <c r="A116" s="150"/>
      <c r="B116" s="151" t="s">
        <v>31</v>
      </c>
      <c r="C116" s="185"/>
      <c r="D116" s="152"/>
      <c r="E116" s="153"/>
      <c r="F116" s="153"/>
      <c r="G116" s="179">
        <f>G8+G78+G81+G90+G100+G105+G110</f>
        <v>0</v>
      </c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AE116">
        <f>SUMIF(L7:L114,AE115,G7:G114)</f>
        <v>0</v>
      </c>
      <c r="AF116">
        <f>SUMIF(L7:L114,AF115,G7:G114)</f>
        <v>0</v>
      </c>
      <c r="AG116" t="s">
        <v>203</v>
      </c>
    </row>
    <row r="117" spans="1:60" x14ac:dyDescent="0.25">
      <c r="A117" s="3"/>
      <c r="B117" s="4"/>
      <c r="C117" s="184"/>
      <c r="D117" s="6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</row>
    <row r="118" spans="1:60" x14ac:dyDescent="0.25">
      <c r="A118" s="3"/>
      <c r="B118" s="4"/>
      <c r="C118" s="184"/>
      <c r="D118" s="6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</row>
    <row r="119" spans="1:60" x14ac:dyDescent="0.25">
      <c r="A119" s="277" t="s">
        <v>204</v>
      </c>
      <c r="B119" s="277"/>
      <c r="C119" s="278"/>
      <c r="D119" s="6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</row>
    <row r="120" spans="1:60" x14ac:dyDescent="0.25">
      <c r="A120" s="258"/>
      <c r="B120" s="259"/>
      <c r="C120" s="260"/>
      <c r="D120" s="259"/>
      <c r="E120" s="259"/>
      <c r="F120" s="259"/>
      <c r="G120" s="261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AG120" t="s">
        <v>205</v>
      </c>
    </row>
    <row r="121" spans="1:60" x14ac:dyDescent="0.25">
      <c r="A121" s="262"/>
      <c r="B121" s="263"/>
      <c r="C121" s="264"/>
      <c r="D121" s="263"/>
      <c r="E121" s="263"/>
      <c r="F121" s="263"/>
      <c r="G121" s="265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</row>
    <row r="122" spans="1:60" x14ac:dyDescent="0.25">
      <c r="A122" s="262"/>
      <c r="B122" s="263"/>
      <c r="C122" s="264"/>
      <c r="D122" s="263"/>
      <c r="E122" s="263"/>
      <c r="F122" s="263"/>
      <c r="G122" s="265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</row>
    <row r="123" spans="1:60" x14ac:dyDescent="0.25">
      <c r="A123" s="262"/>
      <c r="B123" s="263"/>
      <c r="C123" s="264"/>
      <c r="D123" s="263"/>
      <c r="E123" s="263"/>
      <c r="F123" s="263"/>
      <c r="G123" s="265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</row>
    <row r="124" spans="1:60" x14ac:dyDescent="0.25">
      <c r="A124" s="266"/>
      <c r="B124" s="267"/>
      <c r="C124" s="268"/>
      <c r="D124" s="267"/>
      <c r="E124" s="267"/>
      <c r="F124" s="267"/>
      <c r="G124" s="269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</row>
    <row r="125" spans="1:60" x14ac:dyDescent="0.25">
      <c r="A125" s="3"/>
      <c r="B125" s="4"/>
      <c r="C125" s="184"/>
      <c r="D125" s="6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</row>
    <row r="126" spans="1:60" x14ac:dyDescent="0.25">
      <c r="C126" s="186"/>
      <c r="D126" s="10"/>
      <c r="AG126" t="s">
        <v>206</v>
      </c>
    </row>
    <row r="127" spans="1:60" x14ac:dyDescent="0.25">
      <c r="D127" s="10"/>
    </row>
    <row r="128" spans="1:60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j164TnQeOjsu81iJV27lCGSPtajv9Qdw9Iap3hUkqfuoFA4q7YN+tkUfNPy/MVDXYnnx1lBgjZrSrNBkcP2zpQ==" saltValue="raHsRsFTxvNSQaKoqVqHrg==" spinCount="100000" sheet="1" objects="1" scenarios="1"/>
  <mergeCells count="6">
    <mergeCell ref="A120:G124"/>
    <mergeCell ref="A1:G1"/>
    <mergeCell ref="C2:G2"/>
    <mergeCell ref="C3:G3"/>
    <mergeCell ref="C4:G4"/>
    <mergeCell ref="A119:C119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ummaryBelow="0"/>
  </sheetPr>
  <dimension ref="A1:BH5000"/>
  <sheetViews>
    <sheetView workbookViewId="0">
      <pane ySplit="7" topLeftCell="A33" activePane="bottomLeft" state="frozen"/>
      <selection pane="bottomLeft" activeCell="C47" sqref="C47"/>
    </sheetView>
  </sheetViews>
  <sheetFormatPr defaultRowHeight="13.2" outlineLevelRow="1" x14ac:dyDescent="0.25"/>
  <cols>
    <col min="1" max="1" width="3.44140625" customWidth="1"/>
    <col min="2" max="2" width="12.5546875" style="121" customWidth="1"/>
    <col min="3" max="3" width="38.33203125" style="121" customWidth="1"/>
    <col min="4" max="4" width="4.88671875" customWidth="1"/>
    <col min="5" max="5" width="10.5546875" customWidth="1"/>
    <col min="6" max="6" width="9.88671875" customWidth="1"/>
    <col min="7" max="7" width="12.6640625" customWidth="1"/>
    <col min="8" max="24" width="0" hidden="1" customWidth="1"/>
    <col min="29" max="29" width="0" hidden="1" customWidth="1"/>
    <col min="31" max="41" width="0" hidden="1" customWidth="1"/>
  </cols>
  <sheetData>
    <row r="1" spans="1:60" ht="15.75" customHeight="1" x14ac:dyDescent="0.3">
      <c r="A1" s="270" t="s">
        <v>7</v>
      </c>
      <c r="B1" s="270"/>
      <c r="C1" s="270"/>
      <c r="D1" s="270"/>
      <c r="E1" s="270"/>
      <c r="F1" s="270"/>
      <c r="G1" s="270"/>
      <c r="AG1" t="s">
        <v>132</v>
      </c>
    </row>
    <row r="2" spans="1:60" ht="24.9" customHeight="1" x14ac:dyDescent="0.25">
      <c r="A2" s="139" t="s">
        <v>8</v>
      </c>
      <c r="B2" s="48" t="s">
        <v>43</v>
      </c>
      <c r="C2" s="271" t="s">
        <v>44</v>
      </c>
      <c r="D2" s="272"/>
      <c r="E2" s="272"/>
      <c r="F2" s="272"/>
      <c r="G2" s="273"/>
      <c r="AG2" t="s">
        <v>133</v>
      </c>
    </row>
    <row r="3" spans="1:60" ht="24.9" customHeight="1" x14ac:dyDescent="0.25">
      <c r="A3" s="139" t="s">
        <v>9</v>
      </c>
      <c r="B3" s="48" t="s">
        <v>57</v>
      </c>
      <c r="C3" s="271" t="s">
        <v>58</v>
      </c>
      <c r="D3" s="272"/>
      <c r="E3" s="272"/>
      <c r="F3" s="272"/>
      <c r="G3" s="273"/>
      <c r="AC3" s="121" t="s">
        <v>207</v>
      </c>
      <c r="AG3" t="s">
        <v>135</v>
      </c>
    </row>
    <row r="4" spans="1:60" ht="24.9" customHeight="1" x14ac:dyDescent="0.25">
      <c r="A4" s="140" t="s">
        <v>10</v>
      </c>
      <c r="B4" s="141" t="s">
        <v>66</v>
      </c>
      <c r="C4" s="274" t="s">
        <v>67</v>
      </c>
      <c r="D4" s="275"/>
      <c r="E4" s="275"/>
      <c r="F4" s="275"/>
      <c r="G4" s="276"/>
      <c r="AG4" t="s">
        <v>136</v>
      </c>
    </row>
    <row r="5" spans="1:60" x14ac:dyDescent="0.25">
      <c r="D5" s="10"/>
    </row>
    <row r="6" spans="1:60" ht="39.6" x14ac:dyDescent="0.25">
      <c r="A6" s="143" t="s">
        <v>137</v>
      </c>
      <c r="B6" s="145" t="s">
        <v>138</v>
      </c>
      <c r="C6" s="145" t="s">
        <v>139</v>
      </c>
      <c r="D6" s="144" t="s">
        <v>140</v>
      </c>
      <c r="E6" s="143" t="s">
        <v>141</v>
      </c>
      <c r="F6" s="142" t="s">
        <v>142</v>
      </c>
      <c r="G6" s="143" t="s">
        <v>31</v>
      </c>
      <c r="H6" s="146" t="s">
        <v>32</v>
      </c>
      <c r="I6" s="146" t="s">
        <v>143</v>
      </c>
      <c r="J6" s="146" t="s">
        <v>33</v>
      </c>
      <c r="K6" s="146" t="s">
        <v>144</v>
      </c>
      <c r="L6" s="146" t="s">
        <v>145</v>
      </c>
      <c r="M6" s="146" t="s">
        <v>146</v>
      </c>
      <c r="N6" s="146" t="s">
        <v>147</v>
      </c>
      <c r="O6" s="146" t="s">
        <v>148</v>
      </c>
      <c r="P6" s="146" t="s">
        <v>149</v>
      </c>
      <c r="Q6" s="146" t="s">
        <v>150</v>
      </c>
      <c r="R6" s="146" t="s">
        <v>151</v>
      </c>
      <c r="S6" s="146" t="s">
        <v>152</v>
      </c>
      <c r="T6" s="146" t="s">
        <v>153</v>
      </c>
      <c r="U6" s="146" t="s">
        <v>154</v>
      </c>
      <c r="V6" s="146" t="s">
        <v>155</v>
      </c>
      <c r="W6" s="146" t="s">
        <v>156</v>
      </c>
      <c r="X6" s="146" t="s">
        <v>157</v>
      </c>
    </row>
    <row r="7" spans="1:60" hidden="1" x14ac:dyDescent="0.25">
      <c r="A7" s="3"/>
      <c r="B7" s="4"/>
      <c r="C7" s="4"/>
      <c r="D7" s="6"/>
      <c r="E7" s="148"/>
      <c r="F7" s="149"/>
      <c r="G7" s="149"/>
      <c r="H7" s="149"/>
      <c r="I7" s="149"/>
      <c r="J7" s="149"/>
      <c r="K7" s="149"/>
      <c r="L7" s="149"/>
      <c r="M7" s="149"/>
      <c r="N7" s="149"/>
      <c r="O7" s="149"/>
      <c r="P7" s="149"/>
      <c r="Q7" s="149"/>
      <c r="R7" s="149"/>
      <c r="S7" s="149"/>
      <c r="T7" s="149"/>
      <c r="U7" s="149"/>
      <c r="V7" s="149"/>
      <c r="W7" s="149"/>
      <c r="X7" s="149"/>
    </row>
    <row r="8" spans="1:60" x14ac:dyDescent="0.25">
      <c r="A8" s="161" t="s">
        <v>158</v>
      </c>
      <c r="B8" s="162" t="s">
        <v>54</v>
      </c>
      <c r="C8" s="180" t="s">
        <v>90</v>
      </c>
      <c r="D8" s="163"/>
      <c r="E8" s="164"/>
      <c r="F8" s="165"/>
      <c r="G8" s="166">
        <f>SUMIF(AG9:AG61,"&lt;&gt;NOR",G9:G61)</f>
        <v>0</v>
      </c>
      <c r="H8" s="160"/>
      <c r="I8" s="160">
        <f>SUM(I9:I61)</f>
        <v>77773.87</v>
      </c>
      <c r="J8" s="160"/>
      <c r="K8" s="160">
        <f>SUM(K9:K61)</f>
        <v>197152.78000000003</v>
      </c>
      <c r="L8" s="160"/>
      <c r="M8" s="160">
        <f>SUM(M9:M61)</f>
        <v>0</v>
      </c>
      <c r="N8" s="160"/>
      <c r="O8" s="160">
        <f>SUM(O9:O61)</f>
        <v>47.1</v>
      </c>
      <c r="P8" s="160"/>
      <c r="Q8" s="160">
        <f>SUM(Q9:Q61)</f>
        <v>42.35</v>
      </c>
      <c r="R8" s="160"/>
      <c r="S8" s="160"/>
      <c r="T8" s="160"/>
      <c r="U8" s="160"/>
      <c r="V8" s="160">
        <f>SUM(V9:V61)</f>
        <v>208.52999999999997</v>
      </c>
      <c r="W8" s="160"/>
      <c r="X8" s="160"/>
      <c r="AG8" t="s">
        <v>159</v>
      </c>
    </row>
    <row r="9" spans="1:60" outlineLevel="1" x14ac:dyDescent="0.25">
      <c r="A9" s="167">
        <v>1</v>
      </c>
      <c r="B9" s="168" t="s">
        <v>505</v>
      </c>
      <c r="C9" s="182" t="s">
        <v>506</v>
      </c>
      <c r="D9" s="169" t="s">
        <v>210</v>
      </c>
      <c r="E9" s="170">
        <v>96.24</v>
      </c>
      <c r="F9" s="171">
        <v>0</v>
      </c>
      <c r="G9" s="172">
        <f>ROUND(E9*F9,2)</f>
        <v>0</v>
      </c>
      <c r="H9" s="157">
        <v>0</v>
      </c>
      <c r="I9" s="156">
        <f>ROUND(E9*H9,2)</f>
        <v>0</v>
      </c>
      <c r="J9" s="157">
        <v>42.3</v>
      </c>
      <c r="K9" s="156">
        <f>ROUND(E9*J9,2)</f>
        <v>4070.95</v>
      </c>
      <c r="L9" s="156">
        <v>21</v>
      </c>
      <c r="M9" s="156">
        <f>G9*(1+L9/100)</f>
        <v>0</v>
      </c>
      <c r="N9" s="156">
        <v>0</v>
      </c>
      <c r="O9" s="156">
        <f>ROUND(E9*N9,2)</f>
        <v>0</v>
      </c>
      <c r="P9" s="156">
        <v>0.44</v>
      </c>
      <c r="Q9" s="156">
        <f>ROUND(E9*P9,2)</f>
        <v>42.35</v>
      </c>
      <c r="R9" s="156"/>
      <c r="S9" s="156" t="s">
        <v>163</v>
      </c>
      <c r="T9" s="156" t="s">
        <v>211</v>
      </c>
      <c r="U9" s="156">
        <v>7.2999999999999995E-2</v>
      </c>
      <c r="V9" s="156">
        <f>ROUND(E9*U9,2)</f>
        <v>7.03</v>
      </c>
      <c r="W9" s="156"/>
      <c r="X9" s="156" t="s">
        <v>212</v>
      </c>
      <c r="Y9" s="147"/>
      <c r="Z9" s="147"/>
      <c r="AA9" s="147"/>
      <c r="AB9" s="147"/>
      <c r="AC9" s="147"/>
      <c r="AD9" s="147"/>
      <c r="AE9" s="147"/>
      <c r="AF9" s="147"/>
      <c r="AG9" s="147" t="s">
        <v>213</v>
      </c>
      <c r="AH9" s="147"/>
      <c r="AI9" s="147"/>
      <c r="AJ9" s="147"/>
      <c r="AK9" s="147"/>
      <c r="AL9" s="147"/>
      <c r="AM9" s="147"/>
      <c r="AN9" s="147"/>
      <c r="AO9" s="147"/>
      <c r="AP9" s="147"/>
      <c r="AQ9" s="147"/>
      <c r="AR9" s="147"/>
      <c r="AS9" s="147"/>
      <c r="AT9" s="147"/>
      <c r="AU9" s="147"/>
      <c r="AV9" s="147"/>
      <c r="AW9" s="147"/>
      <c r="AX9" s="147"/>
      <c r="AY9" s="147"/>
      <c r="AZ9" s="147"/>
      <c r="BA9" s="147"/>
      <c r="BB9" s="147"/>
      <c r="BC9" s="147"/>
      <c r="BD9" s="147"/>
      <c r="BE9" s="147"/>
      <c r="BF9" s="147"/>
      <c r="BG9" s="147"/>
      <c r="BH9" s="147"/>
    </row>
    <row r="10" spans="1:60" outlineLevel="1" x14ac:dyDescent="0.25">
      <c r="A10" s="154"/>
      <c r="B10" s="155"/>
      <c r="C10" s="183" t="s">
        <v>593</v>
      </c>
      <c r="D10" s="158"/>
      <c r="E10" s="159">
        <v>91.04</v>
      </c>
      <c r="F10" s="156"/>
      <c r="G10" s="156"/>
      <c r="H10" s="156"/>
      <c r="I10" s="156"/>
      <c r="J10" s="156"/>
      <c r="K10" s="156"/>
      <c r="L10" s="156"/>
      <c r="M10" s="156"/>
      <c r="N10" s="156"/>
      <c r="O10" s="156"/>
      <c r="P10" s="156"/>
      <c r="Q10" s="156"/>
      <c r="R10" s="156"/>
      <c r="S10" s="156"/>
      <c r="T10" s="156"/>
      <c r="U10" s="156"/>
      <c r="V10" s="156"/>
      <c r="W10" s="156"/>
      <c r="X10" s="156"/>
      <c r="Y10" s="147"/>
      <c r="Z10" s="147"/>
      <c r="AA10" s="147"/>
      <c r="AB10" s="147"/>
      <c r="AC10" s="147"/>
      <c r="AD10" s="147"/>
      <c r="AE10" s="147"/>
      <c r="AF10" s="147"/>
      <c r="AG10" s="147" t="s">
        <v>178</v>
      </c>
      <c r="AH10" s="147">
        <v>0</v>
      </c>
      <c r="AI10" s="147"/>
      <c r="AJ10" s="147"/>
      <c r="AK10" s="147"/>
      <c r="AL10" s="147"/>
      <c r="AM10" s="147"/>
      <c r="AN10" s="147"/>
      <c r="AO10" s="147"/>
      <c r="AP10" s="147"/>
      <c r="AQ10" s="147"/>
      <c r="AR10" s="147"/>
      <c r="AS10" s="147"/>
      <c r="AT10" s="147"/>
      <c r="AU10" s="147"/>
      <c r="AV10" s="147"/>
      <c r="AW10" s="147"/>
      <c r="AX10" s="147"/>
      <c r="AY10" s="147"/>
      <c r="AZ10" s="147"/>
      <c r="BA10" s="147"/>
      <c r="BB10" s="147"/>
      <c r="BC10" s="147"/>
      <c r="BD10" s="147"/>
      <c r="BE10" s="147"/>
      <c r="BF10" s="147"/>
      <c r="BG10" s="147"/>
      <c r="BH10" s="147"/>
    </row>
    <row r="11" spans="1:60" outlineLevel="1" x14ac:dyDescent="0.25">
      <c r="A11" s="154"/>
      <c r="B11" s="155"/>
      <c r="C11" s="183" t="s">
        <v>540</v>
      </c>
      <c r="D11" s="158"/>
      <c r="E11" s="159">
        <v>5.2</v>
      </c>
      <c r="F11" s="156"/>
      <c r="G11" s="156"/>
      <c r="H11" s="156"/>
      <c r="I11" s="156"/>
      <c r="J11" s="156"/>
      <c r="K11" s="156"/>
      <c r="L11" s="156"/>
      <c r="M11" s="156"/>
      <c r="N11" s="156"/>
      <c r="O11" s="156"/>
      <c r="P11" s="156"/>
      <c r="Q11" s="156"/>
      <c r="R11" s="156"/>
      <c r="S11" s="156"/>
      <c r="T11" s="156"/>
      <c r="U11" s="156"/>
      <c r="V11" s="156"/>
      <c r="W11" s="156"/>
      <c r="X11" s="156"/>
      <c r="Y11" s="147"/>
      <c r="Z11" s="147"/>
      <c r="AA11" s="147"/>
      <c r="AB11" s="147"/>
      <c r="AC11" s="147"/>
      <c r="AD11" s="147"/>
      <c r="AE11" s="147"/>
      <c r="AF11" s="147"/>
      <c r="AG11" s="147" t="s">
        <v>178</v>
      </c>
      <c r="AH11" s="147">
        <v>0</v>
      </c>
      <c r="AI11" s="147"/>
      <c r="AJ11" s="147"/>
      <c r="AK11" s="147"/>
      <c r="AL11" s="147"/>
      <c r="AM11" s="147"/>
      <c r="AN11" s="147"/>
      <c r="AO11" s="147"/>
      <c r="AP11" s="147"/>
      <c r="AQ11" s="147"/>
      <c r="AR11" s="147"/>
      <c r="AS11" s="147"/>
      <c r="AT11" s="147"/>
      <c r="AU11" s="147"/>
      <c r="AV11" s="147"/>
      <c r="AW11" s="147"/>
      <c r="AX11" s="147"/>
      <c r="AY11" s="147"/>
      <c r="AZ11" s="147"/>
      <c r="BA11" s="147"/>
      <c r="BB11" s="147"/>
      <c r="BC11" s="147"/>
      <c r="BD11" s="147"/>
      <c r="BE11" s="147"/>
      <c r="BF11" s="147"/>
      <c r="BG11" s="147"/>
      <c r="BH11" s="147"/>
    </row>
    <row r="12" spans="1:60" outlineLevel="1" x14ac:dyDescent="0.25">
      <c r="A12" s="173">
        <v>2</v>
      </c>
      <c r="B12" s="174" t="s">
        <v>217</v>
      </c>
      <c r="C12" s="181" t="s">
        <v>218</v>
      </c>
      <c r="D12" s="175" t="s">
        <v>219</v>
      </c>
      <c r="E12" s="176">
        <v>8</v>
      </c>
      <c r="F12" s="177">
        <v>0</v>
      </c>
      <c r="G12" s="178">
        <f>ROUND(E12*F12,2)</f>
        <v>0</v>
      </c>
      <c r="H12" s="157">
        <v>0</v>
      </c>
      <c r="I12" s="156">
        <f>ROUND(E12*H12,2)</f>
        <v>0</v>
      </c>
      <c r="J12" s="157">
        <v>102.5</v>
      </c>
      <c r="K12" s="156">
        <f>ROUND(E12*J12,2)</f>
        <v>820</v>
      </c>
      <c r="L12" s="156">
        <v>21</v>
      </c>
      <c r="M12" s="156">
        <f>G12*(1+L12/100)</f>
        <v>0</v>
      </c>
      <c r="N12" s="156">
        <v>0</v>
      </c>
      <c r="O12" s="156">
        <f>ROUND(E12*N12,2)</f>
        <v>0</v>
      </c>
      <c r="P12" s="156">
        <v>0</v>
      </c>
      <c r="Q12" s="156">
        <f>ROUND(E12*P12,2)</f>
        <v>0</v>
      </c>
      <c r="R12" s="156"/>
      <c r="S12" s="156" t="s">
        <v>163</v>
      </c>
      <c r="T12" s="156" t="s">
        <v>211</v>
      </c>
      <c r="U12" s="156">
        <v>0.20300000000000001</v>
      </c>
      <c r="V12" s="156">
        <f>ROUND(E12*U12,2)</f>
        <v>1.62</v>
      </c>
      <c r="W12" s="156"/>
      <c r="X12" s="156" t="s">
        <v>212</v>
      </c>
      <c r="Y12" s="147"/>
      <c r="Z12" s="147"/>
      <c r="AA12" s="147"/>
      <c r="AB12" s="147"/>
      <c r="AC12" s="147"/>
      <c r="AD12" s="147"/>
      <c r="AE12" s="147"/>
      <c r="AF12" s="147"/>
      <c r="AG12" s="147" t="s">
        <v>213</v>
      </c>
      <c r="AH12" s="147"/>
      <c r="AI12" s="147"/>
      <c r="AJ12" s="147"/>
      <c r="AK12" s="147"/>
      <c r="AL12" s="147"/>
      <c r="AM12" s="147"/>
      <c r="AN12" s="147"/>
      <c r="AO12" s="147"/>
      <c r="AP12" s="147"/>
      <c r="AQ12" s="147"/>
      <c r="AR12" s="147"/>
      <c r="AS12" s="147"/>
      <c r="AT12" s="147"/>
      <c r="AU12" s="147"/>
      <c r="AV12" s="147"/>
      <c r="AW12" s="147"/>
      <c r="AX12" s="147"/>
      <c r="AY12" s="147"/>
      <c r="AZ12" s="147"/>
      <c r="BA12" s="147"/>
      <c r="BB12" s="147"/>
      <c r="BC12" s="147"/>
      <c r="BD12" s="147"/>
      <c r="BE12" s="147"/>
      <c r="BF12" s="147"/>
      <c r="BG12" s="147"/>
      <c r="BH12" s="147"/>
    </row>
    <row r="13" spans="1:60" outlineLevel="1" x14ac:dyDescent="0.25">
      <c r="A13" s="173">
        <v>3</v>
      </c>
      <c r="B13" s="174" t="s">
        <v>220</v>
      </c>
      <c r="C13" s="181" t="s">
        <v>221</v>
      </c>
      <c r="D13" s="175" t="s">
        <v>222</v>
      </c>
      <c r="E13" s="176">
        <v>1</v>
      </c>
      <c r="F13" s="177">
        <v>0</v>
      </c>
      <c r="G13" s="178">
        <f>ROUND(E13*F13,2)</f>
        <v>0</v>
      </c>
      <c r="H13" s="157">
        <v>0</v>
      </c>
      <c r="I13" s="156">
        <f>ROUND(E13*H13,2)</f>
        <v>0</v>
      </c>
      <c r="J13" s="157">
        <v>50.7</v>
      </c>
      <c r="K13" s="156">
        <f>ROUND(E13*J13,2)</f>
        <v>50.7</v>
      </c>
      <c r="L13" s="156">
        <v>21</v>
      </c>
      <c r="M13" s="156">
        <f>G13*(1+L13/100)</f>
        <v>0</v>
      </c>
      <c r="N13" s="156">
        <v>0</v>
      </c>
      <c r="O13" s="156">
        <f>ROUND(E13*N13,2)</f>
        <v>0</v>
      </c>
      <c r="P13" s="156">
        <v>0</v>
      </c>
      <c r="Q13" s="156">
        <f>ROUND(E13*P13,2)</f>
        <v>0</v>
      </c>
      <c r="R13" s="156"/>
      <c r="S13" s="156" t="s">
        <v>163</v>
      </c>
      <c r="T13" s="156" t="s">
        <v>211</v>
      </c>
      <c r="U13" s="156">
        <v>0</v>
      </c>
      <c r="V13" s="156">
        <f>ROUND(E13*U13,2)</f>
        <v>0</v>
      </c>
      <c r="W13" s="156"/>
      <c r="X13" s="156" t="s">
        <v>212</v>
      </c>
      <c r="Y13" s="147"/>
      <c r="Z13" s="147"/>
      <c r="AA13" s="147"/>
      <c r="AB13" s="147"/>
      <c r="AC13" s="147"/>
      <c r="AD13" s="147"/>
      <c r="AE13" s="147"/>
      <c r="AF13" s="147"/>
      <c r="AG13" s="147" t="s">
        <v>213</v>
      </c>
      <c r="AH13" s="147"/>
      <c r="AI13" s="147"/>
      <c r="AJ13" s="147"/>
      <c r="AK13" s="147"/>
      <c r="AL13" s="147"/>
      <c r="AM13" s="147"/>
      <c r="AN13" s="147"/>
      <c r="AO13" s="147"/>
      <c r="AP13" s="147"/>
      <c r="AQ13" s="147"/>
      <c r="AR13" s="147"/>
      <c r="AS13" s="147"/>
      <c r="AT13" s="147"/>
      <c r="AU13" s="147"/>
      <c r="AV13" s="147"/>
      <c r="AW13" s="147"/>
      <c r="AX13" s="147"/>
      <c r="AY13" s="147"/>
      <c r="AZ13" s="147"/>
      <c r="BA13" s="147"/>
      <c r="BB13" s="147"/>
      <c r="BC13" s="147"/>
      <c r="BD13" s="147"/>
      <c r="BE13" s="147"/>
      <c r="BF13" s="147"/>
      <c r="BG13" s="147"/>
      <c r="BH13" s="147"/>
    </row>
    <row r="14" spans="1:60" ht="20.399999999999999" outlineLevel="1" x14ac:dyDescent="0.25">
      <c r="A14" s="167">
        <v>4</v>
      </c>
      <c r="B14" s="168" t="s">
        <v>227</v>
      </c>
      <c r="C14" s="182" t="s">
        <v>228</v>
      </c>
      <c r="D14" s="169" t="s">
        <v>225</v>
      </c>
      <c r="E14" s="170">
        <v>2</v>
      </c>
      <c r="F14" s="171">
        <v>0</v>
      </c>
      <c r="G14" s="172">
        <f>ROUND(E14*F14,2)</f>
        <v>0</v>
      </c>
      <c r="H14" s="157">
        <v>80.739999999999995</v>
      </c>
      <c r="I14" s="156">
        <f>ROUND(E14*H14,2)</f>
        <v>161.47999999999999</v>
      </c>
      <c r="J14" s="157">
        <v>207.26</v>
      </c>
      <c r="K14" s="156">
        <f>ROUND(E14*J14,2)</f>
        <v>414.52</v>
      </c>
      <c r="L14" s="156">
        <v>21</v>
      </c>
      <c r="M14" s="156">
        <f>G14*(1+L14/100)</f>
        <v>0</v>
      </c>
      <c r="N14" s="156">
        <v>2.478E-2</v>
      </c>
      <c r="O14" s="156">
        <f>ROUND(E14*N14,2)</f>
        <v>0.05</v>
      </c>
      <c r="P14" s="156">
        <v>0</v>
      </c>
      <c r="Q14" s="156">
        <f>ROUND(E14*P14,2)</f>
        <v>0</v>
      </c>
      <c r="R14" s="156"/>
      <c r="S14" s="156" t="s">
        <v>163</v>
      </c>
      <c r="T14" s="156" t="s">
        <v>211</v>
      </c>
      <c r="U14" s="156">
        <v>0.55000000000000004</v>
      </c>
      <c r="V14" s="156">
        <f>ROUND(E14*U14,2)</f>
        <v>1.1000000000000001</v>
      </c>
      <c r="W14" s="156"/>
      <c r="X14" s="156" t="s">
        <v>212</v>
      </c>
      <c r="Y14" s="147"/>
      <c r="Z14" s="147"/>
      <c r="AA14" s="147"/>
      <c r="AB14" s="147"/>
      <c r="AC14" s="147"/>
      <c r="AD14" s="147"/>
      <c r="AE14" s="147"/>
      <c r="AF14" s="147"/>
      <c r="AG14" s="147" t="s">
        <v>213</v>
      </c>
      <c r="AH14" s="147"/>
      <c r="AI14" s="147"/>
      <c r="AJ14" s="147"/>
      <c r="AK14" s="147"/>
      <c r="AL14" s="147"/>
      <c r="AM14" s="147"/>
      <c r="AN14" s="147"/>
      <c r="AO14" s="147"/>
      <c r="AP14" s="147"/>
      <c r="AQ14" s="147"/>
      <c r="AR14" s="147"/>
      <c r="AS14" s="147"/>
      <c r="AT14" s="147"/>
      <c r="AU14" s="147"/>
      <c r="AV14" s="147"/>
      <c r="AW14" s="147"/>
      <c r="AX14" s="147"/>
      <c r="AY14" s="147"/>
      <c r="AZ14" s="147"/>
      <c r="BA14" s="147"/>
      <c r="BB14" s="147"/>
      <c r="BC14" s="147"/>
      <c r="BD14" s="147"/>
      <c r="BE14" s="147"/>
      <c r="BF14" s="147"/>
      <c r="BG14" s="147"/>
      <c r="BH14" s="147"/>
    </row>
    <row r="15" spans="1:60" outlineLevel="1" x14ac:dyDescent="0.25">
      <c r="A15" s="154"/>
      <c r="B15" s="155"/>
      <c r="C15" s="183" t="s">
        <v>594</v>
      </c>
      <c r="D15" s="158"/>
      <c r="E15" s="159">
        <v>2</v>
      </c>
      <c r="F15" s="156"/>
      <c r="G15" s="156"/>
      <c r="H15" s="156"/>
      <c r="I15" s="156"/>
      <c r="J15" s="156"/>
      <c r="K15" s="156"/>
      <c r="L15" s="156"/>
      <c r="M15" s="156"/>
      <c r="N15" s="156"/>
      <c r="O15" s="156"/>
      <c r="P15" s="156"/>
      <c r="Q15" s="156"/>
      <c r="R15" s="156"/>
      <c r="S15" s="156"/>
      <c r="T15" s="156"/>
      <c r="U15" s="156"/>
      <c r="V15" s="156"/>
      <c r="W15" s="156"/>
      <c r="X15" s="156"/>
      <c r="Y15" s="147"/>
      <c r="Z15" s="147"/>
      <c r="AA15" s="147"/>
      <c r="AB15" s="147"/>
      <c r="AC15" s="147"/>
      <c r="AD15" s="147"/>
      <c r="AE15" s="147"/>
      <c r="AF15" s="147"/>
      <c r="AG15" s="147" t="s">
        <v>178</v>
      </c>
      <c r="AH15" s="147">
        <v>0</v>
      </c>
      <c r="AI15" s="147"/>
      <c r="AJ15" s="147"/>
      <c r="AK15" s="147"/>
      <c r="AL15" s="147"/>
      <c r="AM15" s="147"/>
      <c r="AN15" s="147"/>
      <c r="AO15" s="147"/>
      <c r="AP15" s="147"/>
      <c r="AQ15" s="147"/>
      <c r="AR15" s="147"/>
      <c r="AS15" s="147"/>
      <c r="AT15" s="147"/>
      <c r="AU15" s="147"/>
      <c r="AV15" s="147"/>
      <c r="AW15" s="147"/>
      <c r="AX15" s="147"/>
      <c r="AY15" s="147"/>
      <c r="AZ15" s="147"/>
      <c r="BA15" s="147"/>
      <c r="BB15" s="147"/>
      <c r="BC15" s="147"/>
      <c r="BD15" s="147"/>
      <c r="BE15" s="147"/>
      <c r="BF15" s="147"/>
      <c r="BG15" s="147"/>
      <c r="BH15" s="147"/>
    </row>
    <row r="16" spans="1:60" ht="20.399999999999999" outlineLevel="1" x14ac:dyDescent="0.25">
      <c r="A16" s="167">
        <v>5</v>
      </c>
      <c r="B16" s="168" t="s">
        <v>234</v>
      </c>
      <c r="C16" s="182" t="s">
        <v>235</v>
      </c>
      <c r="D16" s="169" t="s">
        <v>232</v>
      </c>
      <c r="E16" s="170">
        <v>2</v>
      </c>
      <c r="F16" s="171">
        <v>0</v>
      </c>
      <c r="G16" s="172">
        <f>ROUND(E16*F16,2)</f>
        <v>0</v>
      </c>
      <c r="H16" s="157">
        <v>0</v>
      </c>
      <c r="I16" s="156">
        <f>ROUND(E16*H16,2)</f>
        <v>0</v>
      </c>
      <c r="J16" s="157">
        <v>679</v>
      </c>
      <c r="K16" s="156">
        <f>ROUND(E16*J16,2)</f>
        <v>1358</v>
      </c>
      <c r="L16" s="156">
        <v>21</v>
      </c>
      <c r="M16" s="156">
        <f>G16*(1+L16/100)</f>
        <v>0</v>
      </c>
      <c r="N16" s="156">
        <v>0</v>
      </c>
      <c r="O16" s="156">
        <f>ROUND(E16*N16,2)</f>
        <v>0</v>
      </c>
      <c r="P16" s="156">
        <v>0</v>
      </c>
      <c r="Q16" s="156">
        <f>ROUND(E16*P16,2)</f>
        <v>0</v>
      </c>
      <c r="R16" s="156"/>
      <c r="S16" s="156" t="s">
        <v>163</v>
      </c>
      <c r="T16" s="156" t="s">
        <v>211</v>
      </c>
      <c r="U16" s="156">
        <v>1.76</v>
      </c>
      <c r="V16" s="156">
        <f>ROUND(E16*U16,2)</f>
        <v>3.52</v>
      </c>
      <c r="W16" s="156"/>
      <c r="X16" s="156" t="s">
        <v>212</v>
      </c>
      <c r="Y16" s="147"/>
      <c r="Z16" s="147"/>
      <c r="AA16" s="147"/>
      <c r="AB16" s="147"/>
      <c r="AC16" s="147"/>
      <c r="AD16" s="147"/>
      <c r="AE16" s="147"/>
      <c r="AF16" s="147"/>
      <c r="AG16" s="147" t="s">
        <v>213</v>
      </c>
      <c r="AH16" s="147"/>
      <c r="AI16" s="147"/>
      <c r="AJ16" s="147"/>
      <c r="AK16" s="147"/>
      <c r="AL16" s="147"/>
      <c r="AM16" s="147"/>
      <c r="AN16" s="147"/>
      <c r="AO16" s="147"/>
      <c r="AP16" s="147"/>
      <c r="AQ16" s="147"/>
      <c r="AR16" s="147"/>
      <c r="AS16" s="147"/>
      <c r="AT16" s="147"/>
      <c r="AU16" s="147"/>
      <c r="AV16" s="147"/>
      <c r="AW16" s="147"/>
      <c r="AX16" s="147"/>
      <c r="AY16" s="147"/>
      <c r="AZ16" s="147"/>
      <c r="BA16" s="147"/>
      <c r="BB16" s="147"/>
      <c r="BC16" s="147"/>
      <c r="BD16" s="147"/>
      <c r="BE16" s="147"/>
      <c r="BF16" s="147"/>
      <c r="BG16" s="147"/>
      <c r="BH16" s="147"/>
    </row>
    <row r="17" spans="1:60" outlineLevel="1" x14ac:dyDescent="0.25">
      <c r="A17" s="154"/>
      <c r="B17" s="155"/>
      <c r="C17" s="183" t="s">
        <v>595</v>
      </c>
      <c r="D17" s="158"/>
      <c r="E17" s="159">
        <v>2</v>
      </c>
      <c r="F17" s="156"/>
      <c r="G17" s="156"/>
      <c r="H17" s="156"/>
      <c r="I17" s="156"/>
      <c r="J17" s="156"/>
      <c r="K17" s="156"/>
      <c r="L17" s="156"/>
      <c r="M17" s="156"/>
      <c r="N17" s="156"/>
      <c r="O17" s="156"/>
      <c r="P17" s="156"/>
      <c r="Q17" s="156"/>
      <c r="R17" s="156"/>
      <c r="S17" s="156"/>
      <c r="T17" s="156"/>
      <c r="U17" s="156"/>
      <c r="V17" s="156"/>
      <c r="W17" s="156"/>
      <c r="X17" s="156"/>
      <c r="Y17" s="147"/>
      <c r="Z17" s="147"/>
      <c r="AA17" s="147"/>
      <c r="AB17" s="147"/>
      <c r="AC17" s="147"/>
      <c r="AD17" s="147"/>
      <c r="AE17" s="147"/>
      <c r="AF17" s="147"/>
      <c r="AG17" s="147" t="s">
        <v>178</v>
      </c>
      <c r="AH17" s="147">
        <v>0</v>
      </c>
      <c r="AI17" s="147"/>
      <c r="AJ17" s="147"/>
      <c r="AK17" s="147"/>
      <c r="AL17" s="147"/>
      <c r="AM17" s="147"/>
      <c r="AN17" s="147"/>
      <c r="AO17" s="147"/>
      <c r="AP17" s="147"/>
      <c r="AQ17" s="147"/>
      <c r="AR17" s="147"/>
      <c r="AS17" s="147"/>
      <c r="AT17" s="147"/>
      <c r="AU17" s="147"/>
      <c r="AV17" s="147"/>
      <c r="AW17" s="147"/>
      <c r="AX17" s="147"/>
      <c r="AY17" s="147"/>
      <c r="AZ17" s="147"/>
      <c r="BA17" s="147"/>
      <c r="BB17" s="147"/>
      <c r="BC17" s="147"/>
      <c r="BD17" s="147"/>
      <c r="BE17" s="147"/>
      <c r="BF17" s="147"/>
      <c r="BG17" s="147"/>
      <c r="BH17" s="147"/>
    </row>
    <row r="18" spans="1:60" outlineLevel="1" x14ac:dyDescent="0.25">
      <c r="A18" s="167">
        <v>6</v>
      </c>
      <c r="B18" s="168" t="s">
        <v>237</v>
      </c>
      <c r="C18" s="182" t="s">
        <v>238</v>
      </c>
      <c r="D18" s="169" t="s">
        <v>232</v>
      </c>
      <c r="E18" s="170">
        <v>21.635000000000002</v>
      </c>
      <c r="F18" s="171">
        <v>0</v>
      </c>
      <c r="G18" s="172">
        <f>ROUND(E18*F18,2)</f>
        <v>0</v>
      </c>
      <c r="H18" s="157">
        <v>0</v>
      </c>
      <c r="I18" s="156">
        <f>ROUND(E18*H18,2)</f>
        <v>0</v>
      </c>
      <c r="J18" s="157">
        <v>86.1</v>
      </c>
      <c r="K18" s="156">
        <f>ROUND(E18*J18,2)</f>
        <v>1862.77</v>
      </c>
      <c r="L18" s="156">
        <v>21</v>
      </c>
      <c r="M18" s="156">
        <f>G18*(1+L18/100)</f>
        <v>0</v>
      </c>
      <c r="N18" s="156">
        <v>0</v>
      </c>
      <c r="O18" s="156">
        <f>ROUND(E18*N18,2)</f>
        <v>0</v>
      </c>
      <c r="P18" s="156">
        <v>0</v>
      </c>
      <c r="Q18" s="156">
        <f>ROUND(E18*P18,2)</f>
        <v>0</v>
      </c>
      <c r="R18" s="156"/>
      <c r="S18" s="156" t="s">
        <v>163</v>
      </c>
      <c r="T18" s="156" t="s">
        <v>211</v>
      </c>
      <c r="U18" s="156">
        <v>0.1</v>
      </c>
      <c r="V18" s="156">
        <f>ROUND(E18*U18,2)</f>
        <v>2.16</v>
      </c>
      <c r="W18" s="156"/>
      <c r="X18" s="156" t="s">
        <v>212</v>
      </c>
      <c r="Y18" s="147"/>
      <c r="Z18" s="147"/>
      <c r="AA18" s="147"/>
      <c r="AB18" s="147"/>
      <c r="AC18" s="147"/>
      <c r="AD18" s="147"/>
      <c r="AE18" s="147"/>
      <c r="AF18" s="147"/>
      <c r="AG18" s="147" t="s">
        <v>213</v>
      </c>
      <c r="AH18" s="147"/>
      <c r="AI18" s="147"/>
      <c r="AJ18" s="147"/>
      <c r="AK18" s="147"/>
      <c r="AL18" s="147"/>
      <c r="AM18" s="147"/>
      <c r="AN18" s="147"/>
      <c r="AO18" s="147"/>
      <c r="AP18" s="147"/>
      <c r="AQ18" s="147"/>
      <c r="AR18" s="147"/>
      <c r="AS18" s="147"/>
      <c r="AT18" s="147"/>
      <c r="AU18" s="147"/>
      <c r="AV18" s="147"/>
      <c r="AW18" s="147"/>
      <c r="AX18" s="147"/>
      <c r="AY18" s="147"/>
      <c r="AZ18" s="147"/>
      <c r="BA18" s="147"/>
      <c r="BB18" s="147"/>
      <c r="BC18" s="147"/>
      <c r="BD18" s="147"/>
      <c r="BE18" s="147"/>
      <c r="BF18" s="147"/>
      <c r="BG18" s="147"/>
      <c r="BH18" s="147"/>
    </row>
    <row r="19" spans="1:60" outlineLevel="1" x14ac:dyDescent="0.25">
      <c r="A19" s="154"/>
      <c r="B19" s="155"/>
      <c r="C19" s="191" t="s">
        <v>239</v>
      </c>
      <c r="D19" s="187"/>
      <c r="E19" s="188"/>
      <c r="F19" s="156"/>
      <c r="G19" s="156"/>
      <c r="H19" s="156"/>
      <c r="I19" s="156"/>
      <c r="J19" s="156"/>
      <c r="K19" s="156"/>
      <c r="L19" s="156"/>
      <c r="M19" s="156"/>
      <c r="N19" s="156"/>
      <c r="O19" s="156"/>
      <c r="P19" s="156"/>
      <c r="Q19" s="156"/>
      <c r="R19" s="156"/>
      <c r="S19" s="156"/>
      <c r="T19" s="156"/>
      <c r="U19" s="156"/>
      <c r="V19" s="156"/>
      <c r="W19" s="156"/>
      <c r="X19" s="156"/>
      <c r="Y19" s="147"/>
      <c r="Z19" s="147"/>
      <c r="AA19" s="147"/>
      <c r="AB19" s="147"/>
      <c r="AC19" s="147"/>
      <c r="AD19" s="147"/>
      <c r="AE19" s="147"/>
      <c r="AF19" s="147"/>
      <c r="AG19" s="147" t="s">
        <v>178</v>
      </c>
      <c r="AH19" s="147"/>
      <c r="AI19" s="147"/>
      <c r="AJ19" s="147"/>
      <c r="AK19" s="147"/>
      <c r="AL19" s="147"/>
      <c r="AM19" s="147"/>
      <c r="AN19" s="147"/>
      <c r="AO19" s="147"/>
      <c r="AP19" s="147"/>
      <c r="AQ19" s="147"/>
      <c r="AR19" s="147"/>
      <c r="AS19" s="147"/>
      <c r="AT19" s="147"/>
      <c r="AU19" s="147"/>
      <c r="AV19" s="147"/>
      <c r="AW19" s="147"/>
      <c r="AX19" s="147"/>
      <c r="AY19" s="147"/>
      <c r="AZ19" s="147"/>
      <c r="BA19" s="147"/>
      <c r="BB19" s="147"/>
      <c r="BC19" s="147"/>
      <c r="BD19" s="147"/>
      <c r="BE19" s="147"/>
      <c r="BF19" s="147"/>
      <c r="BG19" s="147"/>
      <c r="BH19" s="147"/>
    </row>
    <row r="20" spans="1:60" outlineLevel="1" x14ac:dyDescent="0.25">
      <c r="A20" s="154"/>
      <c r="B20" s="155"/>
      <c r="C20" s="192" t="s">
        <v>596</v>
      </c>
      <c r="D20" s="187"/>
      <c r="E20" s="188">
        <v>99.575000000000003</v>
      </c>
      <c r="F20" s="156"/>
      <c r="G20" s="156"/>
      <c r="H20" s="156"/>
      <c r="I20" s="156"/>
      <c r="J20" s="156"/>
      <c r="K20" s="156"/>
      <c r="L20" s="156"/>
      <c r="M20" s="156"/>
      <c r="N20" s="156"/>
      <c r="O20" s="156"/>
      <c r="P20" s="156"/>
      <c r="Q20" s="156"/>
      <c r="R20" s="156"/>
      <c r="S20" s="156"/>
      <c r="T20" s="156"/>
      <c r="U20" s="156"/>
      <c r="V20" s="156"/>
      <c r="W20" s="156"/>
      <c r="X20" s="156"/>
      <c r="Y20" s="147"/>
      <c r="Z20" s="147"/>
      <c r="AA20" s="147"/>
      <c r="AB20" s="147"/>
      <c r="AC20" s="147"/>
      <c r="AD20" s="147"/>
      <c r="AE20" s="147"/>
      <c r="AF20" s="147"/>
      <c r="AG20" s="147" t="s">
        <v>178</v>
      </c>
      <c r="AH20" s="147">
        <v>2</v>
      </c>
      <c r="AI20" s="147"/>
      <c r="AJ20" s="147"/>
      <c r="AK20" s="147"/>
      <c r="AL20" s="147"/>
      <c r="AM20" s="147"/>
      <c r="AN20" s="147"/>
      <c r="AO20" s="147"/>
      <c r="AP20" s="147"/>
      <c r="AQ20" s="147"/>
      <c r="AR20" s="147"/>
      <c r="AS20" s="147"/>
      <c r="AT20" s="147"/>
      <c r="AU20" s="147"/>
      <c r="AV20" s="147"/>
      <c r="AW20" s="147"/>
      <c r="AX20" s="147"/>
      <c r="AY20" s="147"/>
      <c r="AZ20" s="147"/>
      <c r="BA20" s="147"/>
      <c r="BB20" s="147"/>
      <c r="BC20" s="147"/>
      <c r="BD20" s="147"/>
      <c r="BE20" s="147"/>
      <c r="BF20" s="147"/>
      <c r="BG20" s="147"/>
      <c r="BH20" s="147"/>
    </row>
    <row r="21" spans="1:60" outlineLevel="1" x14ac:dyDescent="0.25">
      <c r="A21" s="154"/>
      <c r="B21" s="155"/>
      <c r="C21" s="192" t="s">
        <v>597</v>
      </c>
      <c r="D21" s="187"/>
      <c r="E21" s="188">
        <v>7</v>
      </c>
      <c r="F21" s="156"/>
      <c r="G21" s="156"/>
      <c r="H21" s="156"/>
      <c r="I21" s="156"/>
      <c r="J21" s="156"/>
      <c r="K21" s="156"/>
      <c r="L21" s="156"/>
      <c r="M21" s="156"/>
      <c r="N21" s="156"/>
      <c r="O21" s="156"/>
      <c r="P21" s="156"/>
      <c r="Q21" s="156"/>
      <c r="R21" s="156"/>
      <c r="S21" s="156"/>
      <c r="T21" s="156"/>
      <c r="U21" s="156"/>
      <c r="V21" s="156"/>
      <c r="W21" s="156"/>
      <c r="X21" s="156"/>
      <c r="Y21" s="147"/>
      <c r="Z21" s="147"/>
      <c r="AA21" s="147"/>
      <c r="AB21" s="147"/>
      <c r="AC21" s="147"/>
      <c r="AD21" s="147"/>
      <c r="AE21" s="147"/>
      <c r="AF21" s="147"/>
      <c r="AG21" s="147" t="s">
        <v>178</v>
      </c>
      <c r="AH21" s="147">
        <v>2</v>
      </c>
      <c r="AI21" s="147"/>
      <c r="AJ21" s="147"/>
      <c r="AK21" s="147"/>
      <c r="AL21" s="147"/>
      <c r="AM21" s="147"/>
      <c r="AN21" s="147"/>
      <c r="AO21" s="147"/>
      <c r="AP21" s="147"/>
      <c r="AQ21" s="147"/>
      <c r="AR21" s="147"/>
      <c r="AS21" s="147"/>
      <c r="AT21" s="147"/>
      <c r="AU21" s="147"/>
      <c r="AV21" s="147"/>
      <c r="AW21" s="147"/>
      <c r="AX21" s="147"/>
      <c r="AY21" s="147"/>
      <c r="AZ21" s="147"/>
      <c r="BA21" s="147"/>
      <c r="BB21" s="147"/>
      <c r="BC21" s="147"/>
      <c r="BD21" s="147"/>
      <c r="BE21" s="147"/>
      <c r="BF21" s="147"/>
      <c r="BG21" s="147"/>
      <c r="BH21" s="147"/>
    </row>
    <row r="22" spans="1:60" outlineLevel="1" x14ac:dyDescent="0.25">
      <c r="A22" s="154"/>
      <c r="B22" s="155"/>
      <c r="C22" s="192" t="s">
        <v>546</v>
      </c>
      <c r="D22" s="187"/>
      <c r="E22" s="188">
        <v>1.6</v>
      </c>
      <c r="F22" s="156"/>
      <c r="G22" s="156"/>
      <c r="H22" s="156"/>
      <c r="I22" s="156"/>
      <c r="J22" s="156"/>
      <c r="K22" s="156"/>
      <c r="L22" s="156"/>
      <c r="M22" s="156"/>
      <c r="N22" s="156"/>
      <c r="O22" s="156"/>
      <c r="P22" s="156"/>
      <c r="Q22" s="156"/>
      <c r="R22" s="156"/>
      <c r="S22" s="156"/>
      <c r="T22" s="156"/>
      <c r="U22" s="156"/>
      <c r="V22" s="156"/>
      <c r="W22" s="156"/>
      <c r="X22" s="156"/>
      <c r="Y22" s="147"/>
      <c r="Z22" s="147"/>
      <c r="AA22" s="147"/>
      <c r="AB22" s="147"/>
      <c r="AC22" s="147"/>
      <c r="AD22" s="147"/>
      <c r="AE22" s="147"/>
      <c r="AF22" s="147"/>
      <c r="AG22" s="147" t="s">
        <v>178</v>
      </c>
      <c r="AH22" s="147">
        <v>2</v>
      </c>
      <c r="AI22" s="147"/>
      <c r="AJ22" s="147"/>
      <c r="AK22" s="147"/>
      <c r="AL22" s="147"/>
      <c r="AM22" s="147"/>
      <c r="AN22" s="147"/>
      <c r="AO22" s="147"/>
      <c r="AP22" s="147"/>
      <c r="AQ22" s="147"/>
      <c r="AR22" s="147"/>
      <c r="AS22" s="147"/>
      <c r="AT22" s="147"/>
      <c r="AU22" s="147"/>
      <c r="AV22" s="147"/>
      <c r="AW22" s="147"/>
      <c r="AX22" s="147"/>
      <c r="AY22" s="147"/>
      <c r="AZ22" s="147"/>
      <c r="BA22" s="147"/>
      <c r="BB22" s="147"/>
      <c r="BC22" s="147"/>
      <c r="BD22" s="147"/>
      <c r="BE22" s="147"/>
      <c r="BF22" s="147"/>
      <c r="BG22" s="147"/>
      <c r="BH22" s="147"/>
    </row>
    <row r="23" spans="1:60" outlineLevel="1" x14ac:dyDescent="0.25">
      <c r="A23" s="154"/>
      <c r="B23" s="155"/>
      <c r="C23" s="193" t="s">
        <v>322</v>
      </c>
      <c r="D23" s="189"/>
      <c r="E23" s="190">
        <v>108.175</v>
      </c>
      <c r="F23" s="156"/>
      <c r="G23" s="156"/>
      <c r="H23" s="156"/>
      <c r="I23" s="156"/>
      <c r="J23" s="156"/>
      <c r="K23" s="156"/>
      <c r="L23" s="156"/>
      <c r="M23" s="156"/>
      <c r="N23" s="156"/>
      <c r="O23" s="156"/>
      <c r="P23" s="156"/>
      <c r="Q23" s="156"/>
      <c r="R23" s="156"/>
      <c r="S23" s="156"/>
      <c r="T23" s="156"/>
      <c r="U23" s="156"/>
      <c r="V23" s="156"/>
      <c r="W23" s="156"/>
      <c r="X23" s="156"/>
      <c r="Y23" s="147"/>
      <c r="Z23" s="147"/>
      <c r="AA23" s="147"/>
      <c r="AB23" s="147"/>
      <c r="AC23" s="147"/>
      <c r="AD23" s="147"/>
      <c r="AE23" s="147"/>
      <c r="AF23" s="147"/>
      <c r="AG23" s="147" t="s">
        <v>178</v>
      </c>
      <c r="AH23" s="147">
        <v>3</v>
      </c>
      <c r="AI23" s="147"/>
      <c r="AJ23" s="147"/>
      <c r="AK23" s="147"/>
      <c r="AL23" s="147"/>
      <c r="AM23" s="147"/>
      <c r="AN23" s="147"/>
      <c r="AO23" s="147"/>
      <c r="AP23" s="147"/>
      <c r="AQ23" s="147"/>
      <c r="AR23" s="147"/>
      <c r="AS23" s="147"/>
      <c r="AT23" s="147"/>
      <c r="AU23" s="147"/>
      <c r="AV23" s="147"/>
      <c r="AW23" s="147"/>
      <c r="AX23" s="147"/>
      <c r="AY23" s="147"/>
      <c r="AZ23" s="147"/>
      <c r="BA23" s="147"/>
      <c r="BB23" s="147"/>
      <c r="BC23" s="147"/>
      <c r="BD23" s="147"/>
      <c r="BE23" s="147"/>
      <c r="BF23" s="147"/>
      <c r="BG23" s="147"/>
      <c r="BH23" s="147"/>
    </row>
    <row r="24" spans="1:60" outlineLevel="1" x14ac:dyDescent="0.25">
      <c r="A24" s="154"/>
      <c r="B24" s="155"/>
      <c r="C24" s="191" t="s">
        <v>323</v>
      </c>
      <c r="D24" s="187"/>
      <c r="E24" s="188"/>
      <c r="F24" s="156"/>
      <c r="G24" s="156"/>
      <c r="H24" s="156"/>
      <c r="I24" s="156"/>
      <c r="J24" s="156"/>
      <c r="K24" s="156"/>
      <c r="L24" s="156"/>
      <c r="M24" s="156"/>
      <c r="N24" s="156"/>
      <c r="O24" s="156"/>
      <c r="P24" s="156"/>
      <c r="Q24" s="156"/>
      <c r="R24" s="156"/>
      <c r="S24" s="156"/>
      <c r="T24" s="156"/>
      <c r="U24" s="156"/>
      <c r="V24" s="156"/>
      <c r="W24" s="156"/>
      <c r="X24" s="156"/>
      <c r="Y24" s="147"/>
      <c r="Z24" s="147"/>
      <c r="AA24" s="147"/>
      <c r="AB24" s="147"/>
      <c r="AC24" s="147"/>
      <c r="AD24" s="147"/>
      <c r="AE24" s="147"/>
      <c r="AF24" s="147"/>
      <c r="AG24" s="147" t="s">
        <v>178</v>
      </c>
      <c r="AH24" s="147"/>
      <c r="AI24" s="147"/>
      <c r="AJ24" s="147"/>
      <c r="AK24" s="147"/>
      <c r="AL24" s="147"/>
      <c r="AM24" s="147"/>
      <c r="AN24" s="147"/>
      <c r="AO24" s="147"/>
      <c r="AP24" s="147"/>
      <c r="AQ24" s="147"/>
      <c r="AR24" s="147"/>
      <c r="AS24" s="147"/>
      <c r="AT24" s="147"/>
      <c r="AU24" s="147"/>
      <c r="AV24" s="147"/>
      <c r="AW24" s="147"/>
      <c r="AX24" s="147"/>
      <c r="AY24" s="147"/>
      <c r="AZ24" s="147"/>
      <c r="BA24" s="147"/>
      <c r="BB24" s="147"/>
      <c r="BC24" s="147"/>
      <c r="BD24" s="147"/>
      <c r="BE24" s="147"/>
      <c r="BF24" s="147"/>
      <c r="BG24" s="147"/>
      <c r="BH24" s="147"/>
    </row>
    <row r="25" spans="1:60" outlineLevel="1" x14ac:dyDescent="0.25">
      <c r="A25" s="154"/>
      <c r="B25" s="155"/>
      <c r="C25" s="183" t="s">
        <v>598</v>
      </c>
      <c r="D25" s="158"/>
      <c r="E25" s="159">
        <v>21.635000000000002</v>
      </c>
      <c r="F25" s="156"/>
      <c r="G25" s="156"/>
      <c r="H25" s="156"/>
      <c r="I25" s="156"/>
      <c r="J25" s="156"/>
      <c r="K25" s="156"/>
      <c r="L25" s="156"/>
      <c r="M25" s="156"/>
      <c r="N25" s="156"/>
      <c r="O25" s="156"/>
      <c r="P25" s="156"/>
      <c r="Q25" s="156"/>
      <c r="R25" s="156"/>
      <c r="S25" s="156"/>
      <c r="T25" s="156"/>
      <c r="U25" s="156"/>
      <c r="V25" s="156"/>
      <c r="W25" s="156"/>
      <c r="X25" s="156"/>
      <c r="Y25" s="147"/>
      <c r="Z25" s="147"/>
      <c r="AA25" s="147"/>
      <c r="AB25" s="147"/>
      <c r="AC25" s="147"/>
      <c r="AD25" s="147"/>
      <c r="AE25" s="147"/>
      <c r="AF25" s="147"/>
      <c r="AG25" s="147" t="s">
        <v>178</v>
      </c>
      <c r="AH25" s="147">
        <v>0</v>
      </c>
      <c r="AI25" s="147"/>
      <c r="AJ25" s="147"/>
      <c r="AK25" s="147"/>
      <c r="AL25" s="147"/>
      <c r="AM25" s="147"/>
      <c r="AN25" s="147"/>
      <c r="AO25" s="147"/>
      <c r="AP25" s="147"/>
      <c r="AQ25" s="147"/>
      <c r="AR25" s="147"/>
      <c r="AS25" s="147"/>
      <c r="AT25" s="147"/>
      <c r="AU25" s="147"/>
      <c r="AV25" s="147"/>
      <c r="AW25" s="147"/>
      <c r="AX25" s="147"/>
      <c r="AY25" s="147"/>
      <c r="AZ25" s="147"/>
      <c r="BA25" s="147"/>
      <c r="BB25" s="147"/>
      <c r="BC25" s="147"/>
      <c r="BD25" s="147"/>
      <c r="BE25" s="147"/>
      <c r="BF25" s="147"/>
      <c r="BG25" s="147"/>
      <c r="BH25" s="147"/>
    </row>
    <row r="26" spans="1:60" outlineLevel="1" x14ac:dyDescent="0.25">
      <c r="A26" s="167">
        <v>7</v>
      </c>
      <c r="B26" s="168" t="s">
        <v>325</v>
      </c>
      <c r="C26" s="182" t="s">
        <v>326</v>
      </c>
      <c r="D26" s="169" t="s">
        <v>232</v>
      </c>
      <c r="E26" s="170">
        <v>43.27</v>
      </c>
      <c r="F26" s="171">
        <v>0</v>
      </c>
      <c r="G26" s="172">
        <f>ROUND(E26*F26,2)</f>
        <v>0</v>
      </c>
      <c r="H26" s="157">
        <v>0</v>
      </c>
      <c r="I26" s="156">
        <f>ROUND(E26*H26,2)</f>
        <v>0</v>
      </c>
      <c r="J26" s="157">
        <v>106</v>
      </c>
      <c r="K26" s="156">
        <f>ROUND(E26*J26,2)</f>
        <v>4586.62</v>
      </c>
      <c r="L26" s="156">
        <v>21</v>
      </c>
      <c r="M26" s="156">
        <f>G26*(1+L26/100)</f>
        <v>0</v>
      </c>
      <c r="N26" s="156">
        <v>0</v>
      </c>
      <c r="O26" s="156">
        <f>ROUND(E26*N26,2)</f>
        <v>0</v>
      </c>
      <c r="P26" s="156">
        <v>0</v>
      </c>
      <c r="Q26" s="156">
        <f>ROUND(E26*P26,2)</f>
        <v>0</v>
      </c>
      <c r="R26" s="156"/>
      <c r="S26" s="156" t="s">
        <v>163</v>
      </c>
      <c r="T26" s="156" t="s">
        <v>211</v>
      </c>
      <c r="U26" s="156">
        <v>0.12</v>
      </c>
      <c r="V26" s="156">
        <f>ROUND(E26*U26,2)</f>
        <v>5.19</v>
      </c>
      <c r="W26" s="156"/>
      <c r="X26" s="156" t="s">
        <v>212</v>
      </c>
      <c r="Y26" s="147"/>
      <c r="Z26" s="147"/>
      <c r="AA26" s="147"/>
      <c r="AB26" s="147"/>
      <c r="AC26" s="147"/>
      <c r="AD26" s="147"/>
      <c r="AE26" s="147"/>
      <c r="AF26" s="147"/>
      <c r="AG26" s="147" t="s">
        <v>213</v>
      </c>
      <c r="AH26" s="147"/>
      <c r="AI26" s="147"/>
      <c r="AJ26" s="147"/>
      <c r="AK26" s="147"/>
      <c r="AL26" s="147"/>
      <c r="AM26" s="147"/>
      <c r="AN26" s="147"/>
      <c r="AO26" s="147"/>
      <c r="AP26" s="147"/>
      <c r="AQ26" s="147"/>
      <c r="AR26" s="147"/>
      <c r="AS26" s="147"/>
      <c r="AT26" s="147"/>
      <c r="AU26" s="147"/>
      <c r="AV26" s="147"/>
      <c r="AW26" s="147"/>
      <c r="AX26" s="147"/>
      <c r="AY26" s="147"/>
      <c r="AZ26" s="147"/>
      <c r="BA26" s="147"/>
      <c r="BB26" s="147"/>
      <c r="BC26" s="147"/>
      <c r="BD26" s="147"/>
      <c r="BE26" s="147"/>
      <c r="BF26" s="147"/>
      <c r="BG26" s="147"/>
      <c r="BH26" s="147"/>
    </row>
    <row r="27" spans="1:60" outlineLevel="1" x14ac:dyDescent="0.25">
      <c r="A27" s="154"/>
      <c r="B27" s="155"/>
      <c r="C27" s="191" t="s">
        <v>239</v>
      </c>
      <c r="D27" s="187"/>
      <c r="E27" s="188"/>
      <c r="F27" s="156"/>
      <c r="G27" s="156"/>
      <c r="H27" s="156"/>
      <c r="I27" s="156"/>
      <c r="J27" s="156"/>
      <c r="K27" s="156"/>
      <c r="L27" s="156"/>
      <c r="M27" s="156"/>
      <c r="N27" s="156"/>
      <c r="O27" s="156"/>
      <c r="P27" s="156"/>
      <c r="Q27" s="156"/>
      <c r="R27" s="156"/>
      <c r="S27" s="156"/>
      <c r="T27" s="156"/>
      <c r="U27" s="156"/>
      <c r="V27" s="156"/>
      <c r="W27" s="156"/>
      <c r="X27" s="156"/>
      <c r="Y27" s="147"/>
      <c r="Z27" s="147"/>
      <c r="AA27" s="147"/>
      <c r="AB27" s="147"/>
      <c r="AC27" s="147"/>
      <c r="AD27" s="147"/>
      <c r="AE27" s="147"/>
      <c r="AF27" s="147"/>
      <c r="AG27" s="147" t="s">
        <v>178</v>
      </c>
      <c r="AH27" s="147"/>
      <c r="AI27" s="147"/>
      <c r="AJ27" s="147"/>
      <c r="AK27" s="147"/>
      <c r="AL27" s="147"/>
      <c r="AM27" s="147"/>
      <c r="AN27" s="147"/>
      <c r="AO27" s="147"/>
      <c r="AP27" s="147"/>
      <c r="AQ27" s="147"/>
      <c r="AR27" s="147"/>
      <c r="AS27" s="147"/>
      <c r="AT27" s="147"/>
      <c r="AU27" s="147"/>
      <c r="AV27" s="147"/>
      <c r="AW27" s="147"/>
      <c r="AX27" s="147"/>
      <c r="AY27" s="147"/>
      <c r="AZ27" s="147"/>
      <c r="BA27" s="147"/>
      <c r="BB27" s="147"/>
      <c r="BC27" s="147"/>
      <c r="BD27" s="147"/>
      <c r="BE27" s="147"/>
      <c r="BF27" s="147"/>
      <c r="BG27" s="147"/>
      <c r="BH27" s="147"/>
    </row>
    <row r="28" spans="1:60" outlineLevel="1" x14ac:dyDescent="0.25">
      <c r="A28" s="154"/>
      <c r="B28" s="155"/>
      <c r="C28" s="192" t="s">
        <v>596</v>
      </c>
      <c r="D28" s="187"/>
      <c r="E28" s="188">
        <v>99.575000000000003</v>
      </c>
      <c r="F28" s="156"/>
      <c r="G28" s="156"/>
      <c r="H28" s="156"/>
      <c r="I28" s="156"/>
      <c r="J28" s="156"/>
      <c r="K28" s="156"/>
      <c r="L28" s="156"/>
      <c r="M28" s="156"/>
      <c r="N28" s="156"/>
      <c r="O28" s="156"/>
      <c r="P28" s="156"/>
      <c r="Q28" s="156"/>
      <c r="R28" s="156"/>
      <c r="S28" s="156"/>
      <c r="T28" s="156"/>
      <c r="U28" s="156"/>
      <c r="V28" s="156"/>
      <c r="W28" s="156"/>
      <c r="X28" s="156"/>
      <c r="Y28" s="147"/>
      <c r="Z28" s="147"/>
      <c r="AA28" s="147"/>
      <c r="AB28" s="147"/>
      <c r="AC28" s="147"/>
      <c r="AD28" s="147"/>
      <c r="AE28" s="147"/>
      <c r="AF28" s="147"/>
      <c r="AG28" s="147" t="s">
        <v>178</v>
      </c>
      <c r="AH28" s="147">
        <v>2</v>
      </c>
      <c r="AI28" s="147"/>
      <c r="AJ28" s="147"/>
      <c r="AK28" s="147"/>
      <c r="AL28" s="147"/>
      <c r="AM28" s="147"/>
      <c r="AN28" s="147"/>
      <c r="AO28" s="147"/>
      <c r="AP28" s="147"/>
      <c r="AQ28" s="147"/>
      <c r="AR28" s="147"/>
      <c r="AS28" s="147"/>
      <c r="AT28" s="147"/>
      <c r="AU28" s="147"/>
      <c r="AV28" s="147"/>
      <c r="AW28" s="147"/>
      <c r="AX28" s="147"/>
      <c r="AY28" s="147"/>
      <c r="AZ28" s="147"/>
      <c r="BA28" s="147"/>
      <c r="BB28" s="147"/>
      <c r="BC28" s="147"/>
      <c r="BD28" s="147"/>
      <c r="BE28" s="147"/>
      <c r="BF28" s="147"/>
      <c r="BG28" s="147"/>
      <c r="BH28" s="147"/>
    </row>
    <row r="29" spans="1:60" outlineLevel="1" x14ac:dyDescent="0.25">
      <c r="A29" s="154"/>
      <c r="B29" s="155"/>
      <c r="C29" s="192" t="s">
        <v>597</v>
      </c>
      <c r="D29" s="187"/>
      <c r="E29" s="188">
        <v>7</v>
      </c>
      <c r="F29" s="156"/>
      <c r="G29" s="156"/>
      <c r="H29" s="156"/>
      <c r="I29" s="156"/>
      <c r="J29" s="156"/>
      <c r="K29" s="156"/>
      <c r="L29" s="156"/>
      <c r="M29" s="156"/>
      <c r="N29" s="156"/>
      <c r="O29" s="156"/>
      <c r="P29" s="156"/>
      <c r="Q29" s="156"/>
      <c r="R29" s="156"/>
      <c r="S29" s="156"/>
      <c r="T29" s="156"/>
      <c r="U29" s="156"/>
      <c r="V29" s="156"/>
      <c r="W29" s="156"/>
      <c r="X29" s="156"/>
      <c r="Y29" s="147"/>
      <c r="Z29" s="147"/>
      <c r="AA29" s="147"/>
      <c r="AB29" s="147"/>
      <c r="AC29" s="147"/>
      <c r="AD29" s="147"/>
      <c r="AE29" s="147"/>
      <c r="AF29" s="147"/>
      <c r="AG29" s="147" t="s">
        <v>178</v>
      </c>
      <c r="AH29" s="147">
        <v>2</v>
      </c>
      <c r="AI29" s="147"/>
      <c r="AJ29" s="147"/>
      <c r="AK29" s="147"/>
      <c r="AL29" s="147"/>
      <c r="AM29" s="147"/>
      <c r="AN29" s="147"/>
      <c r="AO29" s="147"/>
      <c r="AP29" s="147"/>
      <c r="AQ29" s="147"/>
      <c r="AR29" s="147"/>
      <c r="AS29" s="147"/>
      <c r="AT29" s="147"/>
      <c r="AU29" s="147"/>
      <c r="AV29" s="147"/>
      <c r="AW29" s="147"/>
      <c r="AX29" s="147"/>
      <c r="AY29" s="147"/>
      <c r="AZ29" s="147"/>
      <c r="BA29" s="147"/>
      <c r="BB29" s="147"/>
      <c r="BC29" s="147"/>
      <c r="BD29" s="147"/>
      <c r="BE29" s="147"/>
      <c r="BF29" s="147"/>
      <c r="BG29" s="147"/>
      <c r="BH29" s="147"/>
    </row>
    <row r="30" spans="1:60" outlineLevel="1" x14ac:dyDescent="0.25">
      <c r="A30" s="154"/>
      <c r="B30" s="155"/>
      <c r="C30" s="192" t="s">
        <v>546</v>
      </c>
      <c r="D30" s="187"/>
      <c r="E30" s="188">
        <v>1.6</v>
      </c>
      <c r="F30" s="156"/>
      <c r="G30" s="156"/>
      <c r="H30" s="156"/>
      <c r="I30" s="156"/>
      <c r="J30" s="156"/>
      <c r="K30" s="156"/>
      <c r="L30" s="156"/>
      <c r="M30" s="156"/>
      <c r="N30" s="156"/>
      <c r="O30" s="156"/>
      <c r="P30" s="156"/>
      <c r="Q30" s="156"/>
      <c r="R30" s="156"/>
      <c r="S30" s="156"/>
      <c r="T30" s="156"/>
      <c r="U30" s="156"/>
      <c r="V30" s="156"/>
      <c r="W30" s="156"/>
      <c r="X30" s="156"/>
      <c r="Y30" s="147"/>
      <c r="Z30" s="147"/>
      <c r="AA30" s="147"/>
      <c r="AB30" s="147"/>
      <c r="AC30" s="147"/>
      <c r="AD30" s="147"/>
      <c r="AE30" s="147"/>
      <c r="AF30" s="147"/>
      <c r="AG30" s="147" t="s">
        <v>178</v>
      </c>
      <c r="AH30" s="147">
        <v>2</v>
      </c>
      <c r="AI30" s="147"/>
      <c r="AJ30" s="147"/>
      <c r="AK30" s="147"/>
      <c r="AL30" s="147"/>
      <c r="AM30" s="147"/>
      <c r="AN30" s="147"/>
      <c r="AO30" s="147"/>
      <c r="AP30" s="147"/>
      <c r="AQ30" s="147"/>
      <c r="AR30" s="147"/>
      <c r="AS30" s="147"/>
      <c r="AT30" s="147"/>
      <c r="AU30" s="147"/>
      <c r="AV30" s="147"/>
      <c r="AW30" s="147"/>
      <c r="AX30" s="147"/>
      <c r="AY30" s="147"/>
      <c r="AZ30" s="147"/>
      <c r="BA30" s="147"/>
      <c r="BB30" s="147"/>
      <c r="BC30" s="147"/>
      <c r="BD30" s="147"/>
      <c r="BE30" s="147"/>
      <c r="BF30" s="147"/>
      <c r="BG30" s="147"/>
      <c r="BH30" s="147"/>
    </row>
    <row r="31" spans="1:60" outlineLevel="1" x14ac:dyDescent="0.25">
      <c r="A31" s="154"/>
      <c r="B31" s="155"/>
      <c r="C31" s="193" t="s">
        <v>322</v>
      </c>
      <c r="D31" s="189"/>
      <c r="E31" s="190">
        <v>108.175</v>
      </c>
      <c r="F31" s="156"/>
      <c r="G31" s="156"/>
      <c r="H31" s="156"/>
      <c r="I31" s="156"/>
      <c r="J31" s="156"/>
      <c r="K31" s="156"/>
      <c r="L31" s="156"/>
      <c r="M31" s="156"/>
      <c r="N31" s="156"/>
      <c r="O31" s="156"/>
      <c r="P31" s="156"/>
      <c r="Q31" s="156"/>
      <c r="R31" s="156"/>
      <c r="S31" s="156"/>
      <c r="T31" s="156"/>
      <c r="U31" s="156"/>
      <c r="V31" s="156"/>
      <c r="W31" s="156"/>
      <c r="X31" s="156"/>
      <c r="Y31" s="147"/>
      <c r="Z31" s="147"/>
      <c r="AA31" s="147"/>
      <c r="AB31" s="147"/>
      <c r="AC31" s="147"/>
      <c r="AD31" s="147"/>
      <c r="AE31" s="147"/>
      <c r="AF31" s="147"/>
      <c r="AG31" s="147" t="s">
        <v>178</v>
      </c>
      <c r="AH31" s="147">
        <v>3</v>
      </c>
      <c r="AI31" s="147"/>
      <c r="AJ31" s="147"/>
      <c r="AK31" s="147"/>
      <c r="AL31" s="147"/>
      <c r="AM31" s="147"/>
      <c r="AN31" s="147"/>
      <c r="AO31" s="147"/>
      <c r="AP31" s="147"/>
      <c r="AQ31" s="147"/>
      <c r="AR31" s="147"/>
      <c r="AS31" s="147"/>
      <c r="AT31" s="147"/>
      <c r="AU31" s="147"/>
      <c r="AV31" s="147"/>
      <c r="AW31" s="147"/>
      <c r="AX31" s="147"/>
      <c r="AY31" s="147"/>
      <c r="AZ31" s="147"/>
      <c r="BA31" s="147"/>
      <c r="BB31" s="147"/>
      <c r="BC31" s="147"/>
      <c r="BD31" s="147"/>
      <c r="BE31" s="147"/>
      <c r="BF31" s="147"/>
      <c r="BG31" s="147"/>
      <c r="BH31" s="147"/>
    </row>
    <row r="32" spans="1:60" outlineLevel="1" x14ac:dyDescent="0.25">
      <c r="A32" s="154"/>
      <c r="B32" s="155"/>
      <c r="C32" s="191" t="s">
        <v>323</v>
      </c>
      <c r="D32" s="187"/>
      <c r="E32" s="188"/>
      <c r="F32" s="156"/>
      <c r="G32" s="156"/>
      <c r="H32" s="156"/>
      <c r="I32" s="156"/>
      <c r="J32" s="156"/>
      <c r="K32" s="156"/>
      <c r="L32" s="156"/>
      <c r="M32" s="156"/>
      <c r="N32" s="156"/>
      <c r="O32" s="156"/>
      <c r="P32" s="156"/>
      <c r="Q32" s="156"/>
      <c r="R32" s="156"/>
      <c r="S32" s="156"/>
      <c r="T32" s="156"/>
      <c r="U32" s="156"/>
      <c r="V32" s="156"/>
      <c r="W32" s="156"/>
      <c r="X32" s="156"/>
      <c r="Y32" s="147"/>
      <c r="Z32" s="147"/>
      <c r="AA32" s="147"/>
      <c r="AB32" s="147"/>
      <c r="AC32" s="147"/>
      <c r="AD32" s="147"/>
      <c r="AE32" s="147"/>
      <c r="AF32" s="147"/>
      <c r="AG32" s="147" t="s">
        <v>178</v>
      </c>
      <c r="AH32" s="147"/>
      <c r="AI32" s="147"/>
      <c r="AJ32" s="147"/>
      <c r="AK32" s="147"/>
      <c r="AL32" s="147"/>
      <c r="AM32" s="147"/>
      <c r="AN32" s="147"/>
      <c r="AO32" s="147"/>
      <c r="AP32" s="147"/>
      <c r="AQ32" s="147"/>
      <c r="AR32" s="147"/>
      <c r="AS32" s="147"/>
      <c r="AT32" s="147"/>
      <c r="AU32" s="147"/>
      <c r="AV32" s="147"/>
      <c r="AW32" s="147"/>
      <c r="AX32" s="147"/>
      <c r="AY32" s="147"/>
      <c r="AZ32" s="147"/>
      <c r="BA32" s="147"/>
      <c r="BB32" s="147"/>
      <c r="BC32" s="147"/>
      <c r="BD32" s="147"/>
      <c r="BE32" s="147"/>
      <c r="BF32" s="147"/>
      <c r="BG32" s="147"/>
      <c r="BH32" s="147"/>
    </row>
    <row r="33" spans="1:60" outlineLevel="1" x14ac:dyDescent="0.25">
      <c r="A33" s="154"/>
      <c r="B33" s="155"/>
      <c r="C33" s="183" t="s">
        <v>599</v>
      </c>
      <c r="D33" s="158"/>
      <c r="E33" s="159">
        <v>43.27</v>
      </c>
      <c r="F33" s="156"/>
      <c r="G33" s="156"/>
      <c r="H33" s="156"/>
      <c r="I33" s="156"/>
      <c r="J33" s="156"/>
      <c r="K33" s="156"/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47"/>
      <c r="Z33" s="147"/>
      <c r="AA33" s="147"/>
      <c r="AB33" s="147"/>
      <c r="AC33" s="147"/>
      <c r="AD33" s="147"/>
      <c r="AE33" s="147"/>
      <c r="AF33" s="147"/>
      <c r="AG33" s="147" t="s">
        <v>178</v>
      </c>
      <c r="AH33" s="147">
        <v>0</v>
      </c>
      <c r="AI33" s="147"/>
      <c r="AJ33" s="147"/>
      <c r="AK33" s="147"/>
      <c r="AL33" s="147"/>
      <c r="AM33" s="147"/>
      <c r="AN33" s="147"/>
      <c r="AO33" s="147"/>
      <c r="AP33" s="147"/>
      <c r="AQ33" s="147"/>
      <c r="AR33" s="147"/>
      <c r="AS33" s="147"/>
      <c r="AT33" s="147"/>
      <c r="AU33" s="147"/>
      <c r="AV33" s="147"/>
      <c r="AW33" s="147"/>
      <c r="AX33" s="147"/>
      <c r="AY33" s="147"/>
      <c r="AZ33" s="147"/>
      <c r="BA33" s="147"/>
      <c r="BB33" s="147"/>
      <c r="BC33" s="147"/>
      <c r="BD33" s="147"/>
      <c r="BE33" s="147"/>
      <c r="BF33" s="147"/>
      <c r="BG33" s="147"/>
      <c r="BH33" s="147"/>
    </row>
    <row r="34" spans="1:60" ht="20.399999999999999" outlineLevel="1" x14ac:dyDescent="0.25">
      <c r="A34" s="173">
        <v>8</v>
      </c>
      <c r="B34" s="174" t="s">
        <v>328</v>
      </c>
      <c r="C34" s="181" t="s">
        <v>329</v>
      </c>
      <c r="D34" s="175" t="s">
        <v>232</v>
      </c>
      <c r="E34" s="176">
        <v>43.27</v>
      </c>
      <c r="F34" s="177">
        <v>0</v>
      </c>
      <c r="G34" s="178">
        <f>ROUND(E34*F34,2)</f>
        <v>0</v>
      </c>
      <c r="H34" s="157">
        <v>0</v>
      </c>
      <c r="I34" s="156">
        <f>ROUND(E34*H34,2)</f>
        <v>0</v>
      </c>
      <c r="J34" s="157">
        <v>35.700000000000003</v>
      </c>
      <c r="K34" s="156">
        <f>ROUND(E34*J34,2)</f>
        <v>1544.74</v>
      </c>
      <c r="L34" s="156">
        <v>21</v>
      </c>
      <c r="M34" s="156">
        <f>G34*(1+L34/100)</f>
        <v>0</v>
      </c>
      <c r="N34" s="156">
        <v>0</v>
      </c>
      <c r="O34" s="156">
        <f>ROUND(E34*N34,2)</f>
        <v>0</v>
      </c>
      <c r="P34" s="156">
        <v>0</v>
      </c>
      <c r="Q34" s="156">
        <f>ROUND(E34*P34,2)</f>
        <v>0</v>
      </c>
      <c r="R34" s="156"/>
      <c r="S34" s="156" t="s">
        <v>163</v>
      </c>
      <c r="T34" s="156" t="s">
        <v>211</v>
      </c>
      <c r="U34" s="156">
        <v>8.4000000000000005E-2</v>
      </c>
      <c r="V34" s="156">
        <f>ROUND(E34*U34,2)</f>
        <v>3.63</v>
      </c>
      <c r="W34" s="156"/>
      <c r="X34" s="156" t="s">
        <v>212</v>
      </c>
      <c r="Y34" s="147"/>
      <c r="Z34" s="147"/>
      <c r="AA34" s="147"/>
      <c r="AB34" s="147"/>
      <c r="AC34" s="147"/>
      <c r="AD34" s="147"/>
      <c r="AE34" s="147"/>
      <c r="AF34" s="147"/>
      <c r="AG34" s="147" t="s">
        <v>213</v>
      </c>
      <c r="AH34" s="147"/>
      <c r="AI34" s="147"/>
      <c r="AJ34" s="147"/>
      <c r="AK34" s="147"/>
      <c r="AL34" s="147"/>
      <c r="AM34" s="147"/>
      <c r="AN34" s="147"/>
      <c r="AO34" s="147"/>
      <c r="AP34" s="147"/>
      <c r="AQ34" s="147"/>
      <c r="AR34" s="147"/>
      <c r="AS34" s="147"/>
      <c r="AT34" s="147"/>
      <c r="AU34" s="147"/>
      <c r="AV34" s="147"/>
      <c r="AW34" s="147"/>
      <c r="AX34" s="147"/>
      <c r="AY34" s="147"/>
      <c r="AZ34" s="147"/>
      <c r="BA34" s="147"/>
      <c r="BB34" s="147"/>
      <c r="BC34" s="147"/>
      <c r="BD34" s="147"/>
      <c r="BE34" s="147"/>
      <c r="BF34" s="147"/>
      <c r="BG34" s="147"/>
      <c r="BH34" s="147"/>
    </row>
    <row r="35" spans="1:60" outlineLevel="1" x14ac:dyDescent="0.25">
      <c r="A35" s="167">
        <v>9</v>
      </c>
      <c r="B35" s="168" t="s">
        <v>330</v>
      </c>
      <c r="C35" s="182" t="s">
        <v>331</v>
      </c>
      <c r="D35" s="169" t="s">
        <v>232</v>
      </c>
      <c r="E35" s="170">
        <v>43.27</v>
      </c>
      <c r="F35" s="171">
        <v>0</v>
      </c>
      <c r="G35" s="172">
        <f>ROUND(E35*F35,2)</f>
        <v>0</v>
      </c>
      <c r="H35" s="157">
        <v>0</v>
      </c>
      <c r="I35" s="156">
        <f>ROUND(E35*H35,2)</f>
        <v>0</v>
      </c>
      <c r="J35" s="157">
        <v>284.5</v>
      </c>
      <c r="K35" s="156">
        <f>ROUND(E35*J35,2)</f>
        <v>12310.32</v>
      </c>
      <c r="L35" s="156">
        <v>21</v>
      </c>
      <c r="M35" s="156">
        <f>G35*(1+L35/100)</f>
        <v>0</v>
      </c>
      <c r="N35" s="156">
        <v>0</v>
      </c>
      <c r="O35" s="156">
        <f>ROUND(E35*N35,2)</f>
        <v>0</v>
      </c>
      <c r="P35" s="156">
        <v>0</v>
      </c>
      <c r="Q35" s="156">
        <f>ROUND(E35*P35,2)</f>
        <v>0</v>
      </c>
      <c r="R35" s="156"/>
      <c r="S35" s="156" t="s">
        <v>163</v>
      </c>
      <c r="T35" s="156" t="s">
        <v>211</v>
      </c>
      <c r="U35" s="156">
        <v>0.25</v>
      </c>
      <c r="V35" s="156">
        <f>ROUND(E35*U35,2)</f>
        <v>10.82</v>
      </c>
      <c r="W35" s="156"/>
      <c r="X35" s="156" t="s">
        <v>212</v>
      </c>
      <c r="Y35" s="147"/>
      <c r="Z35" s="147"/>
      <c r="AA35" s="147"/>
      <c r="AB35" s="147"/>
      <c r="AC35" s="147"/>
      <c r="AD35" s="147"/>
      <c r="AE35" s="147"/>
      <c r="AF35" s="147"/>
      <c r="AG35" s="147" t="s">
        <v>213</v>
      </c>
      <c r="AH35" s="147"/>
      <c r="AI35" s="147"/>
      <c r="AJ35" s="147"/>
      <c r="AK35" s="147"/>
      <c r="AL35" s="147"/>
      <c r="AM35" s="147"/>
      <c r="AN35" s="147"/>
      <c r="AO35" s="147"/>
      <c r="AP35" s="147"/>
      <c r="AQ35" s="147"/>
      <c r="AR35" s="147"/>
      <c r="AS35" s="147"/>
      <c r="AT35" s="147"/>
      <c r="AU35" s="147"/>
      <c r="AV35" s="147"/>
      <c r="AW35" s="147"/>
      <c r="AX35" s="147"/>
      <c r="AY35" s="147"/>
      <c r="AZ35" s="147"/>
      <c r="BA35" s="147"/>
      <c r="BB35" s="147"/>
      <c r="BC35" s="147"/>
      <c r="BD35" s="147"/>
      <c r="BE35" s="147"/>
      <c r="BF35" s="147"/>
      <c r="BG35" s="147"/>
      <c r="BH35" s="147"/>
    </row>
    <row r="36" spans="1:60" outlineLevel="1" x14ac:dyDescent="0.25">
      <c r="A36" s="154"/>
      <c r="B36" s="155"/>
      <c r="C36" s="191" t="s">
        <v>239</v>
      </c>
      <c r="D36" s="187"/>
      <c r="E36" s="188"/>
      <c r="F36" s="156"/>
      <c r="G36" s="156"/>
      <c r="H36" s="156"/>
      <c r="I36" s="156"/>
      <c r="J36" s="156"/>
      <c r="K36" s="156"/>
      <c r="L36" s="156"/>
      <c r="M36" s="156"/>
      <c r="N36" s="156"/>
      <c r="O36" s="156"/>
      <c r="P36" s="156"/>
      <c r="Q36" s="156"/>
      <c r="R36" s="156"/>
      <c r="S36" s="156"/>
      <c r="T36" s="156"/>
      <c r="U36" s="156"/>
      <c r="V36" s="156"/>
      <c r="W36" s="156"/>
      <c r="X36" s="156"/>
      <c r="Y36" s="147"/>
      <c r="Z36" s="147"/>
      <c r="AA36" s="147"/>
      <c r="AB36" s="147"/>
      <c r="AC36" s="147"/>
      <c r="AD36" s="147"/>
      <c r="AE36" s="147"/>
      <c r="AF36" s="147"/>
      <c r="AG36" s="147" t="s">
        <v>178</v>
      </c>
      <c r="AH36" s="147"/>
      <c r="AI36" s="147"/>
      <c r="AJ36" s="147"/>
      <c r="AK36" s="147"/>
      <c r="AL36" s="147"/>
      <c r="AM36" s="147"/>
      <c r="AN36" s="147"/>
      <c r="AO36" s="147"/>
      <c r="AP36" s="147"/>
      <c r="AQ36" s="147"/>
      <c r="AR36" s="147"/>
      <c r="AS36" s="147"/>
      <c r="AT36" s="147"/>
      <c r="AU36" s="147"/>
      <c r="AV36" s="147"/>
      <c r="AW36" s="147"/>
      <c r="AX36" s="147"/>
      <c r="AY36" s="147"/>
      <c r="AZ36" s="147"/>
      <c r="BA36" s="147"/>
      <c r="BB36" s="147"/>
      <c r="BC36" s="147"/>
      <c r="BD36" s="147"/>
      <c r="BE36" s="147"/>
      <c r="BF36" s="147"/>
      <c r="BG36" s="147"/>
      <c r="BH36" s="147"/>
    </row>
    <row r="37" spans="1:60" outlineLevel="1" x14ac:dyDescent="0.25">
      <c r="A37" s="154"/>
      <c r="B37" s="155"/>
      <c r="C37" s="192" t="s">
        <v>596</v>
      </c>
      <c r="D37" s="187"/>
      <c r="E37" s="188">
        <v>99.575000000000003</v>
      </c>
      <c r="F37" s="156"/>
      <c r="G37" s="156"/>
      <c r="H37" s="156"/>
      <c r="I37" s="156"/>
      <c r="J37" s="156"/>
      <c r="K37" s="156"/>
      <c r="L37" s="156"/>
      <c r="M37" s="156"/>
      <c r="N37" s="156"/>
      <c r="O37" s="156"/>
      <c r="P37" s="156"/>
      <c r="Q37" s="156"/>
      <c r="R37" s="156"/>
      <c r="S37" s="156"/>
      <c r="T37" s="156"/>
      <c r="U37" s="156"/>
      <c r="V37" s="156"/>
      <c r="W37" s="156"/>
      <c r="X37" s="156"/>
      <c r="Y37" s="147"/>
      <c r="Z37" s="147"/>
      <c r="AA37" s="147"/>
      <c r="AB37" s="147"/>
      <c r="AC37" s="147"/>
      <c r="AD37" s="147"/>
      <c r="AE37" s="147"/>
      <c r="AF37" s="147"/>
      <c r="AG37" s="147" t="s">
        <v>178</v>
      </c>
      <c r="AH37" s="147">
        <v>2</v>
      </c>
      <c r="AI37" s="147"/>
      <c r="AJ37" s="147"/>
      <c r="AK37" s="147"/>
      <c r="AL37" s="147"/>
      <c r="AM37" s="147"/>
      <c r="AN37" s="147"/>
      <c r="AO37" s="147"/>
      <c r="AP37" s="147"/>
      <c r="AQ37" s="147"/>
      <c r="AR37" s="147"/>
      <c r="AS37" s="147"/>
      <c r="AT37" s="147"/>
      <c r="AU37" s="147"/>
      <c r="AV37" s="147"/>
      <c r="AW37" s="147"/>
      <c r="AX37" s="147"/>
      <c r="AY37" s="147"/>
      <c r="AZ37" s="147"/>
      <c r="BA37" s="147"/>
      <c r="BB37" s="147"/>
      <c r="BC37" s="147"/>
      <c r="BD37" s="147"/>
      <c r="BE37" s="147"/>
      <c r="BF37" s="147"/>
      <c r="BG37" s="147"/>
      <c r="BH37" s="147"/>
    </row>
    <row r="38" spans="1:60" outlineLevel="1" x14ac:dyDescent="0.25">
      <c r="A38" s="154"/>
      <c r="B38" s="155"/>
      <c r="C38" s="192" t="s">
        <v>597</v>
      </c>
      <c r="D38" s="187"/>
      <c r="E38" s="188">
        <v>7</v>
      </c>
      <c r="F38" s="156"/>
      <c r="G38" s="156"/>
      <c r="H38" s="156"/>
      <c r="I38" s="156"/>
      <c r="J38" s="156"/>
      <c r="K38" s="156"/>
      <c r="L38" s="156"/>
      <c r="M38" s="156"/>
      <c r="N38" s="156"/>
      <c r="O38" s="156"/>
      <c r="P38" s="156"/>
      <c r="Q38" s="156"/>
      <c r="R38" s="156"/>
      <c r="S38" s="156"/>
      <c r="T38" s="156"/>
      <c r="U38" s="156"/>
      <c r="V38" s="156"/>
      <c r="W38" s="156"/>
      <c r="X38" s="156"/>
      <c r="Y38" s="147"/>
      <c r="Z38" s="147"/>
      <c r="AA38" s="147"/>
      <c r="AB38" s="147"/>
      <c r="AC38" s="147"/>
      <c r="AD38" s="147"/>
      <c r="AE38" s="147"/>
      <c r="AF38" s="147"/>
      <c r="AG38" s="147" t="s">
        <v>178</v>
      </c>
      <c r="AH38" s="147">
        <v>2</v>
      </c>
      <c r="AI38" s="147"/>
      <c r="AJ38" s="147"/>
      <c r="AK38" s="147"/>
      <c r="AL38" s="147"/>
      <c r="AM38" s="147"/>
      <c r="AN38" s="147"/>
      <c r="AO38" s="147"/>
      <c r="AP38" s="147"/>
      <c r="AQ38" s="147"/>
      <c r="AR38" s="147"/>
      <c r="AS38" s="147"/>
      <c r="AT38" s="147"/>
      <c r="AU38" s="147"/>
      <c r="AV38" s="147"/>
      <c r="AW38" s="147"/>
      <c r="AX38" s="147"/>
      <c r="AY38" s="147"/>
      <c r="AZ38" s="147"/>
      <c r="BA38" s="147"/>
      <c r="BB38" s="147"/>
      <c r="BC38" s="147"/>
      <c r="BD38" s="147"/>
      <c r="BE38" s="147"/>
      <c r="BF38" s="147"/>
      <c r="BG38" s="147"/>
      <c r="BH38" s="147"/>
    </row>
    <row r="39" spans="1:60" outlineLevel="1" x14ac:dyDescent="0.25">
      <c r="A39" s="154"/>
      <c r="B39" s="155"/>
      <c r="C39" s="192" t="s">
        <v>546</v>
      </c>
      <c r="D39" s="187"/>
      <c r="E39" s="188">
        <v>1.6</v>
      </c>
      <c r="F39" s="156"/>
      <c r="G39" s="156"/>
      <c r="H39" s="156"/>
      <c r="I39" s="156"/>
      <c r="J39" s="156"/>
      <c r="K39" s="156"/>
      <c r="L39" s="156"/>
      <c r="M39" s="156"/>
      <c r="N39" s="156"/>
      <c r="O39" s="156"/>
      <c r="P39" s="156"/>
      <c r="Q39" s="156"/>
      <c r="R39" s="156"/>
      <c r="S39" s="156"/>
      <c r="T39" s="156"/>
      <c r="U39" s="156"/>
      <c r="V39" s="156"/>
      <c r="W39" s="156"/>
      <c r="X39" s="156"/>
      <c r="Y39" s="147"/>
      <c r="Z39" s="147"/>
      <c r="AA39" s="147"/>
      <c r="AB39" s="147"/>
      <c r="AC39" s="147"/>
      <c r="AD39" s="147"/>
      <c r="AE39" s="147"/>
      <c r="AF39" s="147"/>
      <c r="AG39" s="147" t="s">
        <v>178</v>
      </c>
      <c r="AH39" s="147">
        <v>2</v>
      </c>
      <c r="AI39" s="147"/>
      <c r="AJ39" s="147"/>
      <c r="AK39" s="147"/>
      <c r="AL39" s="147"/>
      <c r="AM39" s="147"/>
      <c r="AN39" s="147"/>
      <c r="AO39" s="147"/>
      <c r="AP39" s="147"/>
      <c r="AQ39" s="147"/>
      <c r="AR39" s="147"/>
      <c r="AS39" s="147"/>
      <c r="AT39" s="147"/>
      <c r="AU39" s="147"/>
      <c r="AV39" s="147"/>
      <c r="AW39" s="147"/>
      <c r="AX39" s="147"/>
      <c r="AY39" s="147"/>
      <c r="AZ39" s="147"/>
      <c r="BA39" s="147"/>
      <c r="BB39" s="147"/>
      <c r="BC39" s="147"/>
      <c r="BD39" s="147"/>
      <c r="BE39" s="147"/>
      <c r="BF39" s="147"/>
      <c r="BG39" s="147"/>
      <c r="BH39" s="147"/>
    </row>
    <row r="40" spans="1:60" outlineLevel="1" x14ac:dyDescent="0.25">
      <c r="A40" s="154"/>
      <c r="B40" s="155"/>
      <c r="C40" s="193" t="s">
        <v>322</v>
      </c>
      <c r="D40" s="189"/>
      <c r="E40" s="190">
        <v>108.175</v>
      </c>
      <c r="F40" s="156"/>
      <c r="G40" s="156"/>
      <c r="H40" s="156"/>
      <c r="I40" s="156"/>
      <c r="J40" s="156"/>
      <c r="K40" s="156"/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47"/>
      <c r="Z40" s="147"/>
      <c r="AA40" s="147"/>
      <c r="AB40" s="147"/>
      <c r="AC40" s="147"/>
      <c r="AD40" s="147"/>
      <c r="AE40" s="147"/>
      <c r="AF40" s="147"/>
      <c r="AG40" s="147" t="s">
        <v>178</v>
      </c>
      <c r="AH40" s="147">
        <v>3</v>
      </c>
      <c r="AI40" s="147"/>
      <c r="AJ40" s="147"/>
      <c r="AK40" s="147"/>
      <c r="AL40" s="147"/>
      <c r="AM40" s="147"/>
      <c r="AN40" s="147"/>
      <c r="AO40" s="147"/>
      <c r="AP40" s="147"/>
      <c r="AQ40" s="147"/>
      <c r="AR40" s="147"/>
      <c r="AS40" s="147"/>
      <c r="AT40" s="147"/>
      <c r="AU40" s="147"/>
      <c r="AV40" s="147"/>
      <c r="AW40" s="147"/>
      <c r="AX40" s="147"/>
      <c r="AY40" s="147"/>
      <c r="AZ40" s="147"/>
      <c r="BA40" s="147"/>
      <c r="BB40" s="147"/>
      <c r="BC40" s="147"/>
      <c r="BD40" s="147"/>
      <c r="BE40" s="147"/>
      <c r="BF40" s="147"/>
      <c r="BG40" s="147"/>
      <c r="BH40" s="147"/>
    </row>
    <row r="41" spans="1:60" outlineLevel="1" x14ac:dyDescent="0.25">
      <c r="A41" s="154"/>
      <c r="B41" s="155"/>
      <c r="C41" s="191" t="s">
        <v>323</v>
      </c>
      <c r="D41" s="187"/>
      <c r="E41" s="188"/>
      <c r="F41" s="156"/>
      <c r="G41" s="156"/>
      <c r="H41" s="156"/>
      <c r="I41" s="156"/>
      <c r="J41" s="156"/>
      <c r="K41" s="156"/>
      <c r="L41" s="156"/>
      <c r="M41" s="156"/>
      <c r="N41" s="156"/>
      <c r="O41" s="156"/>
      <c r="P41" s="156"/>
      <c r="Q41" s="156"/>
      <c r="R41" s="156"/>
      <c r="S41" s="156"/>
      <c r="T41" s="156"/>
      <c r="U41" s="156"/>
      <c r="V41" s="156"/>
      <c r="W41" s="156"/>
      <c r="X41" s="156"/>
      <c r="Y41" s="147"/>
      <c r="Z41" s="147"/>
      <c r="AA41" s="147"/>
      <c r="AB41" s="147"/>
      <c r="AC41" s="147"/>
      <c r="AD41" s="147"/>
      <c r="AE41" s="147"/>
      <c r="AF41" s="147"/>
      <c r="AG41" s="147" t="s">
        <v>178</v>
      </c>
      <c r="AH41" s="147"/>
      <c r="AI41" s="147"/>
      <c r="AJ41" s="147"/>
      <c r="AK41" s="147"/>
      <c r="AL41" s="147"/>
      <c r="AM41" s="147"/>
      <c r="AN41" s="147"/>
      <c r="AO41" s="147"/>
      <c r="AP41" s="147"/>
      <c r="AQ41" s="147"/>
      <c r="AR41" s="147"/>
      <c r="AS41" s="147"/>
      <c r="AT41" s="147"/>
      <c r="AU41" s="147"/>
      <c r="AV41" s="147"/>
      <c r="AW41" s="147"/>
      <c r="AX41" s="147"/>
      <c r="AY41" s="147"/>
      <c r="AZ41" s="147"/>
      <c r="BA41" s="147"/>
      <c r="BB41" s="147"/>
      <c r="BC41" s="147"/>
      <c r="BD41" s="147"/>
      <c r="BE41" s="147"/>
      <c r="BF41" s="147"/>
      <c r="BG41" s="147"/>
      <c r="BH41" s="147"/>
    </row>
    <row r="42" spans="1:60" outlineLevel="1" x14ac:dyDescent="0.25">
      <c r="A42" s="154"/>
      <c r="B42" s="155"/>
      <c r="C42" s="183" t="s">
        <v>599</v>
      </c>
      <c r="D42" s="158"/>
      <c r="E42" s="159">
        <v>43.27</v>
      </c>
      <c r="F42" s="156"/>
      <c r="G42" s="156"/>
      <c r="H42" s="156"/>
      <c r="I42" s="156"/>
      <c r="J42" s="156"/>
      <c r="K42" s="156"/>
      <c r="L42" s="156"/>
      <c r="M42" s="156"/>
      <c r="N42" s="156"/>
      <c r="O42" s="156"/>
      <c r="P42" s="156"/>
      <c r="Q42" s="156"/>
      <c r="R42" s="156"/>
      <c r="S42" s="156"/>
      <c r="T42" s="156"/>
      <c r="U42" s="156"/>
      <c r="V42" s="156"/>
      <c r="W42" s="156"/>
      <c r="X42" s="156"/>
      <c r="Y42" s="147"/>
      <c r="Z42" s="147"/>
      <c r="AA42" s="147"/>
      <c r="AB42" s="147"/>
      <c r="AC42" s="147"/>
      <c r="AD42" s="147"/>
      <c r="AE42" s="147"/>
      <c r="AF42" s="147"/>
      <c r="AG42" s="147" t="s">
        <v>178</v>
      </c>
      <c r="AH42" s="147">
        <v>0</v>
      </c>
      <c r="AI42" s="147"/>
      <c r="AJ42" s="147"/>
      <c r="AK42" s="147"/>
      <c r="AL42" s="147"/>
      <c r="AM42" s="147"/>
      <c r="AN42" s="147"/>
      <c r="AO42" s="147"/>
      <c r="AP42" s="147"/>
      <c r="AQ42" s="147"/>
      <c r="AR42" s="147"/>
      <c r="AS42" s="147"/>
      <c r="AT42" s="147"/>
      <c r="AU42" s="147"/>
      <c r="AV42" s="147"/>
      <c r="AW42" s="147"/>
      <c r="AX42" s="147"/>
      <c r="AY42" s="147"/>
      <c r="AZ42" s="147"/>
      <c r="BA42" s="147"/>
      <c r="BB42" s="147"/>
      <c r="BC42" s="147"/>
      <c r="BD42" s="147"/>
      <c r="BE42" s="147"/>
      <c r="BF42" s="147"/>
      <c r="BG42" s="147"/>
      <c r="BH42" s="147"/>
    </row>
    <row r="43" spans="1:60" outlineLevel="1" x14ac:dyDescent="0.25">
      <c r="A43" s="173">
        <v>10</v>
      </c>
      <c r="B43" s="174" t="s">
        <v>332</v>
      </c>
      <c r="C43" s="181" t="s">
        <v>333</v>
      </c>
      <c r="D43" s="175" t="s">
        <v>232</v>
      </c>
      <c r="E43" s="176">
        <v>43.27</v>
      </c>
      <c r="F43" s="177">
        <v>0</v>
      </c>
      <c r="G43" s="178">
        <f>ROUND(E43*F43,2)</f>
        <v>0</v>
      </c>
      <c r="H43" s="157">
        <v>0</v>
      </c>
      <c r="I43" s="156">
        <f>ROUND(E43*H43,2)</f>
        <v>0</v>
      </c>
      <c r="J43" s="157">
        <v>71.900000000000006</v>
      </c>
      <c r="K43" s="156">
        <f>ROUND(E43*J43,2)</f>
        <v>3111.11</v>
      </c>
      <c r="L43" s="156">
        <v>21</v>
      </c>
      <c r="M43" s="156">
        <f>G43*(1+L43/100)</f>
        <v>0</v>
      </c>
      <c r="N43" s="156">
        <v>0</v>
      </c>
      <c r="O43" s="156">
        <f>ROUND(E43*N43,2)</f>
        <v>0</v>
      </c>
      <c r="P43" s="156">
        <v>0</v>
      </c>
      <c r="Q43" s="156">
        <f>ROUND(E43*P43,2)</f>
        <v>0</v>
      </c>
      <c r="R43" s="156"/>
      <c r="S43" s="156" t="s">
        <v>163</v>
      </c>
      <c r="T43" s="156" t="s">
        <v>211</v>
      </c>
      <c r="U43" s="156">
        <v>0.14829999999999999</v>
      </c>
      <c r="V43" s="156">
        <f>ROUND(E43*U43,2)</f>
        <v>6.42</v>
      </c>
      <c r="W43" s="156"/>
      <c r="X43" s="156" t="s">
        <v>212</v>
      </c>
      <c r="Y43" s="147"/>
      <c r="Z43" s="147"/>
      <c r="AA43" s="147"/>
      <c r="AB43" s="147"/>
      <c r="AC43" s="147"/>
      <c r="AD43" s="147"/>
      <c r="AE43" s="147"/>
      <c r="AF43" s="147"/>
      <c r="AG43" s="147" t="s">
        <v>213</v>
      </c>
      <c r="AH43" s="147"/>
      <c r="AI43" s="147"/>
      <c r="AJ43" s="147"/>
      <c r="AK43" s="147"/>
      <c r="AL43" s="147"/>
      <c r="AM43" s="147"/>
      <c r="AN43" s="147"/>
      <c r="AO43" s="147"/>
      <c r="AP43" s="147"/>
      <c r="AQ43" s="147"/>
      <c r="AR43" s="147"/>
      <c r="AS43" s="147"/>
      <c r="AT43" s="147"/>
      <c r="AU43" s="147"/>
      <c r="AV43" s="147"/>
      <c r="AW43" s="147"/>
      <c r="AX43" s="147"/>
      <c r="AY43" s="147"/>
      <c r="AZ43" s="147"/>
      <c r="BA43" s="147"/>
      <c r="BB43" s="147"/>
      <c r="BC43" s="147"/>
      <c r="BD43" s="147"/>
      <c r="BE43" s="147"/>
      <c r="BF43" s="147"/>
      <c r="BG43" s="147"/>
      <c r="BH43" s="147"/>
    </row>
    <row r="44" spans="1:60" ht="20.399999999999999" outlineLevel="1" x14ac:dyDescent="0.25">
      <c r="A44" s="167">
        <v>11</v>
      </c>
      <c r="B44" s="168" t="s">
        <v>990</v>
      </c>
      <c r="C44" s="182" t="s">
        <v>1001</v>
      </c>
      <c r="D44" s="169" t="s">
        <v>210</v>
      </c>
      <c r="E44" s="170">
        <v>199.15</v>
      </c>
      <c r="F44" s="171">
        <v>0</v>
      </c>
      <c r="G44" s="172">
        <f>ROUND(E44*F44,2)</f>
        <v>0</v>
      </c>
      <c r="H44" s="157">
        <v>11.31</v>
      </c>
      <c r="I44" s="156">
        <f>ROUND(E44*H44,2)</f>
        <v>2252.39</v>
      </c>
      <c r="J44" s="157">
        <v>114.19</v>
      </c>
      <c r="K44" s="156">
        <f>ROUND(E44*J44,2)</f>
        <v>22740.94</v>
      </c>
      <c r="L44" s="156">
        <v>21</v>
      </c>
      <c r="M44" s="156">
        <f>G44*(1+L44/100)</f>
        <v>0</v>
      </c>
      <c r="N44" s="156">
        <v>9.8999999999999999E-4</v>
      </c>
      <c r="O44" s="156">
        <f>ROUND(E44*N44,2)</f>
        <v>0.2</v>
      </c>
      <c r="P44" s="156">
        <v>0</v>
      </c>
      <c r="Q44" s="156">
        <f>ROUND(E44*P44,2)</f>
        <v>0</v>
      </c>
      <c r="R44" s="156"/>
      <c r="S44" s="156" t="s">
        <v>163</v>
      </c>
      <c r="T44" s="156" t="s">
        <v>211</v>
      </c>
      <c r="U44" s="156">
        <v>0.24</v>
      </c>
      <c r="V44" s="156">
        <f>ROUND(E44*U44,2)</f>
        <v>47.8</v>
      </c>
      <c r="W44" s="156"/>
      <c r="X44" s="156" t="s">
        <v>212</v>
      </c>
      <c r="Y44" s="147"/>
      <c r="Z44" s="147"/>
      <c r="AA44" s="147"/>
      <c r="AB44" s="147"/>
      <c r="AC44" s="147"/>
      <c r="AD44" s="147"/>
      <c r="AE44" s="147"/>
      <c r="AF44" s="147"/>
      <c r="AG44" s="147" t="s">
        <v>213</v>
      </c>
      <c r="AH44" s="147"/>
      <c r="AI44" s="147"/>
      <c r="AJ44" s="147"/>
      <c r="AK44" s="147"/>
      <c r="AL44" s="147"/>
      <c r="AM44" s="147"/>
      <c r="AN44" s="147"/>
      <c r="AO44" s="147"/>
      <c r="AP44" s="147"/>
      <c r="AQ44" s="147"/>
      <c r="AR44" s="147"/>
      <c r="AS44" s="147"/>
      <c r="AT44" s="147"/>
      <c r="AU44" s="147"/>
      <c r="AV44" s="147"/>
      <c r="AW44" s="147"/>
      <c r="AX44" s="147"/>
      <c r="AY44" s="147"/>
      <c r="AZ44" s="147"/>
      <c r="BA44" s="147"/>
      <c r="BB44" s="147"/>
      <c r="BC44" s="147"/>
      <c r="BD44" s="147"/>
      <c r="BE44" s="147"/>
      <c r="BF44" s="147"/>
      <c r="BG44" s="147"/>
      <c r="BH44" s="147"/>
    </row>
    <row r="45" spans="1:60" outlineLevel="1" x14ac:dyDescent="0.25">
      <c r="A45" s="154"/>
      <c r="B45" s="155"/>
      <c r="C45" s="183" t="s">
        <v>600</v>
      </c>
      <c r="D45" s="158"/>
      <c r="E45" s="159">
        <v>199.15</v>
      </c>
      <c r="F45" s="156"/>
      <c r="G45" s="156"/>
      <c r="H45" s="156"/>
      <c r="I45" s="156"/>
      <c r="J45" s="156"/>
      <c r="K45" s="156"/>
      <c r="L45" s="156"/>
      <c r="M45" s="156"/>
      <c r="N45" s="156"/>
      <c r="O45" s="156"/>
      <c r="P45" s="156"/>
      <c r="Q45" s="156"/>
      <c r="R45" s="156"/>
      <c r="S45" s="156"/>
      <c r="T45" s="156"/>
      <c r="U45" s="156"/>
      <c r="V45" s="156"/>
      <c r="W45" s="156"/>
      <c r="X45" s="156"/>
      <c r="Y45" s="147"/>
      <c r="Z45" s="147"/>
      <c r="AA45" s="147"/>
      <c r="AB45" s="147"/>
      <c r="AC45" s="147"/>
      <c r="AD45" s="147"/>
      <c r="AE45" s="147"/>
      <c r="AF45" s="147"/>
      <c r="AG45" s="147" t="s">
        <v>178</v>
      </c>
      <c r="AH45" s="147">
        <v>0</v>
      </c>
      <c r="AI45" s="147"/>
      <c r="AJ45" s="147"/>
      <c r="AK45" s="147"/>
      <c r="AL45" s="147"/>
      <c r="AM45" s="147"/>
      <c r="AN45" s="147"/>
      <c r="AO45" s="147"/>
      <c r="AP45" s="147"/>
      <c r="AQ45" s="147"/>
      <c r="AR45" s="147"/>
      <c r="AS45" s="147"/>
      <c r="AT45" s="147"/>
      <c r="AU45" s="147"/>
      <c r="AV45" s="147"/>
      <c r="AW45" s="147"/>
      <c r="AX45" s="147"/>
      <c r="AY45" s="147"/>
      <c r="AZ45" s="147"/>
      <c r="BA45" s="147"/>
      <c r="BB45" s="147"/>
      <c r="BC45" s="147"/>
      <c r="BD45" s="147"/>
      <c r="BE45" s="147"/>
      <c r="BF45" s="147"/>
      <c r="BG45" s="147"/>
      <c r="BH45" s="147"/>
    </row>
    <row r="46" spans="1:60" ht="20.399999999999999" outlineLevel="1" x14ac:dyDescent="0.25">
      <c r="A46" s="173">
        <v>12</v>
      </c>
      <c r="B46" s="174" t="s">
        <v>996</v>
      </c>
      <c r="C46" s="181" t="s">
        <v>1002</v>
      </c>
      <c r="D46" s="175" t="s">
        <v>210</v>
      </c>
      <c r="E46" s="176">
        <v>199.15</v>
      </c>
      <c r="F46" s="177">
        <v>0</v>
      </c>
      <c r="G46" s="178">
        <f>ROUND(E46*F46,2)</f>
        <v>0</v>
      </c>
      <c r="H46" s="157">
        <v>0</v>
      </c>
      <c r="I46" s="156">
        <f>ROUND(E46*H46,2)</f>
        <v>0</v>
      </c>
      <c r="J46" s="157">
        <v>27</v>
      </c>
      <c r="K46" s="156">
        <f>ROUND(E46*J46,2)</f>
        <v>5377.05</v>
      </c>
      <c r="L46" s="156">
        <v>21</v>
      </c>
      <c r="M46" s="156">
        <f>G46*(1+L46/100)</f>
        <v>0</v>
      </c>
      <c r="N46" s="156">
        <v>0</v>
      </c>
      <c r="O46" s="156">
        <f>ROUND(E46*N46,2)</f>
        <v>0</v>
      </c>
      <c r="P46" s="156">
        <v>0</v>
      </c>
      <c r="Q46" s="156">
        <f>ROUND(E46*P46,2)</f>
        <v>0</v>
      </c>
      <c r="R46" s="156"/>
      <c r="S46" s="156" t="s">
        <v>163</v>
      </c>
      <c r="T46" s="156" t="s">
        <v>211</v>
      </c>
      <c r="U46" s="156">
        <v>7.0000000000000007E-2</v>
      </c>
      <c r="V46" s="156">
        <f>ROUND(E46*U46,2)</f>
        <v>13.94</v>
      </c>
      <c r="W46" s="156"/>
      <c r="X46" s="156" t="s">
        <v>212</v>
      </c>
      <c r="Y46" s="147"/>
      <c r="Z46" s="147"/>
      <c r="AA46" s="147"/>
      <c r="AB46" s="147"/>
      <c r="AC46" s="147"/>
      <c r="AD46" s="147"/>
      <c r="AE46" s="147"/>
      <c r="AF46" s="147"/>
      <c r="AG46" s="147" t="s">
        <v>213</v>
      </c>
      <c r="AH46" s="147"/>
      <c r="AI46" s="147"/>
      <c r="AJ46" s="147"/>
      <c r="AK46" s="147"/>
      <c r="AL46" s="147"/>
      <c r="AM46" s="147"/>
      <c r="AN46" s="147"/>
      <c r="AO46" s="147"/>
      <c r="AP46" s="147"/>
      <c r="AQ46" s="147"/>
      <c r="AR46" s="147"/>
      <c r="AS46" s="147"/>
      <c r="AT46" s="147"/>
      <c r="AU46" s="147"/>
      <c r="AV46" s="147"/>
      <c r="AW46" s="147"/>
      <c r="AX46" s="147"/>
      <c r="AY46" s="147"/>
      <c r="AZ46" s="147"/>
      <c r="BA46" s="147"/>
      <c r="BB46" s="147"/>
      <c r="BC46" s="147"/>
      <c r="BD46" s="147"/>
      <c r="BE46" s="147"/>
      <c r="BF46" s="147"/>
      <c r="BG46" s="147"/>
      <c r="BH46" s="147"/>
    </row>
    <row r="47" spans="1:60" outlineLevel="1" x14ac:dyDescent="0.25">
      <c r="A47" s="167">
        <v>13</v>
      </c>
      <c r="B47" s="168" t="s">
        <v>398</v>
      </c>
      <c r="C47" s="182" t="s">
        <v>399</v>
      </c>
      <c r="D47" s="169" t="s">
        <v>232</v>
      </c>
      <c r="E47" s="170">
        <v>136.18928</v>
      </c>
      <c r="F47" s="171">
        <v>0</v>
      </c>
      <c r="G47" s="172">
        <f>ROUND(E47*F47,2)</f>
        <v>0</v>
      </c>
      <c r="H47" s="157">
        <v>0</v>
      </c>
      <c r="I47" s="156">
        <f>ROUND(E47*H47,2)</f>
        <v>0</v>
      </c>
      <c r="J47" s="157">
        <v>96.6</v>
      </c>
      <c r="K47" s="156">
        <f>ROUND(E47*J47,2)</f>
        <v>13155.88</v>
      </c>
      <c r="L47" s="156">
        <v>21</v>
      </c>
      <c r="M47" s="156">
        <f>G47*(1+L47/100)</f>
        <v>0</v>
      </c>
      <c r="N47" s="156">
        <v>0</v>
      </c>
      <c r="O47" s="156">
        <f>ROUND(E47*N47,2)</f>
        <v>0</v>
      </c>
      <c r="P47" s="156">
        <v>0</v>
      </c>
      <c r="Q47" s="156">
        <f>ROUND(E47*P47,2)</f>
        <v>0</v>
      </c>
      <c r="R47" s="156"/>
      <c r="S47" s="156" t="s">
        <v>163</v>
      </c>
      <c r="T47" s="156" t="s">
        <v>211</v>
      </c>
      <c r="U47" s="156">
        <v>0.01</v>
      </c>
      <c r="V47" s="156">
        <f>ROUND(E47*U47,2)</f>
        <v>1.36</v>
      </c>
      <c r="W47" s="156"/>
      <c r="X47" s="156" t="s">
        <v>212</v>
      </c>
      <c r="Y47" s="147"/>
      <c r="Z47" s="147"/>
      <c r="AA47" s="147"/>
      <c r="AB47" s="147"/>
      <c r="AC47" s="147"/>
      <c r="AD47" s="147"/>
      <c r="AE47" s="147"/>
      <c r="AF47" s="147"/>
      <c r="AG47" s="147" t="s">
        <v>213</v>
      </c>
      <c r="AH47" s="147"/>
      <c r="AI47" s="147"/>
      <c r="AJ47" s="147"/>
      <c r="AK47" s="147"/>
      <c r="AL47" s="147"/>
      <c r="AM47" s="147"/>
      <c r="AN47" s="147"/>
      <c r="AO47" s="147"/>
      <c r="AP47" s="147"/>
      <c r="AQ47" s="147"/>
      <c r="AR47" s="147"/>
      <c r="AS47" s="147"/>
      <c r="AT47" s="147"/>
      <c r="AU47" s="147"/>
      <c r="AV47" s="147"/>
      <c r="AW47" s="147"/>
      <c r="AX47" s="147"/>
      <c r="AY47" s="147"/>
      <c r="AZ47" s="147"/>
      <c r="BA47" s="147"/>
      <c r="BB47" s="147"/>
      <c r="BC47" s="147"/>
      <c r="BD47" s="147"/>
      <c r="BE47" s="147"/>
      <c r="BF47" s="147"/>
      <c r="BG47" s="147"/>
      <c r="BH47" s="147"/>
    </row>
    <row r="48" spans="1:60" outlineLevel="1" x14ac:dyDescent="0.25">
      <c r="A48" s="154"/>
      <c r="B48" s="155"/>
      <c r="C48" s="183" t="s">
        <v>601</v>
      </c>
      <c r="D48" s="158"/>
      <c r="E48" s="159">
        <v>136.18928</v>
      </c>
      <c r="F48" s="156"/>
      <c r="G48" s="156"/>
      <c r="H48" s="156"/>
      <c r="I48" s="156"/>
      <c r="J48" s="156"/>
      <c r="K48" s="156"/>
      <c r="L48" s="156"/>
      <c r="M48" s="156"/>
      <c r="N48" s="156"/>
      <c r="O48" s="156"/>
      <c r="P48" s="156"/>
      <c r="Q48" s="156"/>
      <c r="R48" s="156"/>
      <c r="S48" s="156"/>
      <c r="T48" s="156"/>
      <c r="U48" s="156"/>
      <c r="V48" s="156"/>
      <c r="W48" s="156"/>
      <c r="X48" s="156"/>
      <c r="Y48" s="147"/>
      <c r="Z48" s="147"/>
      <c r="AA48" s="147"/>
      <c r="AB48" s="147"/>
      <c r="AC48" s="147"/>
      <c r="AD48" s="147"/>
      <c r="AE48" s="147"/>
      <c r="AF48" s="147"/>
      <c r="AG48" s="147" t="s">
        <v>178</v>
      </c>
      <c r="AH48" s="147">
        <v>0</v>
      </c>
      <c r="AI48" s="147"/>
      <c r="AJ48" s="147"/>
      <c r="AK48" s="147"/>
      <c r="AL48" s="147"/>
      <c r="AM48" s="147"/>
      <c r="AN48" s="147"/>
      <c r="AO48" s="147"/>
      <c r="AP48" s="147"/>
      <c r="AQ48" s="147"/>
      <c r="AR48" s="147"/>
      <c r="AS48" s="147"/>
      <c r="AT48" s="147"/>
      <c r="AU48" s="147"/>
      <c r="AV48" s="147"/>
      <c r="AW48" s="147"/>
      <c r="AX48" s="147"/>
      <c r="AY48" s="147"/>
      <c r="AZ48" s="147"/>
      <c r="BA48" s="147"/>
      <c r="BB48" s="147"/>
      <c r="BC48" s="147"/>
      <c r="BD48" s="147"/>
      <c r="BE48" s="147"/>
      <c r="BF48" s="147"/>
      <c r="BG48" s="147"/>
      <c r="BH48" s="147"/>
    </row>
    <row r="49" spans="1:60" outlineLevel="1" x14ac:dyDescent="0.25">
      <c r="A49" s="167">
        <v>14</v>
      </c>
      <c r="B49" s="168" t="s">
        <v>401</v>
      </c>
      <c r="C49" s="182" t="s">
        <v>402</v>
      </c>
      <c r="D49" s="169" t="s">
        <v>232</v>
      </c>
      <c r="E49" s="170">
        <v>68.094639999999998</v>
      </c>
      <c r="F49" s="171">
        <v>0</v>
      </c>
      <c r="G49" s="172">
        <f>ROUND(E49*F49,2)</f>
        <v>0</v>
      </c>
      <c r="H49" s="157">
        <v>0</v>
      </c>
      <c r="I49" s="156">
        <f>ROUND(E49*H49,2)</f>
        <v>0</v>
      </c>
      <c r="J49" s="157">
        <v>67</v>
      </c>
      <c r="K49" s="156">
        <f>ROUND(E49*J49,2)</f>
        <v>4562.34</v>
      </c>
      <c r="L49" s="156">
        <v>21</v>
      </c>
      <c r="M49" s="156">
        <f>G49*(1+L49/100)</f>
        <v>0</v>
      </c>
      <c r="N49" s="156">
        <v>0</v>
      </c>
      <c r="O49" s="156">
        <f>ROUND(E49*N49,2)</f>
        <v>0</v>
      </c>
      <c r="P49" s="156">
        <v>0</v>
      </c>
      <c r="Q49" s="156">
        <f>ROUND(E49*P49,2)</f>
        <v>0</v>
      </c>
      <c r="R49" s="156"/>
      <c r="S49" s="156" t="s">
        <v>163</v>
      </c>
      <c r="T49" s="156" t="s">
        <v>211</v>
      </c>
      <c r="U49" s="156">
        <v>0.05</v>
      </c>
      <c r="V49" s="156">
        <f>ROUND(E49*U49,2)</f>
        <v>3.4</v>
      </c>
      <c r="W49" s="156"/>
      <c r="X49" s="156" t="s">
        <v>212</v>
      </c>
      <c r="Y49" s="147"/>
      <c r="Z49" s="147"/>
      <c r="AA49" s="147"/>
      <c r="AB49" s="147"/>
      <c r="AC49" s="147"/>
      <c r="AD49" s="147"/>
      <c r="AE49" s="147"/>
      <c r="AF49" s="147"/>
      <c r="AG49" s="147" t="s">
        <v>213</v>
      </c>
      <c r="AH49" s="147"/>
      <c r="AI49" s="147"/>
      <c r="AJ49" s="147"/>
      <c r="AK49" s="147"/>
      <c r="AL49" s="147"/>
      <c r="AM49" s="147"/>
      <c r="AN49" s="147"/>
      <c r="AO49" s="147"/>
      <c r="AP49" s="147"/>
      <c r="AQ49" s="147"/>
      <c r="AR49" s="147"/>
      <c r="AS49" s="147"/>
      <c r="AT49" s="147"/>
      <c r="AU49" s="147"/>
      <c r="AV49" s="147"/>
      <c r="AW49" s="147"/>
      <c r="AX49" s="147"/>
      <c r="AY49" s="147"/>
      <c r="AZ49" s="147"/>
      <c r="BA49" s="147"/>
      <c r="BB49" s="147"/>
      <c r="BC49" s="147"/>
      <c r="BD49" s="147"/>
      <c r="BE49" s="147"/>
      <c r="BF49" s="147"/>
      <c r="BG49" s="147"/>
      <c r="BH49" s="147"/>
    </row>
    <row r="50" spans="1:60" outlineLevel="1" x14ac:dyDescent="0.25">
      <c r="A50" s="154"/>
      <c r="B50" s="155"/>
      <c r="C50" s="183" t="s">
        <v>602</v>
      </c>
      <c r="D50" s="158"/>
      <c r="E50" s="159">
        <v>68.094639999999998</v>
      </c>
      <c r="F50" s="156"/>
      <c r="G50" s="156"/>
      <c r="H50" s="156"/>
      <c r="I50" s="156"/>
      <c r="J50" s="156"/>
      <c r="K50" s="156"/>
      <c r="L50" s="156"/>
      <c r="M50" s="156"/>
      <c r="N50" s="156"/>
      <c r="O50" s="156"/>
      <c r="P50" s="156"/>
      <c r="Q50" s="156"/>
      <c r="R50" s="156"/>
      <c r="S50" s="156"/>
      <c r="T50" s="156"/>
      <c r="U50" s="156"/>
      <c r="V50" s="156"/>
      <c r="W50" s="156"/>
      <c r="X50" s="156"/>
      <c r="Y50" s="147"/>
      <c r="Z50" s="147"/>
      <c r="AA50" s="147"/>
      <c r="AB50" s="147"/>
      <c r="AC50" s="147"/>
      <c r="AD50" s="147"/>
      <c r="AE50" s="147"/>
      <c r="AF50" s="147"/>
      <c r="AG50" s="147" t="s">
        <v>178</v>
      </c>
      <c r="AH50" s="147">
        <v>0</v>
      </c>
      <c r="AI50" s="147"/>
      <c r="AJ50" s="147"/>
      <c r="AK50" s="147"/>
      <c r="AL50" s="147"/>
      <c r="AM50" s="147"/>
      <c r="AN50" s="147"/>
      <c r="AO50" s="147"/>
      <c r="AP50" s="147"/>
      <c r="AQ50" s="147"/>
      <c r="AR50" s="147"/>
      <c r="AS50" s="147"/>
      <c r="AT50" s="147"/>
      <c r="AU50" s="147"/>
      <c r="AV50" s="147"/>
      <c r="AW50" s="147"/>
      <c r="AX50" s="147"/>
      <c r="AY50" s="147"/>
      <c r="AZ50" s="147"/>
      <c r="BA50" s="147"/>
      <c r="BB50" s="147"/>
      <c r="BC50" s="147"/>
      <c r="BD50" s="147"/>
      <c r="BE50" s="147"/>
      <c r="BF50" s="147"/>
      <c r="BG50" s="147"/>
      <c r="BH50" s="147"/>
    </row>
    <row r="51" spans="1:60" outlineLevel="1" x14ac:dyDescent="0.25">
      <c r="A51" s="167">
        <v>15</v>
      </c>
      <c r="B51" s="168" t="s">
        <v>404</v>
      </c>
      <c r="C51" s="182" t="s">
        <v>405</v>
      </c>
      <c r="D51" s="169" t="s">
        <v>232</v>
      </c>
      <c r="E51" s="170">
        <v>68.094639999999998</v>
      </c>
      <c r="F51" s="171">
        <v>0</v>
      </c>
      <c r="G51" s="172">
        <f>ROUND(E51*F51,2)</f>
        <v>0</v>
      </c>
      <c r="H51" s="157">
        <v>0</v>
      </c>
      <c r="I51" s="156">
        <f>ROUND(E51*H51,2)</f>
        <v>0</v>
      </c>
      <c r="J51" s="157">
        <v>121</v>
      </c>
      <c r="K51" s="156">
        <f>ROUND(E51*J51,2)</f>
        <v>8239.4500000000007</v>
      </c>
      <c r="L51" s="156">
        <v>21</v>
      </c>
      <c r="M51" s="156">
        <f>G51*(1+L51/100)</f>
        <v>0</v>
      </c>
      <c r="N51" s="156">
        <v>0</v>
      </c>
      <c r="O51" s="156">
        <f>ROUND(E51*N51,2)</f>
        <v>0</v>
      </c>
      <c r="P51" s="156">
        <v>0</v>
      </c>
      <c r="Q51" s="156">
        <f>ROUND(E51*P51,2)</f>
        <v>0</v>
      </c>
      <c r="R51" s="156"/>
      <c r="S51" s="156" t="s">
        <v>163</v>
      </c>
      <c r="T51" s="156" t="s">
        <v>211</v>
      </c>
      <c r="U51" s="156">
        <v>0.2</v>
      </c>
      <c r="V51" s="156">
        <f>ROUND(E51*U51,2)</f>
        <v>13.62</v>
      </c>
      <c r="W51" s="156"/>
      <c r="X51" s="156" t="s">
        <v>212</v>
      </c>
      <c r="Y51" s="147"/>
      <c r="Z51" s="147"/>
      <c r="AA51" s="147"/>
      <c r="AB51" s="147"/>
      <c r="AC51" s="147"/>
      <c r="AD51" s="147"/>
      <c r="AE51" s="147"/>
      <c r="AF51" s="147"/>
      <c r="AG51" s="147" t="s">
        <v>213</v>
      </c>
      <c r="AH51" s="147"/>
      <c r="AI51" s="147"/>
      <c r="AJ51" s="147"/>
      <c r="AK51" s="147"/>
      <c r="AL51" s="147"/>
      <c r="AM51" s="147"/>
      <c r="AN51" s="147"/>
      <c r="AO51" s="147"/>
      <c r="AP51" s="147"/>
      <c r="AQ51" s="147"/>
      <c r="AR51" s="147"/>
      <c r="AS51" s="147"/>
      <c r="AT51" s="147"/>
      <c r="AU51" s="147"/>
      <c r="AV51" s="147"/>
      <c r="AW51" s="147"/>
      <c r="AX51" s="147"/>
      <c r="AY51" s="147"/>
      <c r="AZ51" s="147"/>
      <c r="BA51" s="147"/>
      <c r="BB51" s="147"/>
      <c r="BC51" s="147"/>
      <c r="BD51" s="147"/>
      <c r="BE51" s="147"/>
      <c r="BF51" s="147"/>
      <c r="BG51" s="147"/>
      <c r="BH51" s="147"/>
    </row>
    <row r="52" spans="1:60" outlineLevel="1" x14ac:dyDescent="0.25">
      <c r="A52" s="154"/>
      <c r="B52" s="155"/>
      <c r="C52" s="183" t="s">
        <v>603</v>
      </c>
      <c r="D52" s="158"/>
      <c r="E52" s="159">
        <v>108.175</v>
      </c>
      <c r="F52" s="156"/>
      <c r="G52" s="156"/>
      <c r="H52" s="156"/>
      <c r="I52" s="156"/>
      <c r="J52" s="156"/>
      <c r="K52" s="156"/>
      <c r="L52" s="156"/>
      <c r="M52" s="156"/>
      <c r="N52" s="156"/>
      <c r="O52" s="156"/>
      <c r="P52" s="156"/>
      <c r="Q52" s="156"/>
      <c r="R52" s="156"/>
      <c r="S52" s="156"/>
      <c r="T52" s="156"/>
      <c r="U52" s="156"/>
      <c r="V52" s="156"/>
      <c r="W52" s="156"/>
      <c r="X52" s="156"/>
      <c r="Y52" s="147"/>
      <c r="Z52" s="147"/>
      <c r="AA52" s="147"/>
      <c r="AB52" s="147"/>
      <c r="AC52" s="147"/>
      <c r="AD52" s="147"/>
      <c r="AE52" s="147"/>
      <c r="AF52" s="147"/>
      <c r="AG52" s="147" t="s">
        <v>178</v>
      </c>
      <c r="AH52" s="147">
        <v>0</v>
      </c>
      <c r="AI52" s="147"/>
      <c r="AJ52" s="147"/>
      <c r="AK52" s="147"/>
      <c r="AL52" s="147"/>
      <c r="AM52" s="147"/>
      <c r="AN52" s="147"/>
      <c r="AO52" s="147"/>
      <c r="AP52" s="147"/>
      <c r="AQ52" s="147"/>
      <c r="AR52" s="147"/>
      <c r="AS52" s="147"/>
      <c r="AT52" s="147"/>
      <c r="AU52" s="147"/>
      <c r="AV52" s="147"/>
      <c r="AW52" s="147"/>
      <c r="AX52" s="147"/>
      <c r="AY52" s="147"/>
      <c r="AZ52" s="147"/>
      <c r="BA52" s="147"/>
      <c r="BB52" s="147"/>
      <c r="BC52" s="147"/>
      <c r="BD52" s="147"/>
      <c r="BE52" s="147"/>
      <c r="BF52" s="147"/>
      <c r="BG52" s="147"/>
      <c r="BH52" s="147"/>
    </row>
    <row r="53" spans="1:60" outlineLevel="1" x14ac:dyDescent="0.25">
      <c r="A53" s="154"/>
      <c r="B53" s="155"/>
      <c r="C53" s="183" t="s">
        <v>604</v>
      </c>
      <c r="D53" s="158"/>
      <c r="E53" s="159">
        <v>-35.372999999999998</v>
      </c>
      <c r="F53" s="156"/>
      <c r="G53" s="156"/>
      <c r="H53" s="156"/>
      <c r="I53" s="156"/>
      <c r="J53" s="156"/>
      <c r="K53" s="156"/>
      <c r="L53" s="156"/>
      <c r="M53" s="156"/>
      <c r="N53" s="156"/>
      <c r="O53" s="156"/>
      <c r="P53" s="156"/>
      <c r="Q53" s="156"/>
      <c r="R53" s="156"/>
      <c r="S53" s="156"/>
      <c r="T53" s="156"/>
      <c r="U53" s="156"/>
      <c r="V53" s="156"/>
      <c r="W53" s="156"/>
      <c r="X53" s="156"/>
      <c r="Y53" s="147"/>
      <c r="Z53" s="147"/>
      <c r="AA53" s="147"/>
      <c r="AB53" s="147"/>
      <c r="AC53" s="147"/>
      <c r="AD53" s="147"/>
      <c r="AE53" s="147"/>
      <c r="AF53" s="147"/>
      <c r="AG53" s="147" t="s">
        <v>178</v>
      </c>
      <c r="AH53" s="147">
        <v>0</v>
      </c>
      <c r="AI53" s="147"/>
      <c r="AJ53" s="147"/>
      <c r="AK53" s="147"/>
      <c r="AL53" s="147"/>
      <c r="AM53" s="147"/>
      <c r="AN53" s="147"/>
      <c r="AO53" s="147"/>
      <c r="AP53" s="147"/>
      <c r="AQ53" s="147"/>
      <c r="AR53" s="147"/>
      <c r="AS53" s="147"/>
      <c r="AT53" s="147"/>
      <c r="AU53" s="147"/>
      <c r="AV53" s="147"/>
      <c r="AW53" s="147"/>
      <c r="AX53" s="147"/>
      <c r="AY53" s="147"/>
      <c r="AZ53" s="147"/>
      <c r="BA53" s="147"/>
      <c r="BB53" s="147"/>
      <c r="BC53" s="147"/>
      <c r="BD53" s="147"/>
      <c r="BE53" s="147"/>
      <c r="BF53" s="147"/>
      <c r="BG53" s="147"/>
      <c r="BH53" s="147"/>
    </row>
    <row r="54" spans="1:60" outlineLevel="1" x14ac:dyDescent="0.25">
      <c r="A54" s="154"/>
      <c r="B54" s="155"/>
      <c r="C54" s="183" t="s">
        <v>605</v>
      </c>
      <c r="D54" s="158"/>
      <c r="E54" s="159">
        <v>-4.7073600000000004</v>
      </c>
      <c r="F54" s="156"/>
      <c r="G54" s="156"/>
      <c r="H54" s="156"/>
      <c r="I54" s="156"/>
      <c r="J54" s="156"/>
      <c r="K54" s="156"/>
      <c r="L54" s="156"/>
      <c r="M54" s="156"/>
      <c r="N54" s="156"/>
      <c r="O54" s="156"/>
      <c r="P54" s="156"/>
      <c r="Q54" s="156"/>
      <c r="R54" s="156"/>
      <c r="S54" s="156"/>
      <c r="T54" s="156"/>
      <c r="U54" s="156"/>
      <c r="V54" s="156"/>
      <c r="W54" s="156"/>
      <c r="X54" s="156"/>
      <c r="Y54" s="147"/>
      <c r="Z54" s="147"/>
      <c r="AA54" s="147"/>
      <c r="AB54" s="147"/>
      <c r="AC54" s="147"/>
      <c r="AD54" s="147"/>
      <c r="AE54" s="147"/>
      <c r="AF54" s="147"/>
      <c r="AG54" s="147" t="s">
        <v>178</v>
      </c>
      <c r="AH54" s="147">
        <v>0</v>
      </c>
      <c r="AI54" s="147"/>
      <c r="AJ54" s="147"/>
      <c r="AK54" s="147"/>
      <c r="AL54" s="147"/>
      <c r="AM54" s="147"/>
      <c r="AN54" s="147"/>
      <c r="AO54" s="147"/>
      <c r="AP54" s="147"/>
      <c r="AQ54" s="147"/>
      <c r="AR54" s="147"/>
      <c r="AS54" s="147"/>
      <c r="AT54" s="147"/>
      <c r="AU54" s="147"/>
      <c r="AV54" s="147"/>
      <c r="AW54" s="147"/>
      <c r="AX54" s="147"/>
      <c r="AY54" s="147"/>
      <c r="AZ54" s="147"/>
      <c r="BA54" s="147"/>
      <c r="BB54" s="147"/>
      <c r="BC54" s="147"/>
      <c r="BD54" s="147"/>
      <c r="BE54" s="147"/>
      <c r="BF54" s="147"/>
      <c r="BG54" s="147"/>
      <c r="BH54" s="147"/>
    </row>
    <row r="55" spans="1:60" outlineLevel="1" x14ac:dyDescent="0.25">
      <c r="A55" s="173">
        <v>16</v>
      </c>
      <c r="B55" s="174" t="s">
        <v>419</v>
      </c>
      <c r="C55" s="181" t="s">
        <v>420</v>
      </c>
      <c r="D55" s="175" t="s">
        <v>225</v>
      </c>
      <c r="E55" s="176">
        <v>12</v>
      </c>
      <c r="F55" s="177">
        <v>0</v>
      </c>
      <c r="G55" s="178">
        <f>ROUND(E55*F55,2)</f>
        <v>0</v>
      </c>
      <c r="H55" s="157">
        <v>0</v>
      </c>
      <c r="I55" s="156">
        <f>ROUND(E55*H55,2)</f>
        <v>0</v>
      </c>
      <c r="J55" s="157">
        <v>4625</v>
      </c>
      <c r="K55" s="156">
        <f>ROUND(E55*J55,2)</f>
        <v>55500</v>
      </c>
      <c r="L55" s="156">
        <v>21</v>
      </c>
      <c r="M55" s="156">
        <f>G55*(1+L55/100)</f>
        <v>0</v>
      </c>
      <c r="N55" s="156">
        <v>3.6999999999999999E-4</v>
      </c>
      <c r="O55" s="156">
        <f>ROUND(E55*N55,2)</f>
        <v>0</v>
      </c>
      <c r="P55" s="156">
        <v>0</v>
      </c>
      <c r="Q55" s="156">
        <f>ROUND(E55*P55,2)</f>
        <v>0</v>
      </c>
      <c r="R55" s="156"/>
      <c r="S55" s="156" t="s">
        <v>169</v>
      </c>
      <c r="T55" s="156" t="s">
        <v>211</v>
      </c>
      <c r="U55" s="156">
        <v>3.6901099999999998</v>
      </c>
      <c r="V55" s="156">
        <f>ROUND(E55*U55,2)</f>
        <v>44.28</v>
      </c>
      <c r="W55" s="156"/>
      <c r="X55" s="156" t="s">
        <v>212</v>
      </c>
      <c r="Y55" s="147"/>
      <c r="Z55" s="147"/>
      <c r="AA55" s="147"/>
      <c r="AB55" s="147"/>
      <c r="AC55" s="147"/>
      <c r="AD55" s="147"/>
      <c r="AE55" s="147"/>
      <c r="AF55" s="147"/>
      <c r="AG55" s="147" t="s">
        <v>213</v>
      </c>
      <c r="AH55" s="147"/>
      <c r="AI55" s="147"/>
      <c r="AJ55" s="147"/>
      <c r="AK55" s="147"/>
      <c r="AL55" s="147"/>
      <c r="AM55" s="147"/>
      <c r="AN55" s="147"/>
      <c r="AO55" s="147"/>
      <c r="AP55" s="147"/>
      <c r="AQ55" s="147"/>
      <c r="AR55" s="147"/>
      <c r="AS55" s="147"/>
      <c r="AT55" s="147"/>
      <c r="AU55" s="147"/>
      <c r="AV55" s="147"/>
      <c r="AW55" s="147"/>
      <c r="AX55" s="147"/>
      <c r="AY55" s="147"/>
      <c r="AZ55" s="147"/>
      <c r="BA55" s="147"/>
      <c r="BB55" s="147"/>
      <c r="BC55" s="147"/>
      <c r="BD55" s="147"/>
      <c r="BE55" s="147"/>
      <c r="BF55" s="147"/>
      <c r="BG55" s="147"/>
      <c r="BH55" s="147"/>
    </row>
    <row r="56" spans="1:60" ht="20.399999999999999" outlineLevel="1" x14ac:dyDescent="0.25">
      <c r="A56" s="167">
        <v>17</v>
      </c>
      <c r="B56" s="168" t="s">
        <v>421</v>
      </c>
      <c r="C56" s="182" t="s">
        <v>526</v>
      </c>
      <c r="D56" s="169" t="s">
        <v>232</v>
      </c>
      <c r="E56" s="170">
        <v>26.81673</v>
      </c>
      <c r="F56" s="171">
        <v>0</v>
      </c>
      <c r="G56" s="172">
        <f>ROUND(E56*F56,2)</f>
        <v>0</v>
      </c>
      <c r="H56" s="157">
        <v>0</v>
      </c>
      <c r="I56" s="156">
        <f>ROUND(E56*H56,2)</f>
        <v>0</v>
      </c>
      <c r="J56" s="157">
        <v>1096</v>
      </c>
      <c r="K56" s="156">
        <f>ROUND(E56*J56,2)</f>
        <v>29391.14</v>
      </c>
      <c r="L56" s="156">
        <v>21</v>
      </c>
      <c r="M56" s="156">
        <f>G56*(1+L56/100)</f>
        <v>0</v>
      </c>
      <c r="N56" s="156">
        <v>1.7</v>
      </c>
      <c r="O56" s="156">
        <f>ROUND(E56*N56,2)</f>
        <v>45.59</v>
      </c>
      <c r="P56" s="156">
        <v>0</v>
      </c>
      <c r="Q56" s="156">
        <f>ROUND(E56*P56,2)</f>
        <v>0</v>
      </c>
      <c r="R56" s="156"/>
      <c r="S56" s="156" t="s">
        <v>169</v>
      </c>
      <c r="T56" s="156" t="s">
        <v>211</v>
      </c>
      <c r="U56" s="156">
        <v>1.59</v>
      </c>
      <c r="V56" s="156">
        <f>ROUND(E56*U56,2)</f>
        <v>42.64</v>
      </c>
      <c r="W56" s="156"/>
      <c r="X56" s="156" t="s">
        <v>212</v>
      </c>
      <c r="Y56" s="147"/>
      <c r="Z56" s="147"/>
      <c r="AA56" s="147"/>
      <c r="AB56" s="147"/>
      <c r="AC56" s="147"/>
      <c r="AD56" s="147"/>
      <c r="AE56" s="147"/>
      <c r="AF56" s="147"/>
      <c r="AG56" s="147" t="s">
        <v>213</v>
      </c>
      <c r="AH56" s="147"/>
      <c r="AI56" s="147"/>
      <c r="AJ56" s="147"/>
      <c r="AK56" s="147"/>
      <c r="AL56" s="147"/>
      <c r="AM56" s="147"/>
      <c r="AN56" s="147"/>
      <c r="AO56" s="147"/>
      <c r="AP56" s="147"/>
      <c r="AQ56" s="147"/>
      <c r="AR56" s="147"/>
      <c r="AS56" s="147"/>
      <c r="AT56" s="147"/>
      <c r="AU56" s="147"/>
      <c r="AV56" s="147"/>
      <c r="AW56" s="147"/>
      <c r="AX56" s="147"/>
      <c r="AY56" s="147"/>
      <c r="AZ56" s="147"/>
      <c r="BA56" s="147"/>
      <c r="BB56" s="147"/>
      <c r="BC56" s="147"/>
      <c r="BD56" s="147"/>
      <c r="BE56" s="147"/>
      <c r="BF56" s="147"/>
      <c r="BG56" s="147"/>
      <c r="BH56" s="147"/>
    </row>
    <row r="57" spans="1:60" outlineLevel="1" x14ac:dyDescent="0.25">
      <c r="A57" s="154"/>
      <c r="B57" s="155"/>
      <c r="C57" s="183" t="s">
        <v>606</v>
      </c>
      <c r="D57" s="158"/>
      <c r="E57" s="159">
        <v>29.931000000000001</v>
      </c>
      <c r="F57" s="156"/>
      <c r="G57" s="156"/>
      <c r="H57" s="156"/>
      <c r="I57" s="156"/>
      <c r="J57" s="156"/>
      <c r="K57" s="156"/>
      <c r="L57" s="156"/>
      <c r="M57" s="156"/>
      <c r="N57" s="156"/>
      <c r="O57" s="156"/>
      <c r="P57" s="156"/>
      <c r="Q57" s="156"/>
      <c r="R57" s="156"/>
      <c r="S57" s="156"/>
      <c r="T57" s="156"/>
      <c r="U57" s="156"/>
      <c r="V57" s="156"/>
      <c r="W57" s="156"/>
      <c r="X57" s="156"/>
      <c r="Y57" s="147"/>
      <c r="Z57" s="147"/>
      <c r="AA57" s="147"/>
      <c r="AB57" s="147"/>
      <c r="AC57" s="147"/>
      <c r="AD57" s="147"/>
      <c r="AE57" s="147"/>
      <c r="AF57" s="147"/>
      <c r="AG57" s="147" t="s">
        <v>178</v>
      </c>
      <c r="AH57" s="147">
        <v>0</v>
      </c>
      <c r="AI57" s="147"/>
      <c r="AJ57" s="147"/>
      <c r="AK57" s="147"/>
      <c r="AL57" s="147"/>
      <c r="AM57" s="147"/>
      <c r="AN57" s="147"/>
      <c r="AO57" s="147"/>
      <c r="AP57" s="147"/>
      <c r="AQ57" s="147"/>
      <c r="AR57" s="147"/>
      <c r="AS57" s="147"/>
      <c r="AT57" s="147"/>
      <c r="AU57" s="147"/>
      <c r="AV57" s="147"/>
      <c r="AW57" s="147"/>
      <c r="AX57" s="147"/>
      <c r="AY57" s="147"/>
      <c r="AZ57" s="147"/>
      <c r="BA57" s="147"/>
      <c r="BB57" s="147"/>
      <c r="BC57" s="147"/>
      <c r="BD57" s="147"/>
      <c r="BE57" s="147"/>
      <c r="BF57" s="147"/>
      <c r="BG57" s="147"/>
      <c r="BH57" s="147"/>
    </row>
    <row r="58" spans="1:60" outlineLevel="1" x14ac:dyDescent="0.25">
      <c r="A58" s="154"/>
      <c r="B58" s="155"/>
      <c r="C58" s="183" t="s">
        <v>607</v>
      </c>
      <c r="D58" s="158"/>
      <c r="E58" s="159">
        <v>-3.1142699999999999</v>
      </c>
      <c r="F58" s="156"/>
      <c r="G58" s="156"/>
      <c r="H58" s="156"/>
      <c r="I58" s="156"/>
      <c r="J58" s="156"/>
      <c r="K58" s="156"/>
      <c r="L58" s="156"/>
      <c r="M58" s="156"/>
      <c r="N58" s="156"/>
      <c r="O58" s="156"/>
      <c r="P58" s="156"/>
      <c r="Q58" s="156"/>
      <c r="R58" s="156"/>
      <c r="S58" s="156"/>
      <c r="T58" s="156"/>
      <c r="U58" s="156"/>
      <c r="V58" s="156"/>
      <c r="W58" s="156"/>
      <c r="X58" s="156"/>
      <c r="Y58" s="147"/>
      <c r="Z58" s="147"/>
      <c r="AA58" s="147"/>
      <c r="AB58" s="147"/>
      <c r="AC58" s="147"/>
      <c r="AD58" s="147"/>
      <c r="AE58" s="147"/>
      <c r="AF58" s="147"/>
      <c r="AG58" s="147" t="s">
        <v>178</v>
      </c>
      <c r="AH58" s="147">
        <v>0</v>
      </c>
      <c r="AI58" s="147"/>
      <c r="AJ58" s="147"/>
      <c r="AK58" s="147"/>
      <c r="AL58" s="147"/>
      <c r="AM58" s="147"/>
      <c r="AN58" s="147"/>
      <c r="AO58" s="147"/>
      <c r="AP58" s="147"/>
      <c r="AQ58" s="147"/>
      <c r="AR58" s="147"/>
      <c r="AS58" s="147"/>
      <c r="AT58" s="147"/>
      <c r="AU58" s="147"/>
      <c r="AV58" s="147"/>
      <c r="AW58" s="147"/>
      <c r="AX58" s="147"/>
      <c r="AY58" s="147"/>
      <c r="AZ58" s="147"/>
      <c r="BA58" s="147"/>
      <c r="BB58" s="147"/>
      <c r="BC58" s="147"/>
      <c r="BD58" s="147"/>
      <c r="BE58" s="147"/>
      <c r="BF58" s="147"/>
      <c r="BG58" s="147"/>
      <c r="BH58" s="147"/>
    </row>
    <row r="59" spans="1:60" ht="20.399999999999999" outlineLevel="1" x14ac:dyDescent="0.25">
      <c r="A59" s="167">
        <v>18</v>
      </c>
      <c r="B59" s="168" t="s">
        <v>425</v>
      </c>
      <c r="C59" s="182" t="s">
        <v>426</v>
      </c>
      <c r="D59" s="169" t="s">
        <v>232</v>
      </c>
      <c r="E59" s="170">
        <v>40.080359999999999</v>
      </c>
      <c r="F59" s="171">
        <v>0</v>
      </c>
      <c r="G59" s="172">
        <f>ROUND(E59*F59,2)</f>
        <v>0</v>
      </c>
      <c r="H59" s="157">
        <v>0</v>
      </c>
      <c r="I59" s="156">
        <f>ROUND(E59*H59,2)</f>
        <v>0</v>
      </c>
      <c r="J59" s="157">
        <v>700</v>
      </c>
      <c r="K59" s="156">
        <f>ROUND(E59*J59,2)</f>
        <v>28056.25</v>
      </c>
      <c r="L59" s="156">
        <v>21</v>
      </c>
      <c r="M59" s="156">
        <f>G59*(1+L59/100)</f>
        <v>0</v>
      </c>
      <c r="N59" s="156">
        <v>0</v>
      </c>
      <c r="O59" s="156">
        <f>ROUND(E59*N59,2)</f>
        <v>0</v>
      </c>
      <c r="P59" s="156">
        <v>0</v>
      </c>
      <c r="Q59" s="156">
        <f>ROUND(E59*P59,2)</f>
        <v>0</v>
      </c>
      <c r="R59" s="156"/>
      <c r="S59" s="156" t="s">
        <v>169</v>
      </c>
      <c r="T59" s="156" t="s">
        <v>164</v>
      </c>
      <c r="U59" s="156">
        <v>0</v>
      </c>
      <c r="V59" s="156">
        <f>ROUND(E59*U59,2)</f>
        <v>0</v>
      </c>
      <c r="W59" s="156"/>
      <c r="X59" s="156" t="s">
        <v>212</v>
      </c>
      <c r="Y59" s="147"/>
      <c r="Z59" s="147"/>
      <c r="AA59" s="147"/>
      <c r="AB59" s="147"/>
      <c r="AC59" s="147"/>
      <c r="AD59" s="147"/>
      <c r="AE59" s="147"/>
      <c r="AF59" s="147"/>
      <c r="AG59" s="147" t="s">
        <v>213</v>
      </c>
      <c r="AH59" s="147"/>
      <c r="AI59" s="147"/>
      <c r="AJ59" s="147"/>
      <c r="AK59" s="147"/>
      <c r="AL59" s="147"/>
      <c r="AM59" s="147"/>
      <c r="AN59" s="147"/>
      <c r="AO59" s="147"/>
      <c r="AP59" s="147"/>
      <c r="AQ59" s="147"/>
      <c r="AR59" s="147"/>
      <c r="AS59" s="147"/>
      <c r="AT59" s="147"/>
      <c r="AU59" s="147"/>
      <c r="AV59" s="147"/>
      <c r="AW59" s="147"/>
      <c r="AX59" s="147"/>
      <c r="AY59" s="147"/>
      <c r="AZ59" s="147"/>
      <c r="BA59" s="147"/>
      <c r="BB59" s="147"/>
      <c r="BC59" s="147"/>
      <c r="BD59" s="147"/>
      <c r="BE59" s="147"/>
      <c r="BF59" s="147"/>
      <c r="BG59" s="147"/>
      <c r="BH59" s="147"/>
    </row>
    <row r="60" spans="1:60" outlineLevel="1" x14ac:dyDescent="0.25">
      <c r="A60" s="154"/>
      <c r="B60" s="155"/>
      <c r="C60" s="183" t="s">
        <v>608</v>
      </c>
      <c r="D60" s="158"/>
      <c r="E60" s="159">
        <v>40.080359999999999</v>
      </c>
      <c r="F60" s="156"/>
      <c r="G60" s="156"/>
      <c r="H60" s="156"/>
      <c r="I60" s="156"/>
      <c r="J60" s="156"/>
      <c r="K60" s="156"/>
      <c r="L60" s="156"/>
      <c r="M60" s="156"/>
      <c r="N60" s="156"/>
      <c r="O60" s="156"/>
      <c r="P60" s="156"/>
      <c r="Q60" s="156"/>
      <c r="R60" s="156"/>
      <c r="S60" s="156"/>
      <c r="T60" s="156"/>
      <c r="U60" s="156"/>
      <c r="V60" s="156"/>
      <c r="W60" s="156"/>
      <c r="X60" s="156"/>
      <c r="Y60" s="147"/>
      <c r="Z60" s="147"/>
      <c r="AA60" s="147"/>
      <c r="AB60" s="147"/>
      <c r="AC60" s="147"/>
      <c r="AD60" s="147"/>
      <c r="AE60" s="147"/>
      <c r="AF60" s="147"/>
      <c r="AG60" s="147" t="s">
        <v>178</v>
      </c>
      <c r="AH60" s="147">
        <v>0</v>
      </c>
      <c r="AI60" s="147"/>
      <c r="AJ60" s="147"/>
      <c r="AK60" s="147"/>
      <c r="AL60" s="147"/>
      <c r="AM60" s="147"/>
      <c r="AN60" s="147"/>
      <c r="AO60" s="147"/>
      <c r="AP60" s="147"/>
      <c r="AQ60" s="147"/>
      <c r="AR60" s="147"/>
      <c r="AS60" s="147"/>
      <c r="AT60" s="147"/>
      <c r="AU60" s="147"/>
      <c r="AV60" s="147"/>
      <c r="AW60" s="147"/>
      <c r="AX60" s="147"/>
      <c r="AY60" s="147"/>
      <c r="AZ60" s="147"/>
      <c r="BA60" s="147"/>
      <c r="BB60" s="147"/>
      <c r="BC60" s="147"/>
      <c r="BD60" s="147"/>
      <c r="BE60" s="147"/>
      <c r="BF60" s="147"/>
      <c r="BG60" s="147"/>
      <c r="BH60" s="147"/>
    </row>
    <row r="61" spans="1:60" outlineLevel="1" x14ac:dyDescent="0.25">
      <c r="A61" s="173">
        <v>19</v>
      </c>
      <c r="B61" s="174" t="s">
        <v>428</v>
      </c>
      <c r="C61" s="181" t="s">
        <v>429</v>
      </c>
      <c r="D61" s="175" t="s">
        <v>225</v>
      </c>
      <c r="E61" s="176">
        <v>12</v>
      </c>
      <c r="F61" s="177">
        <v>0</v>
      </c>
      <c r="G61" s="178">
        <f>ROUND(E61*F61,2)</f>
        <v>0</v>
      </c>
      <c r="H61" s="157">
        <v>6280</v>
      </c>
      <c r="I61" s="156">
        <f>ROUND(E61*H61,2)</f>
        <v>75360</v>
      </c>
      <c r="J61" s="157">
        <v>0</v>
      </c>
      <c r="K61" s="156">
        <f>ROUND(E61*J61,2)</f>
        <v>0</v>
      </c>
      <c r="L61" s="156">
        <v>21</v>
      </c>
      <c r="M61" s="156">
        <f>G61*(1+L61/100)</f>
        <v>0</v>
      </c>
      <c r="N61" s="156">
        <v>0.1046</v>
      </c>
      <c r="O61" s="156">
        <f>ROUND(E61*N61,2)</f>
        <v>1.26</v>
      </c>
      <c r="P61" s="156">
        <v>0</v>
      </c>
      <c r="Q61" s="156">
        <f>ROUND(E61*P61,2)</f>
        <v>0</v>
      </c>
      <c r="R61" s="156" t="s">
        <v>430</v>
      </c>
      <c r="S61" s="156" t="s">
        <v>163</v>
      </c>
      <c r="T61" s="156" t="s">
        <v>211</v>
      </c>
      <c r="U61" s="156">
        <v>0</v>
      </c>
      <c r="V61" s="156">
        <f>ROUND(E61*U61,2)</f>
        <v>0</v>
      </c>
      <c r="W61" s="156"/>
      <c r="X61" s="156" t="s">
        <v>431</v>
      </c>
      <c r="Y61" s="147"/>
      <c r="Z61" s="147"/>
      <c r="AA61" s="147"/>
      <c r="AB61" s="147"/>
      <c r="AC61" s="147"/>
      <c r="AD61" s="147"/>
      <c r="AE61" s="147"/>
      <c r="AF61" s="147"/>
      <c r="AG61" s="147" t="s">
        <v>432</v>
      </c>
      <c r="AH61" s="147"/>
      <c r="AI61" s="147"/>
      <c r="AJ61" s="147"/>
      <c r="AK61" s="147"/>
      <c r="AL61" s="147"/>
      <c r="AM61" s="147"/>
      <c r="AN61" s="147"/>
      <c r="AO61" s="147"/>
      <c r="AP61" s="147"/>
      <c r="AQ61" s="147"/>
      <c r="AR61" s="147"/>
      <c r="AS61" s="147"/>
      <c r="AT61" s="147"/>
      <c r="AU61" s="147"/>
      <c r="AV61" s="147"/>
      <c r="AW61" s="147"/>
      <c r="AX61" s="147"/>
      <c r="AY61" s="147"/>
      <c r="AZ61" s="147"/>
      <c r="BA61" s="147"/>
      <c r="BB61" s="147"/>
      <c r="BC61" s="147"/>
      <c r="BD61" s="147"/>
      <c r="BE61" s="147"/>
      <c r="BF61" s="147"/>
      <c r="BG61" s="147"/>
      <c r="BH61" s="147"/>
    </row>
    <row r="62" spans="1:60" x14ac:dyDescent="0.25">
      <c r="A62" s="161" t="s">
        <v>158</v>
      </c>
      <c r="B62" s="162" t="s">
        <v>95</v>
      </c>
      <c r="C62" s="180" t="s">
        <v>96</v>
      </c>
      <c r="D62" s="163"/>
      <c r="E62" s="164"/>
      <c r="F62" s="165"/>
      <c r="G62" s="166">
        <f>SUMIF(AG63:AG64,"&lt;&gt;NOR",G63:G64)</f>
        <v>0</v>
      </c>
      <c r="H62" s="160"/>
      <c r="I62" s="160">
        <f>SUM(I63:I64)</f>
        <v>3327.67</v>
      </c>
      <c r="J62" s="160"/>
      <c r="K62" s="160">
        <f>SUM(K63:K64)</f>
        <v>3300.68</v>
      </c>
      <c r="L62" s="160"/>
      <c r="M62" s="160">
        <f>SUM(M63:M64)</f>
        <v>0</v>
      </c>
      <c r="N62" s="160"/>
      <c r="O62" s="160">
        <f>SUM(O63:O64)</f>
        <v>6.16</v>
      </c>
      <c r="P62" s="160"/>
      <c r="Q62" s="160">
        <f>SUM(Q63:Q64)</f>
        <v>0</v>
      </c>
      <c r="R62" s="160"/>
      <c r="S62" s="160"/>
      <c r="T62" s="160"/>
      <c r="U62" s="160"/>
      <c r="V62" s="160">
        <f>SUM(V63:V64)</f>
        <v>9.2200000000000006</v>
      </c>
      <c r="W62" s="160"/>
      <c r="X62" s="160"/>
      <c r="AG62" t="s">
        <v>159</v>
      </c>
    </row>
    <row r="63" spans="1:60" outlineLevel="1" x14ac:dyDescent="0.25">
      <c r="A63" s="167">
        <v>20</v>
      </c>
      <c r="B63" s="168" t="s">
        <v>609</v>
      </c>
      <c r="C63" s="182" t="s">
        <v>434</v>
      </c>
      <c r="D63" s="169" t="s">
        <v>232</v>
      </c>
      <c r="E63" s="170">
        <v>5.4420000000000002</v>
      </c>
      <c r="F63" s="171">
        <v>0</v>
      </c>
      <c r="G63" s="172">
        <f>ROUND(E63*F63,2)</f>
        <v>0</v>
      </c>
      <c r="H63" s="157">
        <v>611.48</v>
      </c>
      <c r="I63" s="156">
        <f>ROUND(E63*H63,2)</f>
        <v>3327.67</v>
      </c>
      <c r="J63" s="157">
        <v>606.52</v>
      </c>
      <c r="K63" s="156">
        <f>ROUND(E63*J63,2)</f>
        <v>3300.68</v>
      </c>
      <c r="L63" s="156">
        <v>21</v>
      </c>
      <c r="M63" s="156">
        <f>G63*(1+L63/100)</f>
        <v>0</v>
      </c>
      <c r="N63" s="156">
        <v>1.1322000000000001</v>
      </c>
      <c r="O63" s="156">
        <f>ROUND(E63*N63,2)</f>
        <v>6.16</v>
      </c>
      <c r="P63" s="156">
        <v>0</v>
      </c>
      <c r="Q63" s="156">
        <f>ROUND(E63*P63,2)</f>
        <v>0</v>
      </c>
      <c r="R63" s="156"/>
      <c r="S63" s="156" t="s">
        <v>163</v>
      </c>
      <c r="T63" s="156" t="s">
        <v>211</v>
      </c>
      <c r="U63" s="156">
        <v>1.6950000000000001</v>
      </c>
      <c r="V63" s="156">
        <f>ROUND(E63*U63,2)</f>
        <v>9.2200000000000006</v>
      </c>
      <c r="W63" s="156"/>
      <c r="X63" s="156" t="s">
        <v>212</v>
      </c>
      <c r="Y63" s="147"/>
      <c r="Z63" s="147"/>
      <c r="AA63" s="147"/>
      <c r="AB63" s="147"/>
      <c r="AC63" s="147"/>
      <c r="AD63" s="147"/>
      <c r="AE63" s="147"/>
      <c r="AF63" s="147"/>
      <c r="AG63" s="147" t="s">
        <v>213</v>
      </c>
      <c r="AH63" s="147"/>
      <c r="AI63" s="147"/>
      <c r="AJ63" s="147"/>
      <c r="AK63" s="147"/>
      <c r="AL63" s="147"/>
      <c r="AM63" s="147"/>
      <c r="AN63" s="147"/>
      <c r="AO63" s="147"/>
      <c r="AP63" s="147"/>
      <c r="AQ63" s="147"/>
      <c r="AR63" s="147"/>
      <c r="AS63" s="147"/>
      <c r="AT63" s="147"/>
      <c r="AU63" s="147"/>
      <c r="AV63" s="147"/>
      <c r="AW63" s="147"/>
      <c r="AX63" s="147"/>
      <c r="AY63" s="147"/>
      <c r="AZ63" s="147"/>
      <c r="BA63" s="147"/>
      <c r="BB63" s="147"/>
      <c r="BC63" s="147"/>
      <c r="BD63" s="147"/>
      <c r="BE63" s="147"/>
      <c r="BF63" s="147"/>
      <c r="BG63" s="147"/>
      <c r="BH63" s="147"/>
    </row>
    <row r="64" spans="1:60" outlineLevel="1" x14ac:dyDescent="0.25">
      <c r="A64" s="154"/>
      <c r="B64" s="155"/>
      <c r="C64" s="183" t="s">
        <v>610</v>
      </c>
      <c r="D64" s="158"/>
      <c r="E64" s="159">
        <v>5.4420000000000002</v>
      </c>
      <c r="F64" s="156"/>
      <c r="G64" s="156"/>
      <c r="H64" s="156"/>
      <c r="I64" s="156"/>
      <c r="J64" s="156"/>
      <c r="K64" s="156"/>
      <c r="L64" s="156"/>
      <c r="M64" s="156"/>
      <c r="N64" s="156"/>
      <c r="O64" s="156"/>
      <c r="P64" s="156"/>
      <c r="Q64" s="156"/>
      <c r="R64" s="156"/>
      <c r="S64" s="156"/>
      <c r="T64" s="156"/>
      <c r="U64" s="156"/>
      <c r="V64" s="156"/>
      <c r="W64" s="156"/>
      <c r="X64" s="156"/>
      <c r="Y64" s="147"/>
      <c r="Z64" s="147"/>
      <c r="AA64" s="147"/>
      <c r="AB64" s="147"/>
      <c r="AC64" s="147"/>
      <c r="AD64" s="147"/>
      <c r="AE64" s="147"/>
      <c r="AF64" s="147"/>
      <c r="AG64" s="147" t="s">
        <v>178</v>
      </c>
      <c r="AH64" s="147">
        <v>0</v>
      </c>
      <c r="AI64" s="147"/>
      <c r="AJ64" s="147"/>
      <c r="AK64" s="147"/>
      <c r="AL64" s="147"/>
      <c r="AM64" s="147"/>
      <c r="AN64" s="147"/>
      <c r="AO64" s="147"/>
      <c r="AP64" s="147"/>
      <c r="AQ64" s="147"/>
      <c r="AR64" s="147"/>
      <c r="AS64" s="147"/>
      <c r="AT64" s="147"/>
      <c r="AU64" s="147"/>
      <c r="AV64" s="147"/>
      <c r="AW64" s="147"/>
      <c r="AX64" s="147"/>
      <c r="AY64" s="147"/>
      <c r="AZ64" s="147"/>
      <c r="BA64" s="147"/>
      <c r="BB64" s="147"/>
      <c r="BC64" s="147"/>
      <c r="BD64" s="147"/>
      <c r="BE64" s="147"/>
      <c r="BF64" s="147"/>
      <c r="BG64" s="147"/>
      <c r="BH64" s="147"/>
    </row>
    <row r="65" spans="1:60" x14ac:dyDescent="0.25">
      <c r="A65" s="161" t="s">
        <v>158</v>
      </c>
      <c r="B65" s="162" t="s">
        <v>97</v>
      </c>
      <c r="C65" s="180" t="s">
        <v>98</v>
      </c>
      <c r="D65" s="163"/>
      <c r="E65" s="164"/>
      <c r="F65" s="165"/>
      <c r="G65" s="166">
        <f>SUMIF(AG66:AG68,"&lt;&gt;NOR",G66:G68)</f>
        <v>0</v>
      </c>
      <c r="H65" s="160"/>
      <c r="I65" s="160">
        <f>SUM(I66:I68)</f>
        <v>17964.16</v>
      </c>
      <c r="J65" s="160"/>
      <c r="K65" s="160">
        <f>SUM(K66:K68)</f>
        <v>2823.68</v>
      </c>
      <c r="L65" s="160"/>
      <c r="M65" s="160">
        <f>SUM(M66:M68)</f>
        <v>0</v>
      </c>
      <c r="N65" s="160"/>
      <c r="O65" s="160">
        <f>SUM(O66:O68)</f>
        <v>42.44</v>
      </c>
      <c r="P65" s="160"/>
      <c r="Q65" s="160">
        <f>SUM(Q66:Q68)</f>
        <v>0</v>
      </c>
      <c r="R65" s="160"/>
      <c r="S65" s="160"/>
      <c r="T65" s="160"/>
      <c r="U65" s="160"/>
      <c r="V65" s="160">
        <f>SUM(V66:V68)</f>
        <v>2.89</v>
      </c>
      <c r="W65" s="160"/>
      <c r="X65" s="160"/>
      <c r="AG65" t="s">
        <v>159</v>
      </c>
    </row>
    <row r="66" spans="1:60" ht="20.399999999999999" outlineLevel="1" x14ac:dyDescent="0.25">
      <c r="A66" s="167">
        <v>21</v>
      </c>
      <c r="B66" s="168" t="s">
        <v>532</v>
      </c>
      <c r="C66" s="182" t="s">
        <v>533</v>
      </c>
      <c r="D66" s="169" t="s">
        <v>210</v>
      </c>
      <c r="E66" s="170">
        <v>96.24</v>
      </c>
      <c r="F66" s="171">
        <v>0</v>
      </c>
      <c r="G66" s="172">
        <f>ROUND(E66*F66,2)</f>
        <v>0</v>
      </c>
      <c r="H66" s="157">
        <v>186.66</v>
      </c>
      <c r="I66" s="156">
        <f>ROUND(E66*H66,2)</f>
        <v>17964.16</v>
      </c>
      <c r="J66" s="157">
        <v>29.34</v>
      </c>
      <c r="K66" s="156">
        <f>ROUND(E66*J66,2)</f>
        <v>2823.68</v>
      </c>
      <c r="L66" s="156">
        <v>21</v>
      </c>
      <c r="M66" s="156">
        <f>G66*(1+L66/100)</f>
        <v>0</v>
      </c>
      <c r="N66" s="156">
        <v>0.441</v>
      </c>
      <c r="O66" s="156">
        <f>ROUND(E66*N66,2)</f>
        <v>42.44</v>
      </c>
      <c r="P66" s="156">
        <v>0</v>
      </c>
      <c r="Q66" s="156">
        <f>ROUND(E66*P66,2)</f>
        <v>0</v>
      </c>
      <c r="R66" s="156"/>
      <c r="S66" s="156" t="s">
        <v>163</v>
      </c>
      <c r="T66" s="156" t="s">
        <v>211</v>
      </c>
      <c r="U66" s="156">
        <v>0.03</v>
      </c>
      <c r="V66" s="156">
        <f>ROUND(E66*U66,2)</f>
        <v>2.89</v>
      </c>
      <c r="W66" s="156"/>
      <c r="X66" s="156" t="s">
        <v>212</v>
      </c>
      <c r="Y66" s="147"/>
      <c r="Z66" s="147"/>
      <c r="AA66" s="147"/>
      <c r="AB66" s="147"/>
      <c r="AC66" s="147"/>
      <c r="AD66" s="147"/>
      <c r="AE66" s="147"/>
      <c r="AF66" s="147"/>
      <c r="AG66" s="147" t="s">
        <v>213</v>
      </c>
      <c r="AH66" s="147"/>
      <c r="AI66" s="147"/>
      <c r="AJ66" s="147"/>
      <c r="AK66" s="147"/>
      <c r="AL66" s="147"/>
      <c r="AM66" s="147"/>
      <c r="AN66" s="147"/>
      <c r="AO66" s="147"/>
      <c r="AP66" s="147"/>
      <c r="AQ66" s="147"/>
      <c r="AR66" s="147"/>
      <c r="AS66" s="147"/>
      <c r="AT66" s="147"/>
      <c r="AU66" s="147"/>
      <c r="AV66" s="147"/>
      <c r="AW66" s="147"/>
      <c r="AX66" s="147"/>
      <c r="AY66" s="147"/>
      <c r="AZ66" s="147"/>
      <c r="BA66" s="147"/>
      <c r="BB66" s="147"/>
      <c r="BC66" s="147"/>
      <c r="BD66" s="147"/>
      <c r="BE66" s="147"/>
      <c r="BF66" s="147"/>
      <c r="BG66" s="147"/>
      <c r="BH66" s="147"/>
    </row>
    <row r="67" spans="1:60" outlineLevel="1" x14ac:dyDescent="0.25">
      <c r="A67" s="154"/>
      <c r="B67" s="155"/>
      <c r="C67" s="183" t="s">
        <v>593</v>
      </c>
      <c r="D67" s="158"/>
      <c r="E67" s="159">
        <v>91.04</v>
      </c>
      <c r="F67" s="156"/>
      <c r="G67" s="156"/>
      <c r="H67" s="156"/>
      <c r="I67" s="156"/>
      <c r="J67" s="156"/>
      <c r="K67" s="156"/>
      <c r="L67" s="156"/>
      <c r="M67" s="156"/>
      <c r="N67" s="156"/>
      <c r="O67" s="156"/>
      <c r="P67" s="156"/>
      <c r="Q67" s="156"/>
      <c r="R67" s="156"/>
      <c r="S67" s="156"/>
      <c r="T67" s="156"/>
      <c r="U67" s="156"/>
      <c r="V67" s="156"/>
      <c r="W67" s="156"/>
      <c r="X67" s="156"/>
      <c r="Y67" s="147"/>
      <c r="Z67" s="147"/>
      <c r="AA67" s="147"/>
      <c r="AB67" s="147"/>
      <c r="AC67" s="147"/>
      <c r="AD67" s="147"/>
      <c r="AE67" s="147"/>
      <c r="AF67" s="147"/>
      <c r="AG67" s="147" t="s">
        <v>178</v>
      </c>
      <c r="AH67" s="147">
        <v>0</v>
      </c>
      <c r="AI67" s="147"/>
      <c r="AJ67" s="147"/>
      <c r="AK67" s="147"/>
      <c r="AL67" s="147"/>
      <c r="AM67" s="147"/>
      <c r="AN67" s="147"/>
      <c r="AO67" s="147"/>
      <c r="AP67" s="147"/>
      <c r="AQ67" s="147"/>
      <c r="AR67" s="147"/>
      <c r="AS67" s="147"/>
      <c r="AT67" s="147"/>
      <c r="AU67" s="147"/>
      <c r="AV67" s="147"/>
      <c r="AW67" s="147"/>
      <c r="AX67" s="147"/>
      <c r="AY67" s="147"/>
      <c r="AZ67" s="147"/>
      <c r="BA67" s="147"/>
      <c r="BB67" s="147"/>
      <c r="BC67" s="147"/>
      <c r="BD67" s="147"/>
      <c r="BE67" s="147"/>
      <c r="BF67" s="147"/>
      <c r="BG67" s="147"/>
      <c r="BH67" s="147"/>
    </row>
    <row r="68" spans="1:60" outlineLevel="1" x14ac:dyDescent="0.25">
      <c r="A68" s="154"/>
      <c r="B68" s="155"/>
      <c r="C68" s="183" t="s">
        <v>540</v>
      </c>
      <c r="D68" s="158"/>
      <c r="E68" s="159">
        <v>5.2</v>
      </c>
      <c r="F68" s="156"/>
      <c r="G68" s="156"/>
      <c r="H68" s="156"/>
      <c r="I68" s="156"/>
      <c r="J68" s="156"/>
      <c r="K68" s="156"/>
      <c r="L68" s="156"/>
      <c r="M68" s="156"/>
      <c r="N68" s="156"/>
      <c r="O68" s="156"/>
      <c r="P68" s="156"/>
      <c r="Q68" s="156"/>
      <c r="R68" s="156"/>
      <c r="S68" s="156"/>
      <c r="T68" s="156"/>
      <c r="U68" s="156"/>
      <c r="V68" s="156"/>
      <c r="W68" s="156"/>
      <c r="X68" s="156"/>
      <c r="Y68" s="147"/>
      <c r="Z68" s="147"/>
      <c r="AA68" s="147"/>
      <c r="AB68" s="147"/>
      <c r="AC68" s="147"/>
      <c r="AD68" s="147"/>
      <c r="AE68" s="147"/>
      <c r="AF68" s="147"/>
      <c r="AG68" s="147" t="s">
        <v>178</v>
      </c>
      <c r="AH68" s="147">
        <v>0</v>
      </c>
      <c r="AI68" s="147"/>
      <c r="AJ68" s="147"/>
      <c r="AK68" s="147"/>
      <c r="AL68" s="147"/>
      <c r="AM68" s="147"/>
      <c r="AN68" s="147"/>
      <c r="AO68" s="147"/>
      <c r="AP68" s="147"/>
      <c r="AQ68" s="147"/>
      <c r="AR68" s="147"/>
      <c r="AS68" s="147"/>
      <c r="AT68" s="147"/>
      <c r="AU68" s="147"/>
      <c r="AV68" s="147"/>
      <c r="AW68" s="147"/>
      <c r="AX68" s="147"/>
      <c r="AY68" s="147"/>
      <c r="AZ68" s="147"/>
      <c r="BA68" s="147"/>
      <c r="BB68" s="147"/>
      <c r="BC68" s="147"/>
      <c r="BD68" s="147"/>
      <c r="BE68" s="147"/>
      <c r="BF68" s="147"/>
      <c r="BG68" s="147"/>
      <c r="BH68" s="147"/>
    </row>
    <row r="69" spans="1:60" x14ac:dyDescent="0.25">
      <c r="A69" s="161" t="s">
        <v>158</v>
      </c>
      <c r="B69" s="162" t="s">
        <v>101</v>
      </c>
      <c r="C69" s="180" t="s">
        <v>102</v>
      </c>
      <c r="D69" s="163"/>
      <c r="E69" s="164"/>
      <c r="F69" s="165"/>
      <c r="G69" s="166">
        <f>SUMIF(AG70:AG78,"&lt;&gt;NOR",G70:G78)</f>
        <v>0</v>
      </c>
      <c r="H69" s="160"/>
      <c r="I69" s="160">
        <f>SUM(I70:I78)</f>
        <v>41400.35</v>
      </c>
      <c r="J69" s="160"/>
      <c r="K69" s="160">
        <f>SUM(K70:K78)</f>
        <v>64453.93</v>
      </c>
      <c r="L69" s="160"/>
      <c r="M69" s="160">
        <f>SUM(M70:M78)</f>
        <v>0</v>
      </c>
      <c r="N69" s="160"/>
      <c r="O69" s="160">
        <f>SUM(O70:O78)</f>
        <v>7.4499999999999993</v>
      </c>
      <c r="P69" s="160"/>
      <c r="Q69" s="160">
        <f>SUM(Q70:Q78)</f>
        <v>0</v>
      </c>
      <c r="R69" s="160"/>
      <c r="S69" s="160"/>
      <c r="T69" s="160"/>
      <c r="U69" s="160"/>
      <c r="V69" s="160">
        <f>SUM(V70:V78)</f>
        <v>28.77</v>
      </c>
      <c r="W69" s="160"/>
      <c r="X69" s="160"/>
      <c r="AG69" t="s">
        <v>159</v>
      </c>
    </row>
    <row r="70" spans="1:60" outlineLevel="1" x14ac:dyDescent="0.25">
      <c r="A70" s="173">
        <v>22</v>
      </c>
      <c r="B70" s="174" t="s">
        <v>448</v>
      </c>
      <c r="C70" s="181" t="s">
        <v>449</v>
      </c>
      <c r="D70" s="175" t="s">
        <v>225</v>
      </c>
      <c r="E70" s="176">
        <v>56.9</v>
      </c>
      <c r="F70" s="177">
        <v>0</v>
      </c>
      <c r="G70" s="178">
        <f t="shared" ref="G70:G78" si="0">ROUND(E70*F70,2)</f>
        <v>0</v>
      </c>
      <c r="H70" s="157">
        <v>0.25</v>
      </c>
      <c r="I70" s="156">
        <f t="shared" ref="I70:I78" si="1">ROUND(E70*H70,2)</f>
        <v>14.23</v>
      </c>
      <c r="J70" s="157">
        <v>45.55</v>
      </c>
      <c r="K70" s="156">
        <f t="shared" ref="K70:K78" si="2">ROUND(E70*J70,2)</f>
        <v>2591.8000000000002</v>
      </c>
      <c r="L70" s="156">
        <v>21</v>
      </c>
      <c r="M70" s="156">
        <f t="shared" ref="M70:M78" si="3">G70*(1+L70/100)</f>
        <v>0</v>
      </c>
      <c r="N70" s="156">
        <v>1.0000000000000001E-5</v>
      </c>
      <c r="O70" s="156">
        <f t="shared" ref="O70:O78" si="4">ROUND(E70*N70,2)</f>
        <v>0</v>
      </c>
      <c r="P70" s="156">
        <v>0</v>
      </c>
      <c r="Q70" s="156">
        <f t="shared" ref="Q70:Q78" si="5">ROUND(E70*P70,2)</f>
        <v>0</v>
      </c>
      <c r="R70" s="156"/>
      <c r="S70" s="156" t="s">
        <v>163</v>
      </c>
      <c r="T70" s="156" t="s">
        <v>211</v>
      </c>
      <c r="U70" s="156">
        <v>0.1</v>
      </c>
      <c r="V70" s="156">
        <f t="shared" ref="V70:V78" si="6">ROUND(E70*U70,2)</f>
        <v>5.69</v>
      </c>
      <c r="W70" s="156"/>
      <c r="X70" s="156" t="s">
        <v>212</v>
      </c>
      <c r="Y70" s="147"/>
      <c r="Z70" s="147"/>
      <c r="AA70" s="147"/>
      <c r="AB70" s="147"/>
      <c r="AC70" s="147"/>
      <c r="AD70" s="147"/>
      <c r="AE70" s="147"/>
      <c r="AF70" s="147"/>
      <c r="AG70" s="147" t="s">
        <v>213</v>
      </c>
      <c r="AH70" s="147"/>
      <c r="AI70" s="147"/>
      <c r="AJ70" s="147"/>
      <c r="AK70" s="147"/>
      <c r="AL70" s="147"/>
      <c r="AM70" s="147"/>
      <c r="AN70" s="147"/>
      <c r="AO70" s="147"/>
      <c r="AP70" s="147"/>
      <c r="AQ70" s="147"/>
      <c r="AR70" s="147"/>
      <c r="AS70" s="147"/>
      <c r="AT70" s="147"/>
      <c r="AU70" s="147"/>
      <c r="AV70" s="147"/>
      <c r="AW70" s="147"/>
      <c r="AX70" s="147"/>
      <c r="AY70" s="147"/>
      <c r="AZ70" s="147"/>
      <c r="BA70" s="147"/>
      <c r="BB70" s="147"/>
      <c r="BC70" s="147"/>
      <c r="BD70" s="147"/>
      <c r="BE70" s="147"/>
      <c r="BF70" s="147"/>
      <c r="BG70" s="147"/>
      <c r="BH70" s="147"/>
    </row>
    <row r="71" spans="1:60" outlineLevel="1" x14ac:dyDescent="0.25">
      <c r="A71" s="173">
        <v>23</v>
      </c>
      <c r="B71" s="174" t="s">
        <v>450</v>
      </c>
      <c r="C71" s="181" t="s">
        <v>451</v>
      </c>
      <c r="D71" s="175" t="s">
        <v>452</v>
      </c>
      <c r="E71" s="176">
        <v>3</v>
      </c>
      <c r="F71" s="177">
        <v>0</v>
      </c>
      <c r="G71" s="178">
        <f t="shared" si="0"/>
        <v>0</v>
      </c>
      <c r="H71" s="157">
        <v>1.17</v>
      </c>
      <c r="I71" s="156">
        <f t="shared" si="1"/>
        <v>3.51</v>
      </c>
      <c r="J71" s="157">
        <v>167.83</v>
      </c>
      <c r="K71" s="156">
        <f t="shared" si="2"/>
        <v>503.49</v>
      </c>
      <c r="L71" s="156">
        <v>21</v>
      </c>
      <c r="M71" s="156">
        <f t="shared" si="3"/>
        <v>0</v>
      </c>
      <c r="N71" s="156">
        <v>4.0000000000000003E-5</v>
      </c>
      <c r="O71" s="156">
        <f t="shared" si="4"/>
        <v>0</v>
      </c>
      <c r="P71" s="156">
        <v>0</v>
      </c>
      <c r="Q71" s="156">
        <f t="shared" si="5"/>
        <v>0</v>
      </c>
      <c r="R71" s="156"/>
      <c r="S71" s="156" t="s">
        <v>163</v>
      </c>
      <c r="T71" s="156" t="s">
        <v>211</v>
      </c>
      <c r="U71" s="156">
        <v>0.38</v>
      </c>
      <c r="V71" s="156">
        <f t="shared" si="6"/>
        <v>1.1399999999999999</v>
      </c>
      <c r="W71" s="156"/>
      <c r="X71" s="156" t="s">
        <v>212</v>
      </c>
      <c r="Y71" s="147"/>
      <c r="Z71" s="147"/>
      <c r="AA71" s="147"/>
      <c r="AB71" s="147"/>
      <c r="AC71" s="147"/>
      <c r="AD71" s="147"/>
      <c r="AE71" s="147"/>
      <c r="AF71" s="147"/>
      <c r="AG71" s="147" t="s">
        <v>213</v>
      </c>
      <c r="AH71" s="147"/>
      <c r="AI71" s="147"/>
      <c r="AJ71" s="147"/>
      <c r="AK71" s="147"/>
      <c r="AL71" s="147"/>
      <c r="AM71" s="147"/>
      <c r="AN71" s="147"/>
      <c r="AO71" s="147"/>
      <c r="AP71" s="147"/>
      <c r="AQ71" s="147"/>
      <c r="AR71" s="147"/>
      <c r="AS71" s="147"/>
      <c r="AT71" s="147"/>
      <c r="AU71" s="147"/>
      <c r="AV71" s="147"/>
      <c r="AW71" s="147"/>
      <c r="AX71" s="147"/>
      <c r="AY71" s="147"/>
      <c r="AZ71" s="147"/>
      <c r="BA71" s="147"/>
      <c r="BB71" s="147"/>
      <c r="BC71" s="147"/>
      <c r="BD71" s="147"/>
      <c r="BE71" s="147"/>
      <c r="BF71" s="147"/>
      <c r="BG71" s="147"/>
      <c r="BH71" s="147"/>
    </row>
    <row r="72" spans="1:60" ht="20.399999999999999" outlineLevel="1" x14ac:dyDescent="0.25">
      <c r="A72" s="173">
        <v>24</v>
      </c>
      <c r="B72" s="174" t="s">
        <v>453</v>
      </c>
      <c r="C72" s="181" t="s">
        <v>454</v>
      </c>
      <c r="D72" s="175" t="s">
        <v>452</v>
      </c>
      <c r="E72" s="176">
        <v>2</v>
      </c>
      <c r="F72" s="177">
        <v>0</v>
      </c>
      <c r="G72" s="178">
        <f t="shared" si="0"/>
        <v>0</v>
      </c>
      <c r="H72" s="157">
        <v>0</v>
      </c>
      <c r="I72" s="156">
        <f t="shared" si="1"/>
        <v>0</v>
      </c>
      <c r="J72" s="157">
        <v>24020</v>
      </c>
      <c r="K72" s="156">
        <f t="shared" si="2"/>
        <v>48040</v>
      </c>
      <c r="L72" s="156">
        <v>21</v>
      </c>
      <c r="M72" s="156">
        <f t="shared" si="3"/>
        <v>0</v>
      </c>
      <c r="N72" s="156">
        <v>3.4470100000000001</v>
      </c>
      <c r="O72" s="156">
        <f t="shared" si="4"/>
        <v>6.89</v>
      </c>
      <c r="P72" s="156">
        <v>0</v>
      </c>
      <c r="Q72" s="156">
        <f t="shared" si="5"/>
        <v>0</v>
      </c>
      <c r="R72" s="156"/>
      <c r="S72" s="156" t="s">
        <v>169</v>
      </c>
      <c r="T72" s="156" t="s">
        <v>211</v>
      </c>
      <c r="U72" s="156">
        <v>0</v>
      </c>
      <c r="V72" s="156">
        <f t="shared" si="6"/>
        <v>0</v>
      </c>
      <c r="W72" s="156"/>
      <c r="X72" s="156" t="s">
        <v>212</v>
      </c>
      <c r="Y72" s="147"/>
      <c r="Z72" s="147"/>
      <c r="AA72" s="147"/>
      <c r="AB72" s="147"/>
      <c r="AC72" s="147"/>
      <c r="AD72" s="147"/>
      <c r="AE72" s="147"/>
      <c r="AF72" s="147"/>
      <c r="AG72" s="147" t="s">
        <v>213</v>
      </c>
      <c r="AH72" s="147"/>
      <c r="AI72" s="147"/>
      <c r="AJ72" s="147"/>
      <c r="AK72" s="147"/>
      <c r="AL72" s="147"/>
      <c r="AM72" s="147"/>
      <c r="AN72" s="147"/>
      <c r="AO72" s="147"/>
      <c r="AP72" s="147"/>
      <c r="AQ72" s="147"/>
      <c r="AR72" s="147"/>
      <c r="AS72" s="147"/>
      <c r="AT72" s="147"/>
      <c r="AU72" s="147"/>
      <c r="AV72" s="147"/>
      <c r="AW72" s="147"/>
      <c r="AX72" s="147"/>
      <c r="AY72" s="147"/>
      <c r="AZ72" s="147"/>
      <c r="BA72" s="147"/>
      <c r="BB72" s="147"/>
      <c r="BC72" s="147"/>
      <c r="BD72" s="147"/>
      <c r="BE72" s="147"/>
      <c r="BF72" s="147"/>
      <c r="BG72" s="147"/>
      <c r="BH72" s="147"/>
    </row>
    <row r="73" spans="1:60" outlineLevel="1" x14ac:dyDescent="0.25">
      <c r="A73" s="173">
        <v>25</v>
      </c>
      <c r="B73" s="174" t="s">
        <v>459</v>
      </c>
      <c r="C73" s="181" t="s">
        <v>460</v>
      </c>
      <c r="D73" s="175" t="s">
        <v>225</v>
      </c>
      <c r="E73" s="176">
        <v>56.9</v>
      </c>
      <c r="F73" s="177">
        <v>0</v>
      </c>
      <c r="G73" s="178">
        <f t="shared" si="0"/>
        <v>0</v>
      </c>
      <c r="H73" s="157">
        <v>3.9</v>
      </c>
      <c r="I73" s="156">
        <f t="shared" si="1"/>
        <v>221.91</v>
      </c>
      <c r="J73" s="157">
        <v>9.3000000000000007</v>
      </c>
      <c r="K73" s="156">
        <f t="shared" si="2"/>
        <v>529.16999999999996</v>
      </c>
      <c r="L73" s="156">
        <v>21</v>
      </c>
      <c r="M73" s="156">
        <f t="shared" si="3"/>
        <v>0</v>
      </c>
      <c r="N73" s="156">
        <v>0</v>
      </c>
      <c r="O73" s="156">
        <f t="shared" si="4"/>
        <v>0</v>
      </c>
      <c r="P73" s="156">
        <v>0</v>
      </c>
      <c r="Q73" s="156">
        <f t="shared" si="5"/>
        <v>0</v>
      </c>
      <c r="R73" s="156"/>
      <c r="S73" s="156" t="s">
        <v>163</v>
      </c>
      <c r="T73" s="156" t="s">
        <v>211</v>
      </c>
      <c r="U73" s="156">
        <v>2.5999999999999999E-2</v>
      </c>
      <c r="V73" s="156">
        <f t="shared" si="6"/>
        <v>1.48</v>
      </c>
      <c r="W73" s="156"/>
      <c r="X73" s="156" t="s">
        <v>212</v>
      </c>
      <c r="Y73" s="147"/>
      <c r="Z73" s="147"/>
      <c r="AA73" s="147"/>
      <c r="AB73" s="147"/>
      <c r="AC73" s="147"/>
      <c r="AD73" s="147"/>
      <c r="AE73" s="147"/>
      <c r="AF73" s="147"/>
      <c r="AG73" s="147" t="s">
        <v>213</v>
      </c>
      <c r="AH73" s="147"/>
      <c r="AI73" s="147"/>
      <c r="AJ73" s="147"/>
      <c r="AK73" s="147"/>
      <c r="AL73" s="147"/>
      <c r="AM73" s="147"/>
      <c r="AN73" s="147"/>
      <c r="AO73" s="147"/>
      <c r="AP73" s="147"/>
      <c r="AQ73" s="147"/>
      <c r="AR73" s="147"/>
      <c r="AS73" s="147"/>
      <c r="AT73" s="147"/>
      <c r="AU73" s="147"/>
      <c r="AV73" s="147"/>
      <c r="AW73" s="147"/>
      <c r="AX73" s="147"/>
      <c r="AY73" s="147"/>
      <c r="AZ73" s="147"/>
      <c r="BA73" s="147"/>
      <c r="BB73" s="147"/>
      <c r="BC73" s="147"/>
      <c r="BD73" s="147"/>
      <c r="BE73" s="147"/>
      <c r="BF73" s="147"/>
      <c r="BG73" s="147"/>
      <c r="BH73" s="147"/>
    </row>
    <row r="74" spans="1:60" ht="20.399999999999999" outlineLevel="1" x14ac:dyDescent="0.25">
      <c r="A74" s="173">
        <v>26</v>
      </c>
      <c r="B74" s="174" t="s">
        <v>461</v>
      </c>
      <c r="C74" s="181" t="s">
        <v>462</v>
      </c>
      <c r="D74" s="175" t="s">
        <v>225</v>
      </c>
      <c r="E74" s="176">
        <v>56.9</v>
      </c>
      <c r="F74" s="177">
        <v>0</v>
      </c>
      <c r="G74" s="178">
        <f t="shared" si="0"/>
        <v>0</v>
      </c>
      <c r="H74" s="157">
        <v>0</v>
      </c>
      <c r="I74" s="156">
        <f t="shared" si="1"/>
        <v>0</v>
      </c>
      <c r="J74" s="157">
        <v>40.1</v>
      </c>
      <c r="K74" s="156">
        <f t="shared" si="2"/>
        <v>2281.69</v>
      </c>
      <c r="L74" s="156">
        <v>21</v>
      </c>
      <c r="M74" s="156">
        <f t="shared" si="3"/>
        <v>0</v>
      </c>
      <c r="N74" s="156">
        <v>0</v>
      </c>
      <c r="O74" s="156">
        <f t="shared" si="4"/>
        <v>0</v>
      </c>
      <c r="P74" s="156">
        <v>0</v>
      </c>
      <c r="Q74" s="156">
        <f t="shared" si="5"/>
        <v>0</v>
      </c>
      <c r="R74" s="156"/>
      <c r="S74" s="156" t="s">
        <v>169</v>
      </c>
      <c r="T74" s="156" t="s">
        <v>211</v>
      </c>
      <c r="U74" s="156">
        <v>0.08</v>
      </c>
      <c r="V74" s="156">
        <f t="shared" si="6"/>
        <v>4.55</v>
      </c>
      <c r="W74" s="156"/>
      <c r="X74" s="156" t="s">
        <v>212</v>
      </c>
      <c r="Y74" s="147"/>
      <c r="Z74" s="147"/>
      <c r="AA74" s="147"/>
      <c r="AB74" s="147"/>
      <c r="AC74" s="147"/>
      <c r="AD74" s="147"/>
      <c r="AE74" s="147"/>
      <c r="AF74" s="147"/>
      <c r="AG74" s="147" t="s">
        <v>213</v>
      </c>
      <c r="AH74" s="147"/>
      <c r="AI74" s="147"/>
      <c r="AJ74" s="147"/>
      <c r="AK74" s="147"/>
      <c r="AL74" s="147"/>
      <c r="AM74" s="147"/>
      <c r="AN74" s="147"/>
      <c r="AO74" s="147"/>
      <c r="AP74" s="147"/>
      <c r="AQ74" s="147"/>
      <c r="AR74" s="147"/>
      <c r="AS74" s="147"/>
      <c r="AT74" s="147"/>
      <c r="AU74" s="147"/>
      <c r="AV74" s="147"/>
      <c r="AW74" s="147"/>
      <c r="AX74" s="147"/>
      <c r="AY74" s="147"/>
      <c r="AZ74" s="147"/>
      <c r="BA74" s="147"/>
      <c r="BB74" s="147"/>
      <c r="BC74" s="147"/>
      <c r="BD74" s="147"/>
      <c r="BE74" s="147"/>
      <c r="BF74" s="147"/>
      <c r="BG74" s="147"/>
      <c r="BH74" s="147"/>
    </row>
    <row r="75" spans="1:60" outlineLevel="1" x14ac:dyDescent="0.25">
      <c r="A75" s="173">
        <v>27</v>
      </c>
      <c r="B75" s="174" t="s">
        <v>463</v>
      </c>
      <c r="C75" s="181" t="s">
        <v>464</v>
      </c>
      <c r="D75" s="175" t="s">
        <v>465</v>
      </c>
      <c r="E75" s="176">
        <v>2</v>
      </c>
      <c r="F75" s="177">
        <v>0</v>
      </c>
      <c r="G75" s="178">
        <f t="shared" si="0"/>
        <v>0</v>
      </c>
      <c r="H75" s="157">
        <v>0</v>
      </c>
      <c r="I75" s="156">
        <f t="shared" si="1"/>
        <v>0</v>
      </c>
      <c r="J75" s="157">
        <v>3655</v>
      </c>
      <c r="K75" s="156">
        <f t="shared" si="2"/>
        <v>7310</v>
      </c>
      <c r="L75" s="156">
        <v>21</v>
      </c>
      <c r="M75" s="156">
        <f t="shared" si="3"/>
        <v>0</v>
      </c>
      <c r="N75" s="156">
        <v>1.7000000000000001E-4</v>
      </c>
      <c r="O75" s="156">
        <f t="shared" si="4"/>
        <v>0</v>
      </c>
      <c r="P75" s="156">
        <v>0</v>
      </c>
      <c r="Q75" s="156">
        <f t="shared" si="5"/>
        <v>0</v>
      </c>
      <c r="R75" s="156"/>
      <c r="S75" s="156" t="s">
        <v>169</v>
      </c>
      <c r="T75" s="156" t="s">
        <v>211</v>
      </c>
      <c r="U75" s="156">
        <v>7.1</v>
      </c>
      <c r="V75" s="156">
        <f t="shared" si="6"/>
        <v>14.2</v>
      </c>
      <c r="W75" s="156"/>
      <c r="X75" s="156" t="s">
        <v>212</v>
      </c>
      <c r="Y75" s="147"/>
      <c r="Z75" s="147"/>
      <c r="AA75" s="147"/>
      <c r="AB75" s="147"/>
      <c r="AC75" s="147"/>
      <c r="AD75" s="147"/>
      <c r="AE75" s="147"/>
      <c r="AF75" s="147"/>
      <c r="AG75" s="147" t="s">
        <v>213</v>
      </c>
      <c r="AH75" s="147"/>
      <c r="AI75" s="147"/>
      <c r="AJ75" s="147"/>
      <c r="AK75" s="147"/>
      <c r="AL75" s="147"/>
      <c r="AM75" s="147"/>
      <c r="AN75" s="147"/>
      <c r="AO75" s="147"/>
      <c r="AP75" s="147"/>
      <c r="AQ75" s="147"/>
      <c r="AR75" s="147"/>
      <c r="AS75" s="147"/>
      <c r="AT75" s="147"/>
      <c r="AU75" s="147"/>
      <c r="AV75" s="147"/>
      <c r="AW75" s="147"/>
      <c r="AX75" s="147"/>
      <c r="AY75" s="147"/>
      <c r="AZ75" s="147"/>
      <c r="BA75" s="147"/>
      <c r="BB75" s="147"/>
      <c r="BC75" s="147"/>
      <c r="BD75" s="147"/>
      <c r="BE75" s="147"/>
      <c r="BF75" s="147"/>
      <c r="BG75" s="147"/>
      <c r="BH75" s="147"/>
    </row>
    <row r="76" spans="1:60" outlineLevel="1" x14ac:dyDescent="0.25">
      <c r="A76" s="173">
        <v>28</v>
      </c>
      <c r="B76" s="174" t="s">
        <v>466</v>
      </c>
      <c r="C76" s="181" t="s">
        <v>467</v>
      </c>
      <c r="D76" s="175" t="s">
        <v>225</v>
      </c>
      <c r="E76" s="176">
        <v>56.9</v>
      </c>
      <c r="F76" s="177">
        <v>0</v>
      </c>
      <c r="G76" s="178">
        <f t="shared" si="0"/>
        <v>0</v>
      </c>
      <c r="H76" s="157">
        <v>0</v>
      </c>
      <c r="I76" s="156">
        <f t="shared" si="1"/>
        <v>0</v>
      </c>
      <c r="J76" s="157">
        <v>56.2</v>
      </c>
      <c r="K76" s="156">
        <f t="shared" si="2"/>
        <v>3197.78</v>
      </c>
      <c r="L76" s="156">
        <v>21</v>
      </c>
      <c r="M76" s="156">
        <f t="shared" si="3"/>
        <v>0</v>
      </c>
      <c r="N76" s="156">
        <v>0</v>
      </c>
      <c r="O76" s="156">
        <f t="shared" si="4"/>
        <v>0</v>
      </c>
      <c r="P76" s="156">
        <v>0</v>
      </c>
      <c r="Q76" s="156">
        <f t="shared" si="5"/>
        <v>0</v>
      </c>
      <c r="R76" s="156"/>
      <c r="S76" s="156" t="s">
        <v>169</v>
      </c>
      <c r="T76" s="156" t="s">
        <v>211</v>
      </c>
      <c r="U76" s="156">
        <v>0.03</v>
      </c>
      <c r="V76" s="156">
        <f t="shared" si="6"/>
        <v>1.71</v>
      </c>
      <c r="W76" s="156"/>
      <c r="X76" s="156" t="s">
        <v>212</v>
      </c>
      <c r="Y76" s="147"/>
      <c r="Z76" s="147"/>
      <c r="AA76" s="147"/>
      <c r="AB76" s="147"/>
      <c r="AC76" s="147"/>
      <c r="AD76" s="147"/>
      <c r="AE76" s="147"/>
      <c r="AF76" s="147"/>
      <c r="AG76" s="147" t="s">
        <v>213</v>
      </c>
      <c r="AH76" s="147"/>
      <c r="AI76" s="147"/>
      <c r="AJ76" s="147"/>
      <c r="AK76" s="147"/>
      <c r="AL76" s="147"/>
      <c r="AM76" s="147"/>
      <c r="AN76" s="147"/>
      <c r="AO76" s="147"/>
      <c r="AP76" s="147"/>
      <c r="AQ76" s="147"/>
      <c r="AR76" s="147"/>
      <c r="AS76" s="147"/>
      <c r="AT76" s="147"/>
      <c r="AU76" s="147"/>
      <c r="AV76" s="147"/>
      <c r="AW76" s="147"/>
      <c r="AX76" s="147"/>
      <c r="AY76" s="147"/>
      <c r="AZ76" s="147"/>
      <c r="BA76" s="147"/>
      <c r="BB76" s="147"/>
      <c r="BC76" s="147"/>
      <c r="BD76" s="147"/>
      <c r="BE76" s="147"/>
      <c r="BF76" s="147"/>
      <c r="BG76" s="147"/>
      <c r="BH76" s="147"/>
    </row>
    <row r="77" spans="1:60" ht="91.8" outlineLevel="1" x14ac:dyDescent="0.25">
      <c r="A77" s="173">
        <v>29</v>
      </c>
      <c r="B77" s="174" t="s">
        <v>558</v>
      </c>
      <c r="C77" s="181" t="s">
        <v>973</v>
      </c>
      <c r="D77" s="175" t="s">
        <v>225</v>
      </c>
      <c r="E77" s="176">
        <v>56.9</v>
      </c>
      <c r="F77" s="177">
        <v>0</v>
      </c>
      <c r="G77" s="178">
        <f t="shared" si="0"/>
        <v>0</v>
      </c>
      <c r="H77" s="157">
        <v>623</v>
      </c>
      <c r="I77" s="156">
        <f t="shared" si="1"/>
        <v>35448.699999999997</v>
      </c>
      <c r="J77" s="157">
        <v>0</v>
      </c>
      <c r="K77" s="156">
        <f t="shared" si="2"/>
        <v>0</v>
      </c>
      <c r="L77" s="156">
        <v>21</v>
      </c>
      <c r="M77" s="156">
        <f t="shared" si="3"/>
        <v>0</v>
      </c>
      <c r="N77" s="156">
        <v>9.6699999999999998E-3</v>
      </c>
      <c r="O77" s="156">
        <f t="shared" si="4"/>
        <v>0.55000000000000004</v>
      </c>
      <c r="P77" s="156">
        <v>0</v>
      </c>
      <c r="Q77" s="156">
        <f t="shared" si="5"/>
        <v>0</v>
      </c>
      <c r="R77" s="156"/>
      <c r="S77" s="156" t="s">
        <v>169</v>
      </c>
      <c r="T77" s="156" t="s">
        <v>164</v>
      </c>
      <c r="U77" s="156">
        <v>0</v>
      </c>
      <c r="V77" s="156">
        <f t="shared" si="6"/>
        <v>0</v>
      </c>
      <c r="W77" s="156"/>
      <c r="X77" s="156" t="s">
        <v>431</v>
      </c>
      <c r="Y77" s="147"/>
      <c r="Z77" s="147"/>
      <c r="AA77" s="147"/>
      <c r="AB77" s="147"/>
      <c r="AC77" s="147"/>
      <c r="AD77" s="147"/>
      <c r="AE77" s="147"/>
      <c r="AF77" s="147"/>
      <c r="AG77" s="147" t="s">
        <v>432</v>
      </c>
      <c r="AH77" s="147"/>
      <c r="AI77" s="147"/>
      <c r="AJ77" s="147"/>
      <c r="AK77" s="147"/>
      <c r="AL77" s="147"/>
      <c r="AM77" s="147"/>
      <c r="AN77" s="147"/>
      <c r="AO77" s="147"/>
      <c r="AP77" s="147"/>
      <c r="AQ77" s="147"/>
      <c r="AR77" s="147"/>
      <c r="AS77" s="147"/>
      <c r="AT77" s="147"/>
      <c r="AU77" s="147"/>
      <c r="AV77" s="147"/>
      <c r="AW77" s="147"/>
      <c r="AX77" s="147"/>
      <c r="AY77" s="147"/>
      <c r="AZ77" s="147"/>
      <c r="BA77" s="147"/>
      <c r="BB77" s="147"/>
      <c r="BC77" s="147"/>
      <c r="BD77" s="147"/>
      <c r="BE77" s="147"/>
      <c r="BF77" s="147"/>
      <c r="BG77" s="147"/>
      <c r="BH77" s="147"/>
    </row>
    <row r="78" spans="1:60" ht="51" outlineLevel="1" x14ac:dyDescent="0.25">
      <c r="A78" s="173">
        <v>30</v>
      </c>
      <c r="B78" s="174" t="s">
        <v>483</v>
      </c>
      <c r="C78" s="181" t="s">
        <v>975</v>
      </c>
      <c r="D78" s="175" t="s">
        <v>452</v>
      </c>
      <c r="E78" s="176">
        <v>3</v>
      </c>
      <c r="F78" s="177">
        <v>0</v>
      </c>
      <c r="G78" s="178">
        <f t="shared" si="0"/>
        <v>0</v>
      </c>
      <c r="H78" s="157">
        <v>1904</v>
      </c>
      <c r="I78" s="156">
        <f t="shared" si="1"/>
        <v>5712</v>
      </c>
      <c r="J78" s="157">
        <v>0</v>
      </c>
      <c r="K78" s="156">
        <f t="shared" si="2"/>
        <v>0</v>
      </c>
      <c r="L78" s="156">
        <v>21</v>
      </c>
      <c r="M78" s="156">
        <f t="shared" si="3"/>
        <v>0</v>
      </c>
      <c r="N78" s="156">
        <v>3.6700000000000001E-3</v>
      </c>
      <c r="O78" s="156">
        <f t="shared" si="4"/>
        <v>0.01</v>
      </c>
      <c r="P78" s="156">
        <v>0</v>
      </c>
      <c r="Q78" s="156">
        <f t="shared" si="5"/>
        <v>0</v>
      </c>
      <c r="R78" s="156" t="s">
        <v>430</v>
      </c>
      <c r="S78" s="156" t="s">
        <v>163</v>
      </c>
      <c r="T78" s="156" t="s">
        <v>211</v>
      </c>
      <c r="U78" s="156">
        <v>0</v>
      </c>
      <c r="V78" s="156">
        <f t="shared" si="6"/>
        <v>0</v>
      </c>
      <c r="W78" s="156"/>
      <c r="X78" s="156" t="s">
        <v>431</v>
      </c>
      <c r="Y78" s="147"/>
      <c r="Z78" s="147"/>
      <c r="AA78" s="147"/>
      <c r="AB78" s="147"/>
      <c r="AC78" s="147"/>
      <c r="AD78" s="147"/>
      <c r="AE78" s="147"/>
      <c r="AF78" s="147"/>
      <c r="AG78" s="147" t="s">
        <v>432</v>
      </c>
      <c r="AH78" s="147"/>
      <c r="AI78" s="147"/>
      <c r="AJ78" s="147"/>
      <c r="AK78" s="147"/>
      <c r="AL78" s="147"/>
      <c r="AM78" s="147"/>
      <c r="AN78" s="147"/>
      <c r="AO78" s="147"/>
      <c r="AP78" s="147"/>
      <c r="AQ78" s="147"/>
      <c r="AR78" s="147"/>
      <c r="AS78" s="147"/>
      <c r="AT78" s="147"/>
      <c r="AU78" s="147"/>
      <c r="AV78" s="147"/>
      <c r="AW78" s="147"/>
      <c r="AX78" s="147"/>
      <c r="AY78" s="147"/>
      <c r="AZ78" s="147"/>
      <c r="BA78" s="147"/>
      <c r="BB78" s="147"/>
      <c r="BC78" s="147"/>
      <c r="BD78" s="147"/>
      <c r="BE78" s="147"/>
      <c r="BF78" s="147"/>
      <c r="BG78" s="147"/>
      <c r="BH78" s="147"/>
    </row>
    <row r="79" spans="1:60" x14ac:dyDescent="0.25">
      <c r="A79" s="161" t="s">
        <v>158</v>
      </c>
      <c r="B79" s="162" t="s">
        <v>105</v>
      </c>
      <c r="C79" s="180" t="s">
        <v>106</v>
      </c>
      <c r="D79" s="163"/>
      <c r="E79" s="164"/>
      <c r="F79" s="165"/>
      <c r="G79" s="166">
        <f>SUMIF(AG80:AG83,"&lt;&gt;NOR",G80:G83)</f>
        <v>0</v>
      </c>
      <c r="H79" s="160"/>
      <c r="I79" s="160">
        <f>SUM(I80:I83)</f>
        <v>0</v>
      </c>
      <c r="J79" s="160"/>
      <c r="K79" s="160">
        <f>SUM(K80:K83)</f>
        <v>14023.26</v>
      </c>
      <c r="L79" s="160"/>
      <c r="M79" s="160">
        <f>SUM(M80:M83)</f>
        <v>0</v>
      </c>
      <c r="N79" s="160"/>
      <c r="O79" s="160">
        <f>SUM(O80:O83)</f>
        <v>0</v>
      </c>
      <c r="P79" s="160"/>
      <c r="Q79" s="160">
        <f>SUM(Q80:Q83)</f>
        <v>0</v>
      </c>
      <c r="R79" s="160"/>
      <c r="S79" s="160"/>
      <c r="T79" s="160"/>
      <c r="U79" s="160"/>
      <c r="V79" s="160">
        <f>SUM(V80:V83)</f>
        <v>21.73</v>
      </c>
      <c r="W79" s="160"/>
      <c r="X79" s="160"/>
      <c r="AG79" t="s">
        <v>159</v>
      </c>
    </row>
    <row r="80" spans="1:60" outlineLevel="1" x14ac:dyDescent="0.25">
      <c r="A80" s="167">
        <v>31</v>
      </c>
      <c r="B80" s="168" t="s">
        <v>489</v>
      </c>
      <c r="C80" s="182" t="s">
        <v>490</v>
      </c>
      <c r="D80" s="169" t="s">
        <v>491</v>
      </c>
      <c r="E80" s="170">
        <v>102.73447</v>
      </c>
      <c r="F80" s="171">
        <v>0</v>
      </c>
      <c r="G80" s="172">
        <f>ROUND(E80*F80,2)</f>
        <v>0</v>
      </c>
      <c r="H80" s="157">
        <v>0</v>
      </c>
      <c r="I80" s="156">
        <f>ROUND(E80*H80,2)</f>
        <v>0</v>
      </c>
      <c r="J80" s="157">
        <v>136.5</v>
      </c>
      <c r="K80" s="156">
        <f>ROUND(E80*J80,2)</f>
        <v>14023.26</v>
      </c>
      <c r="L80" s="156">
        <v>21</v>
      </c>
      <c r="M80" s="156">
        <f>G80*(1+L80/100)</f>
        <v>0</v>
      </c>
      <c r="N80" s="156">
        <v>0</v>
      </c>
      <c r="O80" s="156">
        <f>ROUND(E80*N80,2)</f>
        <v>0</v>
      </c>
      <c r="P80" s="156">
        <v>0</v>
      </c>
      <c r="Q80" s="156">
        <f>ROUND(E80*P80,2)</f>
        <v>0</v>
      </c>
      <c r="R80" s="156"/>
      <c r="S80" s="156" t="s">
        <v>163</v>
      </c>
      <c r="T80" s="156" t="s">
        <v>211</v>
      </c>
      <c r="U80" s="156">
        <v>0.21149999999999999</v>
      </c>
      <c r="V80" s="156">
        <f>ROUND(E80*U80,2)</f>
        <v>21.73</v>
      </c>
      <c r="W80" s="156"/>
      <c r="X80" s="156" t="s">
        <v>492</v>
      </c>
      <c r="Y80" s="147"/>
      <c r="Z80" s="147"/>
      <c r="AA80" s="147"/>
      <c r="AB80" s="147"/>
      <c r="AC80" s="147"/>
      <c r="AD80" s="147"/>
      <c r="AE80" s="147"/>
      <c r="AF80" s="147"/>
      <c r="AG80" s="147" t="s">
        <v>493</v>
      </c>
      <c r="AH80" s="147"/>
      <c r="AI80" s="147"/>
      <c r="AJ80" s="147"/>
      <c r="AK80" s="147"/>
      <c r="AL80" s="147"/>
      <c r="AM80" s="147"/>
      <c r="AN80" s="147"/>
      <c r="AO80" s="147"/>
      <c r="AP80" s="147"/>
      <c r="AQ80" s="147"/>
      <c r="AR80" s="147"/>
      <c r="AS80" s="147"/>
      <c r="AT80" s="147"/>
      <c r="AU80" s="147"/>
      <c r="AV80" s="147"/>
      <c r="AW80" s="147"/>
      <c r="AX80" s="147"/>
      <c r="AY80" s="147"/>
      <c r="AZ80" s="147"/>
      <c r="BA80" s="147"/>
      <c r="BB80" s="147"/>
      <c r="BC80" s="147"/>
      <c r="BD80" s="147"/>
      <c r="BE80" s="147"/>
      <c r="BF80" s="147"/>
      <c r="BG80" s="147"/>
      <c r="BH80" s="147"/>
    </row>
    <row r="81" spans="1:60" outlineLevel="1" x14ac:dyDescent="0.25">
      <c r="A81" s="154"/>
      <c r="B81" s="155"/>
      <c r="C81" s="183" t="s">
        <v>494</v>
      </c>
      <c r="D81" s="158"/>
      <c r="E81" s="159"/>
      <c r="F81" s="156"/>
      <c r="G81" s="156"/>
      <c r="H81" s="156"/>
      <c r="I81" s="156"/>
      <c r="J81" s="156"/>
      <c r="K81" s="156"/>
      <c r="L81" s="156"/>
      <c r="M81" s="156"/>
      <c r="N81" s="156"/>
      <c r="O81" s="156"/>
      <c r="P81" s="156"/>
      <c r="Q81" s="156"/>
      <c r="R81" s="156"/>
      <c r="S81" s="156"/>
      <c r="T81" s="156"/>
      <c r="U81" s="156"/>
      <c r="V81" s="156"/>
      <c r="W81" s="156"/>
      <c r="X81" s="156"/>
      <c r="Y81" s="147"/>
      <c r="Z81" s="147"/>
      <c r="AA81" s="147"/>
      <c r="AB81" s="147"/>
      <c r="AC81" s="147"/>
      <c r="AD81" s="147"/>
      <c r="AE81" s="147"/>
      <c r="AF81" s="147"/>
      <c r="AG81" s="147" t="s">
        <v>178</v>
      </c>
      <c r="AH81" s="147">
        <v>0</v>
      </c>
      <c r="AI81" s="147"/>
      <c r="AJ81" s="147"/>
      <c r="AK81" s="147"/>
      <c r="AL81" s="147"/>
      <c r="AM81" s="147"/>
      <c r="AN81" s="147"/>
      <c r="AO81" s="147"/>
      <c r="AP81" s="147"/>
      <c r="AQ81" s="147"/>
      <c r="AR81" s="147"/>
      <c r="AS81" s="147"/>
      <c r="AT81" s="147"/>
      <c r="AU81" s="147"/>
      <c r="AV81" s="147"/>
      <c r="AW81" s="147"/>
      <c r="AX81" s="147"/>
      <c r="AY81" s="147"/>
      <c r="AZ81" s="147"/>
      <c r="BA81" s="147"/>
      <c r="BB81" s="147"/>
      <c r="BC81" s="147"/>
      <c r="BD81" s="147"/>
      <c r="BE81" s="147"/>
      <c r="BF81" s="147"/>
      <c r="BG81" s="147"/>
      <c r="BH81" s="147"/>
    </row>
    <row r="82" spans="1:60" outlineLevel="1" x14ac:dyDescent="0.25">
      <c r="A82" s="154"/>
      <c r="B82" s="155"/>
      <c r="C82" s="183" t="s">
        <v>611</v>
      </c>
      <c r="D82" s="158"/>
      <c r="E82" s="159"/>
      <c r="F82" s="156"/>
      <c r="G82" s="156"/>
      <c r="H82" s="156"/>
      <c r="I82" s="156"/>
      <c r="J82" s="156"/>
      <c r="K82" s="156"/>
      <c r="L82" s="156"/>
      <c r="M82" s="156"/>
      <c r="N82" s="156"/>
      <c r="O82" s="156"/>
      <c r="P82" s="156"/>
      <c r="Q82" s="156"/>
      <c r="R82" s="156"/>
      <c r="S82" s="156"/>
      <c r="T82" s="156"/>
      <c r="U82" s="156"/>
      <c r="V82" s="156"/>
      <c r="W82" s="156"/>
      <c r="X82" s="156"/>
      <c r="Y82" s="147"/>
      <c r="Z82" s="147"/>
      <c r="AA82" s="147"/>
      <c r="AB82" s="147"/>
      <c r="AC82" s="147"/>
      <c r="AD82" s="147"/>
      <c r="AE82" s="147"/>
      <c r="AF82" s="147"/>
      <c r="AG82" s="147" t="s">
        <v>178</v>
      </c>
      <c r="AH82" s="147">
        <v>0</v>
      </c>
      <c r="AI82" s="147"/>
      <c r="AJ82" s="147"/>
      <c r="AK82" s="147"/>
      <c r="AL82" s="147"/>
      <c r="AM82" s="147"/>
      <c r="AN82" s="147"/>
      <c r="AO82" s="147"/>
      <c r="AP82" s="147"/>
      <c r="AQ82" s="147"/>
      <c r="AR82" s="147"/>
      <c r="AS82" s="147"/>
      <c r="AT82" s="147"/>
      <c r="AU82" s="147"/>
      <c r="AV82" s="147"/>
      <c r="AW82" s="147"/>
      <c r="AX82" s="147"/>
      <c r="AY82" s="147"/>
      <c r="AZ82" s="147"/>
      <c r="BA82" s="147"/>
      <c r="BB82" s="147"/>
      <c r="BC82" s="147"/>
      <c r="BD82" s="147"/>
      <c r="BE82" s="147"/>
      <c r="BF82" s="147"/>
      <c r="BG82" s="147"/>
      <c r="BH82" s="147"/>
    </row>
    <row r="83" spans="1:60" outlineLevel="1" x14ac:dyDescent="0.25">
      <c r="A83" s="154"/>
      <c r="B83" s="155"/>
      <c r="C83" s="183" t="s">
        <v>612</v>
      </c>
      <c r="D83" s="158"/>
      <c r="E83" s="159">
        <v>102.73447</v>
      </c>
      <c r="F83" s="156"/>
      <c r="G83" s="156"/>
      <c r="H83" s="156"/>
      <c r="I83" s="156"/>
      <c r="J83" s="156"/>
      <c r="K83" s="156"/>
      <c r="L83" s="156"/>
      <c r="M83" s="156"/>
      <c r="N83" s="156"/>
      <c r="O83" s="156"/>
      <c r="P83" s="156"/>
      <c r="Q83" s="156"/>
      <c r="R83" s="156"/>
      <c r="S83" s="156"/>
      <c r="T83" s="156"/>
      <c r="U83" s="156"/>
      <c r="V83" s="156"/>
      <c r="W83" s="156"/>
      <c r="X83" s="156"/>
      <c r="Y83" s="147"/>
      <c r="Z83" s="147"/>
      <c r="AA83" s="147"/>
      <c r="AB83" s="147"/>
      <c r="AC83" s="147"/>
      <c r="AD83" s="147"/>
      <c r="AE83" s="147"/>
      <c r="AF83" s="147"/>
      <c r="AG83" s="147" t="s">
        <v>178</v>
      </c>
      <c r="AH83" s="147">
        <v>0</v>
      </c>
      <c r="AI83" s="147"/>
      <c r="AJ83" s="147"/>
      <c r="AK83" s="147"/>
      <c r="AL83" s="147"/>
      <c r="AM83" s="147"/>
      <c r="AN83" s="147"/>
      <c r="AO83" s="147"/>
      <c r="AP83" s="147"/>
      <c r="AQ83" s="147"/>
      <c r="AR83" s="147"/>
      <c r="AS83" s="147"/>
      <c r="AT83" s="147"/>
      <c r="AU83" s="147"/>
      <c r="AV83" s="147"/>
      <c r="AW83" s="147"/>
      <c r="AX83" s="147"/>
      <c r="AY83" s="147"/>
      <c r="AZ83" s="147"/>
      <c r="BA83" s="147"/>
      <c r="BB83" s="147"/>
      <c r="BC83" s="147"/>
      <c r="BD83" s="147"/>
      <c r="BE83" s="147"/>
      <c r="BF83" s="147"/>
      <c r="BG83" s="147"/>
      <c r="BH83" s="147"/>
    </row>
    <row r="84" spans="1:60" x14ac:dyDescent="0.25">
      <c r="A84" s="161" t="s">
        <v>158</v>
      </c>
      <c r="B84" s="162" t="s">
        <v>127</v>
      </c>
      <c r="C84" s="180" t="s">
        <v>128</v>
      </c>
      <c r="D84" s="163"/>
      <c r="E84" s="164"/>
      <c r="F84" s="165"/>
      <c r="G84" s="166">
        <f>SUMIF(AG85:AG88,"&lt;&gt;NOR",G85:G88)</f>
        <v>0</v>
      </c>
      <c r="H84" s="160"/>
      <c r="I84" s="160">
        <f>SUM(I85:I88)</f>
        <v>0</v>
      </c>
      <c r="J84" s="160"/>
      <c r="K84" s="160">
        <f>SUM(K85:K88)</f>
        <v>1812.39</v>
      </c>
      <c r="L84" s="160"/>
      <c r="M84" s="160">
        <f>SUM(M85:M88)</f>
        <v>0</v>
      </c>
      <c r="N84" s="160"/>
      <c r="O84" s="160">
        <f>SUM(O85:O88)</f>
        <v>0</v>
      </c>
      <c r="P84" s="160"/>
      <c r="Q84" s="160">
        <f>SUM(Q85:Q88)</f>
        <v>0</v>
      </c>
      <c r="R84" s="160"/>
      <c r="S84" s="160"/>
      <c r="T84" s="160"/>
      <c r="U84" s="160"/>
      <c r="V84" s="160">
        <f>SUM(V85:V88)</f>
        <v>0.42</v>
      </c>
      <c r="W84" s="160"/>
      <c r="X84" s="160"/>
      <c r="AG84" t="s">
        <v>159</v>
      </c>
    </row>
    <row r="85" spans="1:60" ht="30.6" outlineLevel="1" x14ac:dyDescent="0.25">
      <c r="A85" s="167">
        <v>32</v>
      </c>
      <c r="B85" s="168" t="s">
        <v>497</v>
      </c>
      <c r="C85" s="182" t="s">
        <v>498</v>
      </c>
      <c r="D85" s="169" t="s">
        <v>491</v>
      </c>
      <c r="E85" s="170">
        <v>42.345599999999997</v>
      </c>
      <c r="F85" s="171">
        <v>0</v>
      </c>
      <c r="G85" s="172">
        <f>ROUND(E85*F85,2)</f>
        <v>0</v>
      </c>
      <c r="H85" s="157">
        <v>0</v>
      </c>
      <c r="I85" s="156">
        <f>ROUND(E85*H85,2)</f>
        <v>0</v>
      </c>
      <c r="J85" s="157">
        <v>42.8</v>
      </c>
      <c r="K85" s="156">
        <f>ROUND(E85*J85,2)</f>
        <v>1812.39</v>
      </c>
      <c r="L85" s="156">
        <v>21</v>
      </c>
      <c r="M85" s="156">
        <f>G85*(1+L85/100)</f>
        <v>0</v>
      </c>
      <c r="N85" s="156">
        <v>0</v>
      </c>
      <c r="O85" s="156">
        <f>ROUND(E85*N85,2)</f>
        <v>0</v>
      </c>
      <c r="P85" s="156">
        <v>0</v>
      </c>
      <c r="Q85" s="156">
        <f>ROUND(E85*P85,2)</f>
        <v>0</v>
      </c>
      <c r="R85" s="156"/>
      <c r="S85" s="156" t="s">
        <v>169</v>
      </c>
      <c r="T85" s="156" t="s">
        <v>499</v>
      </c>
      <c r="U85" s="156">
        <v>0.01</v>
      </c>
      <c r="V85" s="156">
        <f>ROUND(E85*U85,2)</f>
        <v>0.42</v>
      </c>
      <c r="W85" s="156"/>
      <c r="X85" s="156" t="s">
        <v>500</v>
      </c>
      <c r="Y85" s="147"/>
      <c r="Z85" s="147"/>
      <c r="AA85" s="147"/>
      <c r="AB85" s="147"/>
      <c r="AC85" s="147"/>
      <c r="AD85" s="147"/>
      <c r="AE85" s="147"/>
      <c r="AF85" s="147"/>
      <c r="AG85" s="147" t="s">
        <v>501</v>
      </c>
      <c r="AH85" s="147"/>
      <c r="AI85" s="147"/>
      <c r="AJ85" s="147"/>
      <c r="AK85" s="147"/>
      <c r="AL85" s="147"/>
      <c r="AM85" s="147"/>
      <c r="AN85" s="147"/>
      <c r="AO85" s="147"/>
      <c r="AP85" s="147"/>
      <c r="AQ85" s="147"/>
      <c r="AR85" s="147"/>
      <c r="AS85" s="147"/>
      <c r="AT85" s="147"/>
      <c r="AU85" s="147"/>
      <c r="AV85" s="147"/>
      <c r="AW85" s="147"/>
      <c r="AX85" s="147"/>
      <c r="AY85" s="147"/>
      <c r="AZ85" s="147"/>
      <c r="BA85" s="147"/>
      <c r="BB85" s="147"/>
      <c r="BC85" s="147"/>
      <c r="BD85" s="147"/>
      <c r="BE85" s="147"/>
      <c r="BF85" s="147"/>
      <c r="BG85" s="147"/>
      <c r="BH85" s="147"/>
    </row>
    <row r="86" spans="1:60" outlineLevel="1" x14ac:dyDescent="0.25">
      <c r="A86" s="154"/>
      <c r="B86" s="155"/>
      <c r="C86" s="183" t="s">
        <v>502</v>
      </c>
      <c r="D86" s="158"/>
      <c r="E86" s="159"/>
      <c r="F86" s="156"/>
      <c r="G86" s="156"/>
      <c r="H86" s="156"/>
      <c r="I86" s="156"/>
      <c r="J86" s="156"/>
      <c r="K86" s="156"/>
      <c r="L86" s="156"/>
      <c r="M86" s="156"/>
      <c r="N86" s="156"/>
      <c r="O86" s="156"/>
      <c r="P86" s="156"/>
      <c r="Q86" s="156"/>
      <c r="R86" s="156"/>
      <c r="S86" s="156"/>
      <c r="T86" s="156"/>
      <c r="U86" s="156"/>
      <c r="V86" s="156"/>
      <c r="W86" s="156"/>
      <c r="X86" s="156"/>
      <c r="Y86" s="147"/>
      <c r="Z86" s="147"/>
      <c r="AA86" s="147"/>
      <c r="AB86" s="147"/>
      <c r="AC86" s="147"/>
      <c r="AD86" s="147"/>
      <c r="AE86" s="147"/>
      <c r="AF86" s="147"/>
      <c r="AG86" s="147" t="s">
        <v>178</v>
      </c>
      <c r="AH86" s="147">
        <v>0</v>
      </c>
      <c r="AI86" s="147"/>
      <c r="AJ86" s="147"/>
      <c r="AK86" s="147"/>
      <c r="AL86" s="147"/>
      <c r="AM86" s="147"/>
      <c r="AN86" s="147"/>
      <c r="AO86" s="147"/>
      <c r="AP86" s="147"/>
      <c r="AQ86" s="147"/>
      <c r="AR86" s="147"/>
      <c r="AS86" s="147"/>
      <c r="AT86" s="147"/>
      <c r="AU86" s="147"/>
      <c r="AV86" s="147"/>
      <c r="AW86" s="147"/>
      <c r="AX86" s="147"/>
      <c r="AY86" s="147"/>
      <c r="AZ86" s="147"/>
      <c r="BA86" s="147"/>
      <c r="BB86" s="147"/>
      <c r="BC86" s="147"/>
      <c r="BD86" s="147"/>
      <c r="BE86" s="147"/>
      <c r="BF86" s="147"/>
      <c r="BG86" s="147"/>
      <c r="BH86" s="147"/>
    </row>
    <row r="87" spans="1:60" outlineLevel="1" x14ac:dyDescent="0.25">
      <c r="A87" s="154"/>
      <c r="B87" s="155"/>
      <c r="C87" s="183" t="s">
        <v>537</v>
      </c>
      <c r="D87" s="158"/>
      <c r="E87" s="159"/>
      <c r="F87" s="156"/>
      <c r="G87" s="156"/>
      <c r="H87" s="156"/>
      <c r="I87" s="156"/>
      <c r="J87" s="156"/>
      <c r="K87" s="156"/>
      <c r="L87" s="156"/>
      <c r="M87" s="156"/>
      <c r="N87" s="156"/>
      <c r="O87" s="156"/>
      <c r="P87" s="156"/>
      <c r="Q87" s="156"/>
      <c r="R87" s="156"/>
      <c r="S87" s="156"/>
      <c r="T87" s="156"/>
      <c r="U87" s="156"/>
      <c r="V87" s="156"/>
      <c r="W87" s="156"/>
      <c r="X87" s="156"/>
      <c r="Y87" s="147"/>
      <c r="Z87" s="147"/>
      <c r="AA87" s="147"/>
      <c r="AB87" s="147"/>
      <c r="AC87" s="147"/>
      <c r="AD87" s="147"/>
      <c r="AE87" s="147"/>
      <c r="AF87" s="147"/>
      <c r="AG87" s="147" t="s">
        <v>178</v>
      </c>
      <c r="AH87" s="147">
        <v>0</v>
      </c>
      <c r="AI87" s="147"/>
      <c r="AJ87" s="147"/>
      <c r="AK87" s="147"/>
      <c r="AL87" s="147"/>
      <c r="AM87" s="147"/>
      <c r="AN87" s="147"/>
      <c r="AO87" s="147"/>
      <c r="AP87" s="147"/>
      <c r="AQ87" s="147"/>
      <c r="AR87" s="147"/>
      <c r="AS87" s="147"/>
      <c r="AT87" s="147"/>
      <c r="AU87" s="147"/>
      <c r="AV87" s="147"/>
      <c r="AW87" s="147"/>
      <c r="AX87" s="147"/>
      <c r="AY87" s="147"/>
      <c r="AZ87" s="147"/>
      <c r="BA87" s="147"/>
      <c r="BB87" s="147"/>
      <c r="BC87" s="147"/>
      <c r="BD87" s="147"/>
      <c r="BE87" s="147"/>
      <c r="BF87" s="147"/>
      <c r="BG87" s="147"/>
      <c r="BH87" s="147"/>
    </row>
    <row r="88" spans="1:60" outlineLevel="1" x14ac:dyDescent="0.25">
      <c r="A88" s="154"/>
      <c r="B88" s="155"/>
      <c r="C88" s="183" t="s">
        <v>613</v>
      </c>
      <c r="D88" s="158"/>
      <c r="E88" s="159">
        <v>42.345599999999997</v>
      </c>
      <c r="F88" s="156"/>
      <c r="G88" s="156"/>
      <c r="H88" s="156"/>
      <c r="I88" s="156"/>
      <c r="J88" s="156"/>
      <c r="K88" s="156"/>
      <c r="L88" s="156"/>
      <c r="M88" s="156"/>
      <c r="N88" s="156"/>
      <c r="O88" s="156"/>
      <c r="P88" s="156"/>
      <c r="Q88" s="156"/>
      <c r="R88" s="156"/>
      <c r="S88" s="156"/>
      <c r="T88" s="156"/>
      <c r="U88" s="156"/>
      <c r="V88" s="156"/>
      <c r="W88" s="156"/>
      <c r="X88" s="156"/>
      <c r="Y88" s="147"/>
      <c r="Z88" s="147"/>
      <c r="AA88" s="147"/>
      <c r="AB88" s="147"/>
      <c r="AC88" s="147"/>
      <c r="AD88" s="147"/>
      <c r="AE88" s="147"/>
      <c r="AF88" s="147"/>
      <c r="AG88" s="147" t="s">
        <v>178</v>
      </c>
      <c r="AH88" s="147">
        <v>0</v>
      </c>
      <c r="AI88" s="147"/>
      <c r="AJ88" s="147"/>
      <c r="AK88" s="147"/>
      <c r="AL88" s="147"/>
      <c r="AM88" s="147"/>
      <c r="AN88" s="147"/>
      <c r="AO88" s="147"/>
      <c r="AP88" s="147"/>
      <c r="AQ88" s="147"/>
      <c r="AR88" s="147"/>
      <c r="AS88" s="147"/>
      <c r="AT88" s="147"/>
      <c r="AU88" s="147"/>
      <c r="AV88" s="147"/>
      <c r="AW88" s="147"/>
      <c r="AX88" s="147"/>
      <c r="AY88" s="147"/>
      <c r="AZ88" s="147"/>
      <c r="BA88" s="147"/>
      <c r="BB88" s="147"/>
      <c r="BC88" s="147"/>
      <c r="BD88" s="147"/>
      <c r="BE88" s="147"/>
      <c r="BF88" s="147"/>
      <c r="BG88" s="147"/>
      <c r="BH88" s="147"/>
    </row>
    <row r="89" spans="1:60" x14ac:dyDescent="0.25">
      <c r="A89" s="3"/>
      <c r="B89" s="4"/>
      <c r="C89" s="184"/>
      <c r="D89" s="6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AE89">
        <v>15</v>
      </c>
      <c r="AF89">
        <v>21</v>
      </c>
      <c r="AG89" t="s">
        <v>145</v>
      </c>
    </row>
    <row r="90" spans="1:60" x14ac:dyDescent="0.25">
      <c r="A90" s="150"/>
      <c r="B90" s="151" t="s">
        <v>31</v>
      </c>
      <c r="C90" s="185"/>
      <c r="D90" s="152"/>
      <c r="E90" s="153"/>
      <c r="F90" s="153"/>
      <c r="G90" s="179">
        <f>G8+G62+G65+G69+G79+G84</f>
        <v>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AE90">
        <f>SUMIF(L7:L88,AE89,G7:G88)</f>
        <v>0</v>
      </c>
      <c r="AF90">
        <f>SUMIF(L7:L88,AF89,G7:G88)</f>
        <v>0</v>
      </c>
      <c r="AG90" t="s">
        <v>203</v>
      </c>
    </row>
    <row r="91" spans="1:60" x14ac:dyDescent="0.25">
      <c r="A91" s="3"/>
      <c r="B91" s="4"/>
      <c r="C91" s="184"/>
      <c r="D91" s="6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</row>
    <row r="92" spans="1:60" x14ac:dyDescent="0.25">
      <c r="A92" s="3"/>
      <c r="B92" s="4"/>
      <c r="C92" s="184"/>
      <c r="D92" s="6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</row>
    <row r="93" spans="1:60" x14ac:dyDescent="0.25">
      <c r="A93" s="277" t="s">
        <v>204</v>
      </c>
      <c r="B93" s="277"/>
      <c r="C93" s="278"/>
      <c r="D93" s="6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</row>
    <row r="94" spans="1:60" x14ac:dyDescent="0.25">
      <c r="A94" s="258"/>
      <c r="B94" s="259"/>
      <c r="C94" s="260"/>
      <c r="D94" s="259"/>
      <c r="E94" s="259"/>
      <c r="F94" s="259"/>
      <c r="G94" s="261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AG94" t="s">
        <v>205</v>
      </c>
    </row>
    <row r="95" spans="1:60" x14ac:dyDescent="0.25">
      <c r="A95" s="262"/>
      <c r="B95" s="263"/>
      <c r="C95" s="264"/>
      <c r="D95" s="263"/>
      <c r="E95" s="263"/>
      <c r="F95" s="263"/>
      <c r="G95" s="265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</row>
    <row r="96" spans="1:60" x14ac:dyDescent="0.25">
      <c r="A96" s="262"/>
      <c r="B96" s="263"/>
      <c r="C96" s="264"/>
      <c r="D96" s="263"/>
      <c r="E96" s="263"/>
      <c r="F96" s="263"/>
      <c r="G96" s="265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</row>
    <row r="97" spans="1:33" x14ac:dyDescent="0.25">
      <c r="A97" s="262"/>
      <c r="B97" s="263"/>
      <c r="C97" s="264"/>
      <c r="D97" s="263"/>
      <c r="E97" s="263"/>
      <c r="F97" s="263"/>
      <c r="G97" s="265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</row>
    <row r="98" spans="1:33" x14ac:dyDescent="0.25">
      <c r="A98" s="266"/>
      <c r="B98" s="267"/>
      <c r="C98" s="268"/>
      <c r="D98" s="267"/>
      <c r="E98" s="267"/>
      <c r="F98" s="267"/>
      <c r="G98" s="269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</row>
    <row r="99" spans="1:33" x14ac:dyDescent="0.25">
      <c r="A99" s="3"/>
      <c r="B99" s="4"/>
      <c r="C99" s="184"/>
      <c r="D99" s="6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</row>
    <row r="100" spans="1:33" x14ac:dyDescent="0.25">
      <c r="C100" s="186"/>
      <c r="D100" s="10"/>
      <c r="AG100" t="s">
        <v>206</v>
      </c>
    </row>
    <row r="101" spans="1:33" x14ac:dyDescent="0.25">
      <c r="D101" s="10"/>
    </row>
    <row r="102" spans="1:33" x14ac:dyDescent="0.25">
      <c r="D102" s="10"/>
    </row>
    <row r="103" spans="1:33" x14ac:dyDescent="0.25">
      <c r="D103" s="10"/>
    </row>
    <row r="104" spans="1:33" x14ac:dyDescent="0.25">
      <c r="D104" s="10"/>
    </row>
    <row r="105" spans="1:33" x14ac:dyDescent="0.25">
      <c r="D105" s="10"/>
    </row>
    <row r="106" spans="1:33" x14ac:dyDescent="0.25">
      <c r="D106" s="10"/>
    </row>
    <row r="107" spans="1:33" x14ac:dyDescent="0.25">
      <c r="D107" s="10"/>
    </row>
    <row r="108" spans="1:33" x14ac:dyDescent="0.25">
      <c r="D108" s="10"/>
    </row>
    <row r="109" spans="1:33" x14ac:dyDescent="0.25">
      <c r="D109" s="10"/>
    </row>
    <row r="110" spans="1:33" x14ac:dyDescent="0.25">
      <c r="D110" s="10"/>
    </row>
    <row r="111" spans="1:33" x14ac:dyDescent="0.25">
      <c r="D111" s="10"/>
    </row>
    <row r="112" spans="1:33" x14ac:dyDescent="0.25">
      <c r="D112" s="10"/>
    </row>
    <row r="113" spans="4:4" x14ac:dyDescent="0.25">
      <c r="D113" s="10"/>
    </row>
    <row r="114" spans="4:4" x14ac:dyDescent="0.25">
      <c r="D114" s="10"/>
    </row>
    <row r="115" spans="4:4" x14ac:dyDescent="0.25">
      <c r="D115" s="10"/>
    </row>
    <row r="116" spans="4:4" x14ac:dyDescent="0.25">
      <c r="D116" s="10"/>
    </row>
    <row r="117" spans="4:4" x14ac:dyDescent="0.25">
      <c r="D117" s="10"/>
    </row>
    <row r="118" spans="4:4" x14ac:dyDescent="0.25">
      <c r="D118" s="10"/>
    </row>
    <row r="119" spans="4:4" x14ac:dyDescent="0.25">
      <c r="D119" s="10"/>
    </row>
    <row r="120" spans="4:4" x14ac:dyDescent="0.25">
      <c r="D120" s="10"/>
    </row>
    <row r="121" spans="4:4" x14ac:dyDescent="0.25">
      <c r="D121" s="10"/>
    </row>
    <row r="122" spans="4:4" x14ac:dyDescent="0.25">
      <c r="D122" s="10"/>
    </row>
    <row r="123" spans="4:4" x14ac:dyDescent="0.25">
      <c r="D123" s="10"/>
    </row>
    <row r="124" spans="4:4" x14ac:dyDescent="0.25">
      <c r="D124" s="10"/>
    </row>
    <row r="125" spans="4:4" x14ac:dyDescent="0.25">
      <c r="D125" s="10"/>
    </row>
    <row r="126" spans="4:4" x14ac:dyDescent="0.25">
      <c r="D126" s="10"/>
    </row>
    <row r="127" spans="4:4" x14ac:dyDescent="0.25">
      <c r="D127" s="10"/>
    </row>
    <row r="128" spans="4:4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yiieTPk/8pwdD4dBsKqIEUqEkbgCvwz03KnJB6+zGWsDygTL48qirtyYVnC32wKYUEhs7nE9MhDLRNepzQo6pA==" saltValue="gYY6dMsyu3JhWRMO30jm2A==" spinCount="100000" sheet="1" objects="1" scenarios="1"/>
  <mergeCells count="6">
    <mergeCell ref="A94:G98"/>
    <mergeCell ref="A1:G1"/>
    <mergeCell ref="C2:G2"/>
    <mergeCell ref="C3:G3"/>
    <mergeCell ref="C4:G4"/>
    <mergeCell ref="A93:C93"/>
  </mergeCells>
  <pageMargins left="0.59055118110236204" right="0.196850393700787" top="0.78740157499999996" bottom="0.78740157499999996" header="0.3" footer="0.3"/>
  <pageSetup paperSize="9" orientation="portrait" horizontalDpi="0" verticalDpi="0" r:id="rId1"/>
  <headerFooter>
    <oddFooter>&amp;RStránka &amp;P z &amp;N&amp;LZpracováno programem BUILDpower S,  © RTS, a.s.</oddFooter>
  </headerFooter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DCD40A21B6C9D498B1776F56A3360F7" ma:contentTypeVersion="12" ma:contentTypeDescription="Vytvoří nový dokument" ma:contentTypeScope="" ma:versionID="894e0c57fcf51254747c68a9e68675c0">
  <xsd:schema xmlns:xsd="http://www.w3.org/2001/XMLSchema" xmlns:xs="http://www.w3.org/2001/XMLSchema" xmlns:p="http://schemas.microsoft.com/office/2006/metadata/properties" xmlns:ns2="04ef2e24-ca87-4526-a4f8-62a1780992b4" xmlns:ns3="02c16d56-20f0-45c1-8c23-fd99bd07d41c" targetNamespace="http://schemas.microsoft.com/office/2006/metadata/properties" ma:root="true" ma:fieldsID="72e1462828592419a7ec1c87a590fa4e" ns2:_="" ns3:_="">
    <xsd:import namespace="04ef2e24-ca87-4526-a4f8-62a1780992b4"/>
    <xsd:import namespace="02c16d56-20f0-45c1-8c23-fd99bd07d4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ef2e24-ca87-4526-a4f8-62a1780992b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2c16d56-20f0-45c1-8c23-fd99bd07d41c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A65DD0B-350E-4A4F-8489-38AB1C4C2A94}"/>
</file>

<file path=customXml/itemProps2.xml><?xml version="1.0" encoding="utf-8"?>
<ds:datastoreItem xmlns:ds="http://schemas.openxmlformats.org/officeDocument/2006/customXml" ds:itemID="{49D8F771-D7AD-4980-BCF7-A3DA3ABBCCCA}"/>
</file>

<file path=customXml/itemProps3.xml><?xml version="1.0" encoding="utf-8"?>
<ds:datastoreItem xmlns:ds="http://schemas.openxmlformats.org/officeDocument/2006/customXml" ds:itemID="{F380CDC4-37A3-4D41-8120-9A8186AEAEE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18</vt:i4>
      </vt:variant>
      <vt:variant>
        <vt:lpstr>Pojmenované oblasti</vt:lpstr>
      </vt:variant>
      <vt:variant>
        <vt:i4>76</vt:i4>
      </vt:variant>
    </vt:vector>
  </HeadingPairs>
  <TitlesOfParts>
    <vt:vector size="94" baseType="lpstr">
      <vt:lpstr>Pokyny pro vyplnění</vt:lpstr>
      <vt:lpstr>Stavba</vt:lpstr>
      <vt:lpstr>VzorPolozky</vt:lpstr>
      <vt:lpstr>1 01 Naklady</vt:lpstr>
      <vt:lpstr>IO 01 01 Pol</vt:lpstr>
      <vt:lpstr>IO 01 02 Pol</vt:lpstr>
      <vt:lpstr>IO 01 03 Pol</vt:lpstr>
      <vt:lpstr>IO 01 04 Pol</vt:lpstr>
      <vt:lpstr>IO 01 05 Pol</vt:lpstr>
      <vt:lpstr>IO 01 06 Pol</vt:lpstr>
      <vt:lpstr>IO 01 07 Pol</vt:lpstr>
      <vt:lpstr>IO 01 08 Pol</vt:lpstr>
      <vt:lpstr>IO 02 01 Pol</vt:lpstr>
      <vt:lpstr>IO 03 01 Pol</vt:lpstr>
      <vt:lpstr>IO 03 02 Pol</vt:lpstr>
      <vt:lpstr>IO 04 01 Pol</vt:lpstr>
      <vt:lpstr>IO 05 01 Pol</vt:lpstr>
      <vt:lpstr>IO 06 01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'1 01 Naklady'!Názvy_tisku</vt:lpstr>
      <vt:lpstr>'IO 01 01 Pol'!Názvy_tisku</vt:lpstr>
      <vt:lpstr>'IO 01 02 Pol'!Názvy_tisku</vt:lpstr>
      <vt:lpstr>'IO 01 03 Pol'!Názvy_tisku</vt:lpstr>
      <vt:lpstr>'IO 01 04 Pol'!Názvy_tisku</vt:lpstr>
      <vt:lpstr>'IO 01 05 Pol'!Názvy_tisku</vt:lpstr>
      <vt:lpstr>'IO 01 06 Pol'!Názvy_tisku</vt:lpstr>
      <vt:lpstr>'IO 01 07 Pol'!Názvy_tisku</vt:lpstr>
      <vt:lpstr>'IO 01 08 Pol'!Názvy_tisku</vt:lpstr>
      <vt:lpstr>'IO 02 01 Pol'!Názvy_tisku</vt:lpstr>
      <vt:lpstr>'IO 03 01 Pol'!Názvy_tisku</vt:lpstr>
      <vt:lpstr>'IO 03 02 Pol'!Názvy_tisku</vt:lpstr>
      <vt:lpstr>'IO 04 01 Pol'!Názvy_tisku</vt:lpstr>
      <vt:lpstr>'IO 05 01 Pol'!Názvy_tisku</vt:lpstr>
      <vt:lpstr>'IO 06 01 Pol'!Názvy_tisku</vt:lpstr>
      <vt:lpstr>oadresa</vt:lpstr>
      <vt:lpstr>Stavba!Objednatel</vt:lpstr>
      <vt:lpstr>Stavba!Objekt</vt:lpstr>
      <vt:lpstr>'1 01 Naklady'!Oblast_tisku</vt:lpstr>
      <vt:lpstr>'IO 01 01 Pol'!Oblast_tisku</vt:lpstr>
      <vt:lpstr>'IO 01 02 Pol'!Oblast_tisku</vt:lpstr>
      <vt:lpstr>'IO 01 03 Pol'!Oblast_tisku</vt:lpstr>
      <vt:lpstr>'IO 01 04 Pol'!Oblast_tisku</vt:lpstr>
      <vt:lpstr>'IO 01 05 Pol'!Oblast_tisku</vt:lpstr>
      <vt:lpstr>'IO 01 06 Pol'!Oblast_tisku</vt:lpstr>
      <vt:lpstr>'IO 01 07 Pol'!Oblast_tisku</vt:lpstr>
      <vt:lpstr>'IO 01 08 Pol'!Oblast_tisku</vt:lpstr>
      <vt:lpstr>'IO 02 01 Pol'!Oblast_tisku</vt:lpstr>
      <vt:lpstr>'IO 03 01 Pol'!Oblast_tisku</vt:lpstr>
      <vt:lpstr>'IO 03 02 Pol'!Oblast_tisku</vt:lpstr>
      <vt:lpstr>'IO 04 01 Pol'!Oblast_tisku</vt:lpstr>
      <vt:lpstr>'IO 05 01 Pol'!Oblast_tisku</vt:lpstr>
      <vt:lpstr>'IO 06 01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</dc:creator>
  <cp:lastModifiedBy>Igor Kasalický</cp:lastModifiedBy>
  <cp:lastPrinted>2019-03-19T12:27:02Z</cp:lastPrinted>
  <dcterms:created xsi:type="dcterms:W3CDTF">2009-04-08T07:15:50Z</dcterms:created>
  <dcterms:modified xsi:type="dcterms:W3CDTF">2020-08-02T15:47:38Z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0x010100ADCD40A21B6C9D498B1776F56A3360F7</vt:lpwstr>
  </property>
</Properties>
</file>