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\\PC-STAROSTA\Sdilene\!PROJEKTY\Autobusová zastávka Hlubočinka\Realizace veřejné zakázky\"/>
    </mc:Choice>
  </mc:AlternateContent>
  <xr:revisionPtr revIDLastSave="0" documentId="13_ncr:1_{68938930-9D99-44B8-A169-F39B097CA347}" xr6:coauthVersionLast="47" xr6:coauthVersionMax="47" xr10:uidLastSave="{00000000-0000-0000-0000-000000000000}"/>
  <bookViews>
    <workbookView xWindow="3285" yWindow="3630" windowWidth="21600" windowHeight="11385" xr2:uid="{00000000-000D-0000-FFFF-FFFF00000000}"/>
  </bookViews>
  <sheets>
    <sheet name="Rekapitulace stavby" sheetId="1" r:id="rId1"/>
    <sheet name="SO 101a - Autobusová zast..." sheetId="2" r:id="rId2"/>
    <sheet name="SO 101b - Autobusová zast..." sheetId="3" r:id="rId3"/>
  </sheets>
  <definedNames>
    <definedName name="_xlnm.Print_Titles" localSheetId="0">'Rekapitulace stavby'!$85:$85</definedName>
    <definedName name="_xlnm.Print_Titles" localSheetId="1">'SO 101a - Autobusová zast...'!$125:$125</definedName>
    <definedName name="_xlnm.Print_Titles" localSheetId="2">'SO 101b - Autobusová zast...'!$122:$122</definedName>
    <definedName name="_xlnm.Print_Area" localSheetId="0">'Rekapitulace stavby'!$C$4:$AP$70,'Rekapitulace stavby'!$C$76:$AP$97</definedName>
    <definedName name="_xlnm.Print_Area" localSheetId="1">'SO 101a - Autobusová zast...'!$C$4:$Q$70,'SO 101a - Autobusová zast...'!$C$76:$Q$109,'SO 101a - Autobusová zast...'!$C$115:$Q$289</definedName>
    <definedName name="_xlnm.Print_Area" localSheetId="2">'SO 101b - Autobusová zast...'!$C$4:$Q$70,'SO 101b - Autobusová zast...'!$C$76:$Q$106,'SO 101b - Autobusová zast...'!$C$112:$Q$155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5" i="3" l="1"/>
  <c r="AY89" i="1"/>
  <c r="AX89" i="1"/>
  <c r="BI154" i="3"/>
  <c r="BH154" i="3"/>
  <c r="BG154" i="3"/>
  <c r="BF154" i="3"/>
  <c r="AA154" i="3"/>
  <c r="AA153" i="3" s="1"/>
  <c r="AA152" i="3" s="1"/>
  <c r="Y154" i="3"/>
  <c r="Y153" i="3" s="1"/>
  <c r="Y152" i="3" s="1"/>
  <c r="W154" i="3"/>
  <c r="W153" i="3" s="1"/>
  <c r="W152" i="3" s="1"/>
  <c r="BK154" i="3"/>
  <c r="BK153" i="3" s="1"/>
  <c r="N154" i="3"/>
  <c r="BE154" i="3" s="1"/>
  <c r="BI151" i="3"/>
  <c r="BH151" i="3"/>
  <c r="BG151" i="3"/>
  <c r="BF151" i="3"/>
  <c r="AA151" i="3"/>
  <c r="AA150" i="3" s="1"/>
  <c r="Y151" i="3"/>
  <c r="Y150" i="3" s="1"/>
  <c r="W151" i="3"/>
  <c r="W150" i="3" s="1"/>
  <c r="BK151" i="3"/>
  <c r="BK150" i="3" s="1"/>
  <c r="N150" i="3" s="1"/>
  <c r="N94" i="3" s="1"/>
  <c r="N151" i="3"/>
  <c r="BE151" i="3" s="1"/>
  <c r="BI148" i="3"/>
  <c r="BH148" i="3"/>
  <c r="BG148" i="3"/>
  <c r="BF148" i="3"/>
  <c r="AA148" i="3"/>
  <c r="Y148" i="3"/>
  <c r="W148" i="3"/>
  <c r="BK148" i="3"/>
  <c r="N148" i="3"/>
  <c r="BE148" i="3" s="1"/>
  <c r="BI147" i="3"/>
  <c r="BH147" i="3"/>
  <c r="BG147" i="3"/>
  <c r="BF147" i="3"/>
  <c r="BE147" i="3"/>
  <c r="AA147" i="3"/>
  <c r="Y147" i="3"/>
  <c r="W147" i="3"/>
  <c r="BK147" i="3"/>
  <c r="N147" i="3"/>
  <c r="BI146" i="3"/>
  <c r="BH146" i="3"/>
  <c r="BG146" i="3"/>
  <c r="BF146" i="3"/>
  <c r="AA146" i="3"/>
  <c r="Y146" i="3"/>
  <c r="W146" i="3"/>
  <c r="BK146" i="3"/>
  <c r="N146" i="3"/>
  <c r="BE146" i="3" s="1"/>
  <c r="BI144" i="3"/>
  <c r="BH144" i="3"/>
  <c r="BG144" i="3"/>
  <c r="BF144" i="3"/>
  <c r="AA144" i="3"/>
  <c r="Y144" i="3"/>
  <c r="Y143" i="3" s="1"/>
  <c r="W144" i="3"/>
  <c r="W143" i="3" s="1"/>
  <c r="BK144" i="3"/>
  <c r="N144" i="3"/>
  <c r="BE144" i="3" s="1"/>
  <c r="BI141" i="3"/>
  <c r="BH141" i="3"/>
  <c r="BG141" i="3"/>
  <c r="BF141" i="3"/>
  <c r="AA141" i="3"/>
  <c r="Y141" i="3"/>
  <c r="W141" i="3"/>
  <c r="BK141" i="3"/>
  <c r="N141" i="3"/>
  <c r="BE141" i="3" s="1"/>
  <c r="BI139" i="3"/>
  <c r="BH139" i="3"/>
  <c r="BG139" i="3"/>
  <c r="BF139" i="3"/>
  <c r="AA139" i="3"/>
  <c r="Y139" i="3"/>
  <c r="W139" i="3"/>
  <c r="BK139" i="3"/>
  <c r="N139" i="3"/>
  <c r="BE139" i="3" s="1"/>
  <c r="BI137" i="3"/>
  <c r="BH137" i="3"/>
  <c r="BG137" i="3"/>
  <c r="BF137" i="3"/>
  <c r="AA137" i="3"/>
  <c r="Y137" i="3"/>
  <c r="W137" i="3"/>
  <c r="BK137" i="3"/>
  <c r="BK136" i="3" s="1"/>
  <c r="N136" i="3" s="1"/>
  <c r="N92" i="3" s="1"/>
  <c r="N137" i="3"/>
  <c r="BE137" i="3" s="1"/>
  <c r="BI135" i="3"/>
  <c r="BH135" i="3"/>
  <c r="BG135" i="3"/>
  <c r="BF135" i="3"/>
  <c r="AA135" i="3"/>
  <c r="Y135" i="3"/>
  <c r="W135" i="3"/>
  <c r="BK135" i="3"/>
  <c r="N135" i="3"/>
  <c r="BE135" i="3" s="1"/>
  <c r="BI133" i="3"/>
  <c r="BH133" i="3"/>
  <c r="BG133" i="3"/>
  <c r="BF133" i="3"/>
  <c r="BE133" i="3"/>
  <c r="AA133" i="3"/>
  <c r="Y133" i="3"/>
  <c r="W133" i="3"/>
  <c r="BK133" i="3"/>
  <c r="N133" i="3"/>
  <c r="BI131" i="3"/>
  <c r="BH131" i="3"/>
  <c r="BG131" i="3"/>
  <c r="BF131" i="3"/>
  <c r="AA131" i="3"/>
  <c r="Y131" i="3"/>
  <c r="W131" i="3"/>
  <c r="BK131" i="3"/>
  <c r="N131" i="3"/>
  <c r="BE131" i="3" s="1"/>
  <c r="BI128" i="3"/>
  <c r="BH128" i="3"/>
  <c r="BG128" i="3"/>
  <c r="BF128" i="3"/>
  <c r="AA128" i="3"/>
  <c r="Y128" i="3"/>
  <c r="W128" i="3"/>
  <c r="BK128" i="3"/>
  <c r="N128" i="3"/>
  <c r="BE128" i="3" s="1"/>
  <c r="BI126" i="3"/>
  <c r="BH126" i="3"/>
  <c r="BG126" i="3"/>
  <c r="BF126" i="3"/>
  <c r="AA126" i="3"/>
  <c r="AA125" i="3" s="1"/>
  <c r="Y126" i="3"/>
  <c r="W126" i="3"/>
  <c r="W125" i="3" s="1"/>
  <c r="BK126" i="3"/>
  <c r="N126" i="3"/>
  <c r="BE126" i="3" s="1"/>
  <c r="M120" i="3"/>
  <c r="F119" i="3"/>
  <c r="F117" i="3"/>
  <c r="F115" i="3"/>
  <c r="BI104" i="3"/>
  <c r="BH104" i="3"/>
  <c r="BG104" i="3"/>
  <c r="BF104" i="3"/>
  <c r="BI103" i="3"/>
  <c r="BH103" i="3"/>
  <c r="BG103" i="3"/>
  <c r="BF10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M84" i="3"/>
  <c r="F83" i="3"/>
  <c r="F81" i="3"/>
  <c r="F79" i="3"/>
  <c r="O18" i="3"/>
  <c r="E18" i="3"/>
  <c r="M119" i="3" s="1"/>
  <c r="O17" i="3"/>
  <c r="O15" i="3"/>
  <c r="E15" i="3"/>
  <c r="F120" i="3" s="1"/>
  <c r="O14" i="3"/>
  <c r="O9" i="3"/>
  <c r="M117" i="3" s="1"/>
  <c r="F6" i="3"/>
  <c r="F114" i="3" s="1"/>
  <c r="N289" i="2"/>
  <c r="AY88" i="1"/>
  <c r="AX88" i="1"/>
  <c r="BI288" i="2"/>
  <c r="BH288" i="2"/>
  <c r="BG288" i="2"/>
  <c r="BF288" i="2"/>
  <c r="BE288" i="2"/>
  <c r="AA288" i="2"/>
  <c r="Y288" i="2"/>
  <c r="W288" i="2"/>
  <c r="BK288" i="2"/>
  <c r="N288" i="2"/>
  <c r="BI287" i="2"/>
  <c r="BH287" i="2"/>
  <c r="BG287" i="2"/>
  <c r="BF287" i="2"/>
  <c r="AA287" i="2"/>
  <c r="Y287" i="2"/>
  <c r="W287" i="2"/>
  <c r="BK287" i="2"/>
  <c r="N287" i="2"/>
  <c r="BE287" i="2" s="1"/>
  <c r="BI286" i="2"/>
  <c r="BH286" i="2"/>
  <c r="BG286" i="2"/>
  <c r="BF286" i="2"/>
  <c r="BE286" i="2"/>
  <c r="AA286" i="2"/>
  <c r="AA285" i="2" s="1"/>
  <c r="AA284" i="2" s="1"/>
  <c r="Y286" i="2"/>
  <c r="W286" i="2"/>
  <c r="BK286" i="2"/>
  <c r="N286" i="2"/>
  <c r="BI282" i="2"/>
  <c r="BH282" i="2"/>
  <c r="BG282" i="2"/>
  <c r="BF282" i="2"/>
  <c r="AA282" i="2"/>
  <c r="Y282" i="2"/>
  <c r="W282" i="2"/>
  <c r="BK282" i="2"/>
  <c r="N282" i="2"/>
  <c r="BE282" i="2" s="1"/>
  <c r="BI281" i="2"/>
  <c r="BH281" i="2"/>
  <c r="BG281" i="2"/>
  <c r="BF281" i="2"/>
  <c r="AA281" i="2"/>
  <c r="Y281" i="2"/>
  <c r="W281" i="2"/>
  <c r="BK281" i="2"/>
  <c r="N281" i="2"/>
  <c r="BE281" i="2" s="1"/>
  <c r="BI279" i="2"/>
  <c r="BH279" i="2"/>
  <c r="BG279" i="2"/>
  <c r="BF279" i="2"/>
  <c r="BE279" i="2"/>
  <c r="AA279" i="2"/>
  <c r="AA278" i="2" s="1"/>
  <c r="AA277" i="2" s="1"/>
  <c r="Y279" i="2"/>
  <c r="W279" i="2"/>
  <c r="BK279" i="2"/>
  <c r="BK278" i="2" s="1"/>
  <c r="N279" i="2"/>
  <c r="BI276" i="2"/>
  <c r="BH276" i="2"/>
  <c r="BG276" i="2"/>
  <c r="BF276" i="2"/>
  <c r="AA276" i="2"/>
  <c r="AA275" i="2" s="1"/>
  <c r="Y276" i="2"/>
  <c r="Y275" i="2" s="1"/>
  <c r="W276" i="2"/>
  <c r="W275" i="2" s="1"/>
  <c r="BK276" i="2"/>
  <c r="BK275" i="2" s="1"/>
  <c r="N275" i="2" s="1"/>
  <c r="N95" i="2" s="1"/>
  <c r="N276" i="2"/>
  <c r="BE276" i="2" s="1"/>
  <c r="BI273" i="2"/>
  <c r="BH273" i="2"/>
  <c r="BG273" i="2"/>
  <c r="BF273" i="2"/>
  <c r="AA273" i="2"/>
  <c r="Y273" i="2"/>
  <c r="W273" i="2"/>
  <c r="BK273" i="2"/>
  <c r="N273" i="2"/>
  <c r="BE273" i="2" s="1"/>
  <c r="BI269" i="2"/>
  <c r="BH269" i="2"/>
  <c r="BG269" i="2"/>
  <c r="BF269" i="2"/>
  <c r="AA269" i="2"/>
  <c r="Y269" i="2"/>
  <c r="W269" i="2"/>
  <c r="BK269" i="2"/>
  <c r="N269" i="2"/>
  <c r="BE269" i="2" s="1"/>
  <c r="BI267" i="2"/>
  <c r="BH267" i="2"/>
  <c r="BG267" i="2"/>
  <c r="BF267" i="2"/>
  <c r="AA267" i="2"/>
  <c r="Y267" i="2"/>
  <c r="W267" i="2"/>
  <c r="BK267" i="2"/>
  <c r="N267" i="2"/>
  <c r="BE267" i="2" s="1"/>
  <c r="BI263" i="2"/>
  <c r="BH263" i="2"/>
  <c r="BG263" i="2"/>
  <c r="BF263" i="2"/>
  <c r="AA263" i="2"/>
  <c r="Y263" i="2"/>
  <c r="W263" i="2"/>
  <c r="BK263" i="2"/>
  <c r="N263" i="2"/>
  <c r="BE263" i="2" s="1"/>
  <c r="BI259" i="2"/>
  <c r="BH259" i="2"/>
  <c r="BG259" i="2"/>
  <c r="BF259" i="2"/>
  <c r="AA259" i="2"/>
  <c r="Y259" i="2"/>
  <c r="W259" i="2"/>
  <c r="BK259" i="2"/>
  <c r="N259" i="2"/>
  <c r="BE259" i="2" s="1"/>
  <c r="BI257" i="2"/>
  <c r="BH257" i="2"/>
  <c r="BG257" i="2"/>
  <c r="BF257" i="2"/>
  <c r="BE257" i="2"/>
  <c r="AA257" i="2"/>
  <c r="Y257" i="2"/>
  <c r="W257" i="2"/>
  <c r="BK257" i="2"/>
  <c r="N257" i="2"/>
  <c r="BI255" i="2"/>
  <c r="BH255" i="2"/>
  <c r="BG255" i="2"/>
  <c r="BF255" i="2"/>
  <c r="BE255" i="2"/>
  <c r="AA255" i="2"/>
  <c r="Y255" i="2"/>
  <c r="W255" i="2"/>
  <c r="W254" i="2" s="1"/>
  <c r="BK255" i="2"/>
  <c r="BK254" i="2" s="1"/>
  <c r="N254" i="2" s="1"/>
  <c r="N94" i="2" s="1"/>
  <c r="N255" i="2"/>
  <c r="BI252" i="2"/>
  <c r="BH252" i="2"/>
  <c r="BG252" i="2"/>
  <c r="BF252" i="2"/>
  <c r="AA252" i="2"/>
  <c r="Y252" i="2"/>
  <c r="W252" i="2"/>
  <c r="BK252" i="2"/>
  <c r="N252" i="2"/>
  <c r="BE252" i="2" s="1"/>
  <c r="BI250" i="2"/>
  <c r="BH250" i="2"/>
  <c r="BG250" i="2"/>
  <c r="BF250" i="2"/>
  <c r="AA250" i="2"/>
  <c r="Y250" i="2"/>
  <c r="W250" i="2"/>
  <c r="BK250" i="2"/>
  <c r="N250" i="2"/>
  <c r="BE250" i="2" s="1"/>
  <c r="BI248" i="2"/>
  <c r="BH248" i="2"/>
  <c r="BG248" i="2"/>
  <c r="BF248" i="2"/>
  <c r="AA248" i="2"/>
  <c r="Y248" i="2"/>
  <c r="W248" i="2"/>
  <c r="BK248" i="2"/>
  <c r="N248" i="2"/>
  <c r="BE248" i="2" s="1"/>
  <c r="BI246" i="2"/>
  <c r="BH246" i="2"/>
  <c r="BG246" i="2"/>
  <c r="BF246" i="2"/>
  <c r="BE246" i="2"/>
  <c r="AA246" i="2"/>
  <c r="Y246" i="2"/>
  <c r="W246" i="2"/>
  <c r="BK246" i="2"/>
  <c r="N246" i="2"/>
  <c r="BI244" i="2"/>
  <c r="BH244" i="2"/>
  <c r="BG244" i="2"/>
  <c r="BF244" i="2"/>
  <c r="AA244" i="2"/>
  <c r="Y244" i="2"/>
  <c r="W244" i="2"/>
  <c r="BK244" i="2"/>
  <c r="N244" i="2"/>
  <c r="BE244" i="2" s="1"/>
  <c r="BI242" i="2"/>
  <c r="BH242" i="2"/>
  <c r="BG242" i="2"/>
  <c r="BF242" i="2"/>
  <c r="BE242" i="2"/>
  <c r="AA242" i="2"/>
  <c r="Y242" i="2"/>
  <c r="W242" i="2"/>
  <c r="BK242" i="2"/>
  <c r="N242" i="2"/>
  <c r="BI240" i="2"/>
  <c r="BH240" i="2"/>
  <c r="BG240" i="2"/>
  <c r="BF240" i="2"/>
  <c r="AA240" i="2"/>
  <c r="Y240" i="2"/>
  <c r="W240" i="2"/>
  <c r="BK240" i="2"/>
  <c r="N240" i="2"/>
  <c r="BE240" i="2" s="1"/>
  <c r="BI238" i="2"/>
  <c r="BH238" i="2"/>
  <c r="BG238" i="2"/>
  <c r="BF238" i="2"/>
  <c r="AA238" i="2"/>
  <c r="Y238" i="2"/>
  <c r="W238" i="2"/>
  <c r="BK238" i="2"/>
  <c r="N238" i="2"/>
  <c r="BE238" i="2" s="1"/>
  <c r="BI236" i="2"/>
  <c r="BH236" i="2"/>
  <c r="BG236" i="2"/>
  <c r="BF236" i="2"/>
  <c r="AA236" i="2"/>
  <c r="Y236" i="2"/>
  <c r="W236" i="2"/>
  <c r="BK236" i="2"/>
  <c r="N236" i="2"/>
  <c r="BE236" i="2" s="1"/>
  <c r="BI234" i="2"/>
  <c r="BH234" i="2"/>
  <c r="BG234" i="2"/>
  <c r="BF234" i="2"/>
  <c r="BE234" i="2"/>
  <c r="AA234" i="2"/>
  <c r="Y234" i="2"/>
  <c r="W234" i="2"/>
  <c r="BK234" i="2"/>
  <c r="N234" i="2"/>
  <c r="BI232" i="2"/>
  <c r="BH232" i="2"/>
  <c r="BG232" i="2"/>
  <c r="BF232" i="2"/>
  <c r="AA232" i="2"/>
  <c r="Y232" i="2"/>
  <c r="W232" i="2"/>
  <c r="BK232" i="2"/>
  <c r="N232" i="2"/>
  <c r="BE232" i="2" s="1"/>
  <c r="BI230" i="2"/>
  <c r="BH230" i="2"/>
  <c r="BG230" i="2"/>
  <c r="BF230" i="2"/>
  <c r="BE230" i="2"/>
  <c r="AA230" i="2"/>
  <c r="Y230" i="2"/>
  <c r="W230" i="2"/>
  <c r="BK230" i="2"/>
  <c r="N230" i="2"/>
  <c r="BI228" i="2"/>
  <c r="BH228" i="2"/>
  <c r="BG228" i="2"/>
  <c r="BF228" i="2"/>
  <c r="AA228" i="2"/>
  <c r="Y228" i="2"/>
  <c r="W228" i="2"/>
  <c r="BK228" i="2"/>
  <c r="N228" i="2"/>
  <c r="BE228" i="2" s="1"/>
  <c r="BI226" i="2"/>
  <c r="BH226" i="2"/>
  <c r="BG226" i="2"/>
  <c r="BF226" i="2"/>
  <c r="BE226" i="2"/>
  <c r="AA226" i="2"/>
  <c r="Y226" i="2"/>
  <c r="W226" i="2"/>
  <c r="BK226" i="2"/>
  <c r="N226" i="2"/>
  <c r="BI224" i="2"/>
  <c r="BH224" i="2"/>
  <c r="BG224" i="2"/>
  <c r="BF224" i="2"/>
  <c r="BE224" i="2"/>
  <c r="AA224" i="2"/>
  <c r="Y224" i="2"/>
  <c r="W224" i="2"/>
  <c r="BK224" i="2"/>
  <c r="N224" i="2"/>
  <c r="BI222" i="2"/>
  <c r="BH222" i="2"/>
  <c r="BG222" i="2"/>
  <c r="BF222" i="2"/>
  <c r="AA222" i="2"/>
  <c r="Y222" i="2"/>
  <c r="W222" i="2"/>
  <c r="BK222" i="2"/>
  <c r="N222" i="2"/>
  <c r="BE222" i="2" s="1"/>
  <c r="BI220" i="2"/>
  <c r="BH220" i="2"/>
  <c r="BG220" i="2"/>
  <c r="BF220" i="2"/>
  <c r="AA220" i="2"/>
  <c r="Y220" i="2"/>
  <c r="W220" i="2"/>
  <c r="BK220" i="2"/>
  <c r="N220" i="2"/>
  <c r="BE220" i="2" s="1"/>
  <c r="BI218" i="2"/>
  <c r="BH218" i="2"/>
  <c r="BG218" i="2"/>
  <c r="BF218" i="2"/>
  <c r="AA218" i="2"/>
  <c r="Y218" i="2"/>
  <c r="W218" i="2"/>
  <c r="BK218" i="2"/>
  <c r="N218" i="2"/>
  <c r="BE218" i="2" s="1"/>
  <c r="BI215" i="2"/>
  <c r="BH215" i="2"/>
  <c r="BG215" i="2"/>
  <c r="BF215" i="2"/>
  <c r="AA215" i="2"/>
  <c r="Y215" i="2"/>
  <c r="W215" i="2"/>
  <c r="BK215" i="2"/>
  <c r="N215" i="2"/>
  <c r="BE215" i="2" s="1"/>
  <c r="BI213" i="2"/>
  <c r="BH213" i="2"/>
  <c r="BG213" i="2"/>
  <c r="BF213" i="2"/>
  <c r="AA213" i="2"/>
  <c r="Y213" i="2"/>
  <c r="W213" i="2"/>
  <c r="BK213" i="2"/>
  <c r="N213" i="2"/>
  <c r="BE213" i="2" s="1"/>
  <c r="BI211" i="2"/>
  <c r="BH211" i="2"/>
  <c r="BG211" i="2"/>
  <c r="BF211" i="2"/>
  <c r="AA211" i="2"/>
  <c r="Y211" i="2"/>
  <c r="W211" i="2"/>
  <c r="BK211" i="2"/>
  <c r="N211" i="2"/>
  <c r="BE211" i="2" s="1"/>
  <c r="BI209" i="2"/>
  <c r="BH209" i="2"/>
  <c r="BG209" i="2"/>
  <c r="BF209" i="2"/>
  <c r="AA209" i="2"/>
  <c r="Y209" i="2"/>
  <c r="W209" i="2"/>
  <c r="BK209" i="2"/>
  <c r="N209" i="2"/>
  <c r="BE209" i="2" s="1"/>
  <c r="BI205" i="2"/>
  <c r="BH205" i="2"/>
  <c r="BG205" i="2"/>
  <c r="BF205" i="2"/>
  <c r="AA205" i="2"/>
  <c r="Y205" i="2"/>
  <c r="W205" i="2"/>
  <c r="BK205" i="2"/>
  <c r="N205" i="2"/>
  <c r="BE205" i="2" s="1"/>
  <c r="BI201" i="2"/>
  <c r="BH201" i="2"/>
  <c r="BG201" i="2"/>
  <c r="BF201" i="2"/>
  <c r="AA201" i="2"/>
  <c r="Y201" i="2"/>
  <c r="W201" i="2"/>
  <c r="BK201" i="2"/>
  <c r="N201" i="2"/>
  <c r="BE201" i="2" s="1"/>
  <c r="BI199" i="2"/>
  <c r="BH199" i="2"/>
  <c r="BG199" i="2"/>
  <c r="BF199" i="2"/>
  <c r="AA199" i="2"/>
  <c r="Y199" i="2"/>
  <c r="W199" i="2"/>
  <c r="BK199" i="2"/>
  <c r="N199" i="2"/>
  <c r="BE199" i="2" s="1"/>
  <c r="BI197" i="2"/>
  <c r="BH197" i="2"/>
  <c r="BG197" i="2"/>
  <c r="BF197" i="2"/>
  <c r="AA197" i="2"/>
  <c r="Y197" i="2"/>
  <c r="W197" i="2"/>
  <c r="BK197" i="2"/>
  <c r="N197" i="2"/>
  <c r="BE197" i="2" s="1"/>
  <c r="BI195" i="2"/>
  <c r="BH195" i="2"/>
  <c r="BG195" i="2"/>
  <c r="BF195" i="2"/>
  <c r="BE195" i="2"/>
  <c r="AA195" i="2"/>
  <c r="Y195" i="2"/>
  <c r="W195" i="2"/>
  <c r="BK195" i="2"/>
  <c r="N195" i="2"/>
  <c r="BI193" i="2"/>
  <c r="BH193" i="2"/>
  <c r="BG193" i="2"/>
  <c r="BF193" i="2"/>
  <c r="AA193" i="2"/>
  <c r="Y193" i="2"/>
  <c r="W193" i="2"/>
  <c r="BK193" i="2"/>
  <c r="N193" i="2"/>
  <c r="BE193" i="2" s="1"/>
  <c r="BI191" i="2"/>
  <c r="BH191" i="2"/>
  <c r="BG191" i="2"/>
  <c r="BF191" i="2"/>
  <c r="AA191" i="2"/>
  <c r="Y191" i="2"/>
  <c r="W191" i="2"/>
  <c r="BK191" i="2"/>
  <c r="N191" i="2"/>
  <c r="BE191" i="2" s="1"/>
  <c r="BI188" i="2"/>
  <c r="BH188" i="2"/>
  <c r="BG188" i="2"/>
  <c r="BF188" i="2"/>
  <c r="BE188" i="2"/>
  <c r="AA188" i="2"/>
  <c r="AA187" i="2" s="1"/>
  <c r="Y188" i="2"/>
  <c r="Y187" i="2" s="1"/>
  <c r="W188" i="2"/>
  <c r="W187" i="2" s="1"/>
  <c r="BK188" i="2"/>
  <c r="BK187" i="2" s="1"/>
  <c r="N187" i="2" s="1"/>
  <c r="N91" i="2" s="1"/>
  <c r="N188" i="2"/>
  <c r="BI185" i="2"/>
  <c r="BH185" i="2"/>
  <c r="BG185" i="2"/>
  <c r="BF185" i="2"/>
  <c r="AA185" i="2"/>
  <c r="Y185" i="2"/>
  <c r="W185" i="2"/>
  <c r="BK185" i="2"/>
  <c r="N185" i="2"/>
  <c r="BE185" i="2" s="1"/>
  <c r="BI181" i="2"/>
  <c r="BH181" i="2"/>
  <c r="BG181" i="2"/>
  <c r="BF181" i="2"/>
  <c r="AA181" i="2"/>
  <c r="Y181" i="2"/>
  <c r="W181" i="2"/>
  <c r="BK181" i="2"/>
  <c r="N181" i="2"/>
  <c r="BE181" i="2" s="1"/>
  <c r="BI179" i="2"/>
  <c r="BH179" i="2"/>
  <c r="BG179" i="2"/>
  <c r="BF179" i="2"/>
  <c r="AA179" i="2"/>
  <c r="Y179" i="2"/>
  <c r="W179" i="2"/>
  <c r="BK179" i="2"/>
  <c r="N179" i="2"/>
  <c r="BE179" i="2" s="1"/>
  <c r="BI177" i="2"/>
  <c r="BH177" i="2"/>
  <c r="BG177" i="2"/>
  <c r="BF177" i="2"/>
  <c r="BE177" i="2"/>
  <c r="AA177" i="2"/>
  <c r="Y177" i="2"/>
  <c r="W177" i="2"/>
  <c r="BK177" i="2"/>
  <c r="N177" i="2"/>
  <c r="BI175" i="2"/>
  <c r="BH175" i="2"/>
  <c r="BG175" i="2"/>
  <c r="BF175" i="2"/>
  <c r="AA175" i="2"/>
  <c r="Y175" i="2"/>
  <c r="W175" i="2"/>
  <c r="BK175" i="2"/>
  <c r="N175" i="2"/>
  <c r="BE175" i="2" s="1"/>
  <c r="BI173" i="2"/>
  <c r="BH173" i="2"/>
  <c r="BG173" i="2"/>
  <c r="BF173" i="2"/>
  <c r="AA173" i="2"/>
  <c r="Y173" i="2"/>
  <c r="W173" i="2"/>
  <c r="BK173" i="2"/>
  <c r="N173" i="2"/>
  <c r="BE173" i="2" s="1"/>
  <c r="BI172" i="2"/>
  <c r="BH172" i="2"/>
  <c r="BG172" i="2"/>
  <c r="BF172" i="2"/>
  <c r="BE172" i="2"/>
  <c r="AA172" i="2"/>
  <c r="Y172" i="2"/>
  <c r="W172" i="2"/>
  <c r="BK172" i="2"/>
  <c r="N172" i="2"/>
  <c r="BI168" i="2"/>
  <c r="BH168" i="2"/>
  <c r="BG168" i="2"/>
  <c r="BF168" i="2"/>
  <c r="AA168" i="2"/>
  <c r="Y168" i="2"/>
  <c r="W168" i="2"/>
  <c r="BK168" i="2"/>
  <c r="N168" i="2"/>
  <c r="BE168" i="2" s="1"/>
  <c r="BI166" i="2"/>
  <c r="BH166" i="2"/>
  <c r="BG166" i="2"/>
  <c r="BF166" i="2"/>
  <c r="BE166" i="2"/>
  <c r="AA166" i="2"/>
  <c r="Y166" i="2"/>
  <c r="W166" i="2"/>
  <c r="BK166" i="2"/>
  <c r="N166" i="2"/>
  <c r="BI161" i="2"/>
  <c r="BH161" i="2"/>
  <c r="BG161" i="2"/>
  <c r="BF161" i="2"/>
  <c r="AA161" i="2"/>
  <c r="Y161" i="2"/>
  <c r="W161" i="2"/>
  <c r="BK161" i="2"/>
  <c r="N161" i="2"/>
  <c r="BE161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BE156" i="2"/>
  <c r="AA156" i="2"/>
  <c r="Y156" i="2"/>
  <c r="W156" i="2"/>
  <c r="BK156" i="2"/>
  <c r="N156" i="2"/>
  <c r="BI155" i="2"/>
  <c r="BH155" i="2"/>
  <c r="BG155" i="2"/>
  <c r="BF155" i="2"/>
  <c r="BE155" i="2"/>
  <c r="AA155" i="2"/>
  <c r="Y155" i="2"/>
  <c r="W155" i="2"/>
  <c r="BK155" i="2"/>
  <c r="N155" i="2"/>
  <c r="BI150" i="2"/>
  <c r="BH150" i="2"/>
  <c r="BG150" i="2"/>
  <c r="BF150" i="2"/>
  <c r="AA150" i="2"/>
  <c r="Y150" i="2"/>
  <c r="W150" i="2"/>
  <c r="BK150" i="2"/>
  <c r="N150" i="2"/>
  <c r="BE150" i="2" s="1"/>
  <c r="BI148" i="2"/>
  <c r="BH148" i="2"/>
  <c r="BG148" i="2"/>
  <c r="BF148" i="2"/>
  <c r="BE148" i="2"/>
  <c r="AA148" i="2"/>
  <c r="Y148" i="2"/>
  <c r="W148" i="2"/>
  <c r="BK148" i="2"/>
  <c r="N148" i="2"/>
  <c r="BI146" i="2"/>
  <c r="BH146" i="2"/>
  <c r="BG146" i="2"/>
  <c r="BF146" i="2"/>
  <c r="AA146" i="2"/>
  <c r="Y146" i="2"/>
  <c r="W146" i="2"/>
  <c r="BK146" i="2"/>
  <c r="N146" i="2"/>
  <c r="BE146" i="2" s="1"/>
  <c r="BI144" i="2"/>
  <c r="BH144" i="2"/>
  <c r="BG144" i="2"/>
  <c r="BF144" i="2"/>
  <c r="AA144" i="2"/>
  <c r="Y144" i="2"/>
  <c r="W144" i="2"/>
  <c r="BK144" i="2"/>
  <c r="N144" i="2"/>
  <c r="BE144" i="2" s="1"/>
  <c r="BI142" i="2"/>
  <c r="BH142" i="2"/>
  <c r="BG142" i="2"/>
  <c r="BF142" i="2"/>
  <c r="BE142" i="2"/>
  <c r="AA142" i="2"/>
  <c r="Y142" i="2"/>
  <c r="W142" i="2"/>
  <c r="BK142" i="2"/>
  <c r="N142" i="2"/>
  <c r="BI140" i="2"/>
  <c r="BH140" i="2"/>
  <c r="BG140" i="2"/>
  <c r="BF140" i="2"/>
  <c r="BE140" i="2"/>
  <c r="AA140" i="2"/>
  <c r="Y140" i="2"/>
  <c r="W140" i="2"/>
  <c r="BK140" i="2"/>
  <c r="N140" i="2"/>
  <c r="BI138" i="2"/>
  <c r="BH138" i="2"/>
  <c r="BG138" i="2"/>
  <c r="BF138" i="2"/>
  <c r="AA138" i="2"/>
  <c r="Y138" i="2"/>
  <c r="W138" i="2"/>
  <c r="BK138" i="2"/>
  <c r="N138" i="2"/>
  <c r="BE138" i="2" s="1"/>
  <c r="BI136" i="2"/>
  <c r="BH136" i="2"/>
  <c r="BG136" i="2"/>
  <c r="BF136" i="2"/>
  <c r="BE136" i="2"/>
  <c r="AA136" i="2"/>
  <c r="Y136" i="2"/>
  <c r="W136" i="2"/>
  <c r="BK136" i="2"/>
  <c r="N136" i="2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BE132" i="2"/>
  <c r="AA132" i="2"/>
  <c r="Y132" i="2"/>
  <c r="W132" i="2"/>
  <c r="BK132" i="2"/>
  <c r="N132" i="2"/>
  <c r="BI131" i="2"/>
  <c r="BH131" i="2"/>
  <c r="BG131" i="2"/>
  <c r="BF131" i="2"/>
  <c r="BE131" i="2"/>
  <c r="AA131" i="2"/>
  <c r="Y131" i="2"/>
  <c r="W131" i="2"/>
  <c r="BK131" i="2"/>
  <c r="N131" i="2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BE129" i="2"/>
  <c r="AA129" i="2"/>
  <c r="Y129" i="2"/>
  <c r="W129" i="2"/>
  <c r="BK129" i="2"/>
  <c r="N129" i="2"/>
  <c r="M123" i="2"/>
  <c r="F122" i="2"/>
  <c r="F120" i="2"/>
  <c r="F118" i="2"/>
  <c r="BI107" i="2"/>
  <c r="BH107" i="2"/>
  <c r="BG107" i="2"/>
  <c r="BF107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M84" i="2"/>
  <c r="F83" i="2"/>
  <c r="F81" i="2"/>
  <c r="F79" i="2"/>
  <c r="O18" i="2"/>
  <c r="E18" i="2"/>
  <c r="M83" i="2" s="1"/>
  <c r="O17" i="2"/>
  <c r="O15" i="2"/>
  <c r="E15" i="2"/>
  <c r="F123" i="2" s="1"/>
  <c r="O14" i="2"/>
  <c r="O9" i="2"/>
  <c r="M120" i="2" s="1"/>
  <c r="F6" i="2"/>
  <c r="F117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M81" i="2" l="1"/>
  <c r="H34" i="2"/>
  <c r="BB88" i="1" s="1"/>
  <c r="W285" i="2"/>
  <c r="W284" i="2" s="1"/>
  <c r="AA136" i="3"/>
  <c r="H35" i="2"/>
  <c r="BC88" i="1" s="1"/>
  <c r="Y285" i="2"/>
  <c r="Y284" i="2" s="1"/>
  <c r="Y125" i="3"/>
  <c r="Y124" i="3" s="1"/>
  <c r="Y123" i="3" s="1"/>
  <c r="BK143" i="3"/>
  <c r="N143" i="3" s="1"/>
  <c r="N93" i="3" s="1"/>
  <c r="H36" i="2"/>
  <c r="BD88" i="1" s="1"/>
  <c r="M122" i="2"/>
  <c r="BK190" i="2"/>
  <c r="N190" i="2" s="1"/>
  <c r="N92" i="2" s="1"/>
  <c r="Y254" i="2"/>
  <c r="AA143" i="3"/>
  <c r="BK128" i="2"/>
  <c r="W190" i="2"/>
  <c r="AA254" i="2"/>
  <c r="BK130" i="3"/>
  <c r="N130" i="3" s="1"/>
  <c r="N91" i="3" s="1"/>
  <c r="W128" i="2"/>
  <c r="Y190" i="2"/>
  <c r="M33" i="3"/>
  <c r="AW89" i="1" s="1"/>
  <c r="W130" i="3"/>
  <c r="W124" i="3" s="1"/>
  <c r="W123" i="3" s="1"/>
  <c r="AU89" i="1" s="1"/>
  <c r="Y128" i="2"/>
  <c r="AA190" i="2"/>
  <c r="AA127" i="2" s="1"/>
  <c r="AA126" i="2" s="1"/>
  <c r="W278" i="2"/>
  <c r="W277" i="2" s="1"/>
  <c r="H34" i="3"/>
  <c r="BB89" i="1" s="1"/>
  <c r="Y130" i="3"/>
  <c r="BK217" i="2"/>
  <c r="N217" i="2" s="1"/>
  <c r="N93" i="2" s="1"/>
  <c r="Y278" i="2"/>
  <c r="Y277" i="2" s="1"/>
  <c r="H35" i="3"/>
  <c r="BC89" i="1" s="1"/>
  <c r="AA130" i="3"/>
  <c r="AA128" i="2"/>
  <c r="W217" i="2"/>
  <c r="W127" i="2" s="1"/>
  <c r="W126" i="2" s="1"/>
  <c r="AU88" i="1" s="1"/>
  <c r="AU87" i="1" s="1"/>
  <c r="H36" i="3"/>
  <c r="BD89" i="1" s="1"/>
  <c r="Y217" i="2"/>
  <c r="W136" i="3"/>
  <c r="M33" i="2"/>
  <c r="AW88" i="1" s="1"/>
  <c r="AA217" i="2"/>
  <c r="BK285" i="2"/>
  <c r="BK125" i="3"/>
  <c r="Y136" i="3"/>
  <c r="BK284" i="2"/>
  <c r="N284" i="2" s="1"/>
  <c r="N98" i="2" s="1"/>
  <c r="N285" i="2"/>
  <c r="N99" i="2" s="1"/>
  <c r="N128" i="2"/>
  <c r="N90" i="2" s="1"/>
  <c r="BK152" i="3"/>
  <c r="N152" i="3" s="1"/>
  <c r="N95" i="3" s="1"/>
  <c r="N153" i="3"/>
  <c r="N96" i="3" s="1"/>
  <c r="BK124" i="3"/>
  <c r="N125" i="3"/>
  <c r="N90" i="3" s="1"/>
  <c r="BK277" i="2"/>
  <c r="N277" i="2" s="1"/>
  <c r="N96" i="2" s="1"/>
  <c r="N278" i="2"/>
  <c r="N97" i="2" s="1"/>
  <c r="AA124" i="3"/>
  <c r="AA123" i="3" s="1"/>
  <c r="F84" i="3"/>
  <c r="H33" i="3"/>
  <c r="BA89" i="1" s="1"/>
  <c r="H33" i="2"/>
  <c r="BA88" i="1" s="1"/>
  <c r="BA87" i="1" s="1"/>
  <c r="F78" i="3"/>
  <c r="F84" i="2"/>
  <c r="M81" i="3"/>
  <c r="F78" i="2"/>
  <c r="M83" i="3"/>
  <c r="Y127" i="2" l="1"/>
  <c r="Y126" i="2" s="1"/>
  <c r="BD87" i="1"/>
  <c r="W35" i="1" s="1"/>
  <c r="BC87" i="1"/>
  <c r="BK127" i="2"/>
  <c r="BB87" i="1"/>
  <c r="BK126" i="2"/>
  <c r="N126" i="2" s="1"/>
  <c r="N88" i="2" s="1"/>
  <c r="N127" i="2"/>
  <c r="N89" i="2" s="1"/>
  <c r="BK123" i="3"/>
  <c r="N123" i="3" s="1"/>
  <c r="N88" i="3" s="1"/>
  <c r="N124" i="3"/>
  <c r="N89" i="3" s="1"/>
  <c r="AW87" i="1"/>
  <c r="AK32" i="1" s="1"/>
  <c r="W32" i="1"/>
  <c r="W34" i="1" l="1"/>
  <c r="AY87" i="1"/>
  <c r="AX87" i="1"/>
  <c r="W33" i="1"/>
  <c r="N102" i="3"/>
  <c r="BE102" i="3" s="1"/>
  <c r="N103" i="3"/>
  <c r="BE103" i="3" s="1"/>
  <c r="N99" i="3"/>
  <c r="N104" i="3"/>
  <c r="BE104" i="3" s="1"/>
  <c r="N100" i="3"/>
  <c r="BE100" i="3" s="1"/>
  <c r="M27" i="3"/>
  <c r="N101" i="3"/>
  <c r="BE101" i="3" s="1"/>
  <c r="N107" i="2"/>
  <c r="BE107" i="2" s="1"/>
  <c r="N103" i="2"/>
  <c r="BE103" i="2" s="1"/>
  <c r="M27" i="2"/>
  <c r="N104" i="2"/>
  <c r="BE104" i="2" s="1"/>
  <c r="N105" i="2"/>
  <c r="BE105" i="2" s="1"/>
  <c r="N106" i="2"/>
  <c r="BE106" i="2" s="1"/>
  <c r="N102" i="2"/>
  <c r="N101" i="2" l="1"/>
  <c r="BE102" i="2"/>
  <c r="BE99" i="3"/>
  <c r="N98" i="3"/>
  <c r="M28" i="3" l="1"/>
  <c r="L106" i="3"/>
  <c r="H32" i="2"/>
  <c r="AZ88" i="1" s="1"/>
  <c r="M32" i="2"/>
  <c r="AV88" i="1" s="1"/>
  <c r="AT88" i="1" s="1"/>
  <c r="M32" i="3"/>
  <c r="AV89" i="1" s="1"/>
  <c r="AT89" i="1" s="1"/>
  <c r="H32" i="3"/>
  <c r="AZ89" i="1" s="1"/>
  <c r="M28" i="2"/>
  <c r="L109" i="2"/>
  <c r="AS88" i="1" l="1"/>
  <c r="M30" i="2"/>
  <c r="AZ87" i="1"/>
  <c r="AS89" i="1"/>
  <c r="M30" i="3"/>
  <c r="AS87" i="1" l="1"/>
  <c r="AG89" i="1"/>
  <c r="AN89" i="1" s="1"/>
  <c r="L38" i="3"/>
  <c r="AV87" i="1"/>
  <c r="L38" i="2"/>
  <c r="AG88" i="1"/>
  <c r="AG87" i="1" l="1"/>
  <c r="AN88" i="1"/>
  <c r="AT87" i="1"/>
  <c r="AG95" i="1" l="1"/>
  <c r="AG93" i="1"/>
  <c r="AK26" i="1"/>
  <c r="AG92" i="1"/>
  <c r="AN87" i="1"/>
  <c r="AG94" i="1"/>
  <c r="CD94" i="1" l="1"/>
  <c r="AV94" i="1"/>
  <c r="BY94" i="1" s="1"/>
  <c r="AG91" i="1"/>
  <c r="CD92" i="1"/>
  <c r="AV92" i="1"/>
  <c r="BY92" i="1" s="1"/>
  <c r="CD95" i="1"/>
  <c r="AV95" i="1"/>
  <c r="BY95" i="1" s="1"/>
  <c r="AV93" i="1"/>
  <c r="BY93" i="1" s="1"/>
  <c r="CD93" i="1"/>
  <c r="AN95" i="1" l="1"/>
  <c r="AK31" i="1"/>
  <c r="W31" i="1"/>
  <c r="AK27" i="1"/>
  <c r="AK29" i="1" s="1"/>
  <c r="AG97" i="1"/>
  <c r="AN94" i="1"/>
  <c r="AN92" i="1"/>
  <c r="AN93" i="1"/>
  <c r="AN91" i="1" l="1"/>
  <c r="AN97" i="1" s="1"/>
  <c r="AK37" i="1"/>
</calcChain>
</file>

<file path=xl/sharedStrings.xml><?xml version="1.0" encoding="utf-8"?>
<sst xmlns="http://schemas.openxmlformats.org/spreadsheetml/2006/main" count="2473" uniqueCount="540">
  <si>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</si>
  <si>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</si>
  <si>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</si>
  <si>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</si>
  <si>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</si>
  <si>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</si>
  <si>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</si>
  <si>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</si>
  <si>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</si>
  <si>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</si>
  <si>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</si>
  <si>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</si>
  <si>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</si>
  <si>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</si>
  <si>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</si>
  <si>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</si>
  <si>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</si>
  <si>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201816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</si>
  <si>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</si>
  <si>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</si>
  <si>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Autobusová zastávka Hlubočinka,Radějovice</t>
  </si>
  <si>
    <t>JKSO:</t>
  </si>
  <si>
    <t>82227</t>
  </si>
  <si>
    <t>CC-CZ:</t>
  </si>
  <si>
    <t/>
  </si>
  <si>
    <t>Místo:</t>
  </si>
  <si>
    <t>Radějovice</t>
  </si>
  <si>
    <t>Datum:</t>
  </si>
  <si>
    <t>Objednatel:</t>
  </si>
  <si>
    <t>IČ:</t>
  </si>
  <si>
    <t>Obec Radějovice</t>
  </si>
  <si>
    <t>DIČ:</t>
  </si>
  <si>
    <t>Zhotovitel:</t>
  </si>
  <si>
    <t>Vyplň údaj</t>
  </si>
  <si>
    <t>Projektant:</t>
  </si>
  <si>
    <t xml:space="preserve"> </t>
  </si>
  <si>
    <t>True</t>
  </si>
  <si>
    <t>Zpracovatel:</t>
  </si>
  <si>
    <t>Ing.Pavel Kubísek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</si>
  <si>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</si>
  <si>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</si>
  <si>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</si>
  <si>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</si>
  <si>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</si>
  <si>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</si>
  <si>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</si>
  <si>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</si>
  <si>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</si>
  <si>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</si>
  <si>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</si>
  <si>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</si>
  <si>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</si>
  <si>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</si>
  <si>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</si>
  <si>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</si>
  <si>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</si>
  <si>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</si>
  <si>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</si>
  <si>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</si>
  <si>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</si>
  <si>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</si>
  <si>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</si>
  <si>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</si>
  <si>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</si>
  <si>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</si>
  <si>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</si>
  <si>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</si>
  <si>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</si>
  <si>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</si>
  <si>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</si>
  <si>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</si>
  <si>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</si>
  <si>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</si>
  <si>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</si>
  <si>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</si>
  <si>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</si>
  <si>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</si>
  <si>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</si>
  <si>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</si>
  <si>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</si>
  <si>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</si>
  <si>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</si>
  <si>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{ab007c97-173d-4dd9-8233-4752c52c1a51}</t>
  </si>
  <si>
    <t>{00000000-0000-0000-0000-000000000000}</t>
  </si>
  <si>
    <t>/</t>
  </si>
  <si>
    <t>SO 101a</t>
  </si>
  <si>
    <t>Autobusová zastávka,uznatelné náklady</t>
  </si>
  <si>
    <t>1</t>
  </si>
  <si>
    <t>{c5259920-9aa3-4982-a2ee-935cfa559c95}</t>
  </si>
  <si>
    <t>SO 101b</t>
  </si>
  <si>
    <t>Autobusová zastávka,neuznatelné náklady</t>
  </si>
  <si>
    <t>{c9892e38-0c07-4b6a-b927-58835fdbba93}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</si>
  <si>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</si>
  <si>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</si>
  <si>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</si>
  <si>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</si>
  <si>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</si>
  <si>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</si>
  <si>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</si>
  <si>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</si>
  <si>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</si>
  <si>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</si>
  <si>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</si>
  <si>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</si>
  <si>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</si>
  <si>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</si>
  <si>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</si>
  <si>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</si>
  <si>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</si>
  <si>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SO 101a - Autobusová zastávka,uznatelné náklady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</si>
  <si>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</si>
  <si>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</si>
  <si>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</si>
  <si>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</si>
  <si>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</si>
  <si>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</si>
  <si>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</si>
  <si>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</si>
  <si>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</si>
  <si>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</si>
  <si>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</si>
  <si>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</si>
  <si>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</si>
  <si>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</si>
  <si>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21-M - Elektromontáže</t>
  </si>
  <si>
    <t>VRN - Vedlejší rozpočtové náklady</t>
  </si>
  <si>
    <t xml:space="preserve">    0 -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</si>
  <si>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</si>
  <si>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</si>
  <si>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</si>
  <si>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</si>
  <si>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</si>
  <si>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</si>
  <si>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</si>
  <si>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</si>
  <si>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</si>
  <si>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</si>
  <si>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</si>
  <si>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</si>
  <si>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</si>
  <si>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</si>
  <si>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</si>
  <si>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</si>
  <si>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</si>
  <si>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</si>
  <si>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</si>
  <si>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</si>
  <si>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</si>
  <si>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</si>
  <si>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</si>
  <si>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</si>
  <si>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</si>
  <si>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111201101</t>
  </si>
  <si>
    <t>Odstranění křovin a stromů průměru kmene do 100 mm i s kořeny z celkové plochy do 1000 m2</t>
  </si>
  <si>
    <t>m2</t>
  </si>
  <si>
    <t>4</t>
  </si>
  <si>
    <t>-937988490</t>
  </si>
  <si>
    <t>111201401</t>
  </si>
  <si>
    <t>Spálení křovin a stromů průměru kmene do 100 mm</t>
  </si>
  <si>
    <t>-1557378162</t>
  </si>
  <si>
    <t>3</t>
  </si>
  <si>
    <t>111211131</t>
  </si>
  <si>
    <t>Spálení listnatého klestu se snášením D do 30 cm ve svahu do 1:3</t>
  </si>
  <si>
    <t>kus</t>
  </si>
  <si>
    <t>376273994</t>
  </si>
  <si>
    <t>112101101</t>
  </si>
  <si>
    <t>Kácení stromů listnatých D kmene do 300 mm</t>
  </si>
  <si>
    <t>-83581011</t>
  </si>
  <si>
    <t>5</t>
  </si>
  <si>
    <t>112201101</t>
  </si>
  <si>
    <t>Odstranění pařezů D do 300 mm</t>
  </si>
  <si>
    <t>1192407299</t>
  </si>
  <si>
    <t>6</t>
  </si>
  <si>
    <t>113106192</t>
  </si>
  <si>
    <t>Rozebrání vozovek ze silničních dílců pl do 50 m2 se spárami zalitými cementovou maltou</t>
  </si>
  <si>
    <t>-221615796</t>
  </si>
  <si>
    <t>"panely autobusové zastávky"22,40</t>
  </si>
  <si>
    <t>VV</t>
  </si>
  <si>
    <t>7</t>
  </si>
  <si>
    <t>113154112</t>
  </si>
  <si>
    <t>Frézování živičného krytu tl 40 mm pruh š 0,5 m pl do 500 m2 bez překážek v trase</t>
  </si>
  <si>
    <t>698062977</t>
  </si>
  <si>
    <t>"obnova vozovky"43,23*0,50</t>
  </si>
  <si>
    <t>8</t>
  </si>
  <si>
    <t>113202111</t>
  </si>
  <si>
    <t>Vytrhání obrub krajníků obrubníků stojatých</t>
  </si>
  <si>
    <t>m</t>
  </si>
  <si>
    <t>-1433061881</t>
  </si>
  <si>
    <t>"vozovka kamenné krajníky"50,00</t>
  </si>
  <si>
    <t>9</t>
  </si>
  <si>
    <t>121101101</t>
  </si>
  <si>
    <t>Sejmutí ornice s přemístěním na vzdálenost do 50 m</t>
  </si>
  <si>
    <t>m3</t>
  </si>
  <si>
    <t>-1342727737</t>
  </si>
  <si>
    <t>"výkaz kubatur ornice"199,41*0,15</t>
  </si>
  <si>
    <t>10</t>
  </si>
  <si>
    <t>122202201</t>
  </si>
  <si>
    <t>Odkopávky a prokopávky nezapažené pro silnice objemu do 100 m3 v hornině tř. 3</t>
  </si>
  <si>
    <t>1826258327</t>
  </si>
  <si>
    <t>"výkaz kubatur hor.3 70%"31,79*0,70</t>
  </si>
  <si>
    <t>11</t>
  </si>
  <si>
    <t>122302201</t>
  </si>
  <si>
    <t>Odkopávky a prokopávky nezapažené pro silnice objemu do 100 m3 v hornině tř. 4</t>
  </si>
  <si>
    <t>-2064213799</t>
  </si>
  <si>
    <t>"výkaz kubatur výkop hor 4 30%"31,79*0,30</t>
  </si>
  <si>
    <t>12</t>
  </si>
  <si>
    <t>132201201</t>
  </si>
  <si>
    <t>Hloubení rýh š do 2000 mm v hornině tř. 3 objemu do 100 m3</t>
  </si>
  <si>
    <t>1772327554</t>
  </si>
  <si>
    <t>"výkaz kubatur rýha zatrubnění příkopu"25,01</t>
  </si>
  <si>
    <t>13</t>
  </si>
  <si>
    <t>133201101</t>
  </si>
  <si>
    <t>Hloubení šachet v hornině tř. 3 objemu do 100 m3</t>
  </si>
  <si>
    <t>282903956</t>
  </si>
  <si>
    <t>"šachty zatrubnění příkopu Š 1-2"1,00*1,00*(1,20+0,40)</t>
  </si>
  <si>
    <t>14</t>
  </si>
  <si>
    <t>162301101</t>
  </si>
  <si>
    <t>Vodorovné přemístění do 500 m výkopku/sypaniny z horniny tř. 1 až 4</t>
  </si>
  <si>
    <t>-1876748517</t>
  </si>
  <si>
    <t>"meziskládka ornice"31,79</t>
  </si>
  <si>
    <t>"meziskládka zeminy"29,912</t>
  </si>
  <si>
    <t>"přemístění zpět"31,79+29,912</t>
  </si>
  <si>
    <t>Součet</t>
  </si>
  <si>
    <t>162301411</t>
  </si>
  <si>
    <t>Vodorovné přemístění kmenů stromů listnatých do 5 km D kmene do 300 mm</t>
  </si>
  <si>
    <t>-769484229</t>
  </si>
  <si>
    <t>16</t>
  </si>
  <si>
    <t>162301421</t>
  </si>
  <si>
    <t>Vodorovné přemístění pařezů do 5 km D do 300 mm</t>
  </si>
  <si>
    <t>396038638</t>
  </si>
  <si>
    <t>17</t>
  </si>
  <si>
    <t>167101101</t>
  </si>
  <si>
    <t>Nakládání výkopku z hornin tř. 1 až 4 do 100 m3</t>
  </si>
  <si>
    <t>-1659929053</t>
  </si>
  <si>
    <t>"meziskládka ornice"29,912</t>
  </si>
  <si>
    <t>"meziskládka zemina"31,79</t>
  </si>
  <si>
    <t>18</t>
  </si>
  <si>
    <t>171101103</t>
  </si>
  <si>
    <t>Uložení sypaniny z hornin soudržných do násypů zhutněných do 100 % PS</t>
  </si>
  <si>
    <t>-701026568</t>
  </si>
  <si>
    <t>"výkaz kubatur násyp"58,15</t>
  </si>
  <si>
    <t>"přípočet sejmutí ornice"29,912</t>
  </si>
  <si>
    <t>"odpočet ohumusování"-15,31</t>
  </si>
  <si>
    <t>19</t>
  </si>
  <si>
    <t>M</t>
  </si>
  <si>
    <t>103641000</t>
  </si>
  <si>
    <t>zemina pro terénní úpravy - tříděná</t>
  </si>
  <si>
    <t>t</t>
  </si>
  <si>
    <t>1936397400</t>
  </si>
  <si>
    <t>"nedostatek násypu"(72,752-(31,79+25,01+1,60))*1,800</t>
  </si>
  <si>
    <t>20</t>
  </si>
  <si>
    <t>171201201</t>
  </si>
  <si>
    <t>Uložení sypaniny na skládky</t>
  </si>
  <si>
    <t>1612520468</t>
  </si>
  <si>
    <t>174201201</t>
  </si>
  <si>
    <t>Zásyp jam po pařezech D pařezů do 300 mm</t>
  </si>
  <si>
    <t>-966182128</t>
  </si>
  <si>
    <t>22</t>
  </si>
  <si>
    <t>175101201</t>
  </si>
  <si>
    <t>Obsypání objektu nad přilehlým původním terénem sypaninou bez prohození, uloženou do 3 m</t>
  </si>
  <si>
    <t>-1618470131</t>
  </si>
  <si>
    <t>"revizní šachty zatrubnění Š 1-2"2*1,00*1,00*1,20-0,678</t>
  </si>
  <si>
    <t>23</t>
  </si>
  <si>
    <t>583312000</t>
  </si>
  <si>
    <t>štěrkopísek  netříděný zásypový materiál</t>
  </si>
  <si>
    <t>1783593517</t>
  </si>
  <si>
    <t>1,722*2,000</t>
  </si>
  <si>
    <t>24</t>
  </si>
  <si>
    <t>175111101</t>
  </si>
  <si>
    <t>Obsypání potrubí ručně sypaninou bez prohození, uloženou do 3 m</t>
  </si>
  <si>
    <t>1889017769</t>
  </si>
  <si>
    <t>"výkaz kubatur obsyp"8,19</t>
  </si>
  <si>
    <t>25</t>
  </si>
  <si>
    <t>-1947462385</t>
  </si>
  <si>
    <t>8,19*2,00</t>
  </si>
  <si>
    <t>26</t>
  </si>
  <si>
    <t>181951102</t>
  </si>
  <si>
    <t>Úprava pláně v hornině tř. 1 až 4 se zhutněním</t>
  </si>
  <si>
    <t>-287318414</t>
  </si>
  <si>
    <t>"vozovka autobusového zálivu"78,65</t>
  </si>
  <si>
    <t>"chodník"57,83</t>
  </si>
  <si>
    <t>27</t>
  </si>
  <si>
    <t>182201101</t>
  </si>
  <si>
    <t>Svahování násypů</t>
  </si>
  <si>
    <t>1751773960</t>
  </si>
  <si>
    <t>"výkaz kubatur SN"117,02</t>
  </si>
  <si>
    <t>28</t>
  </si>
  <si>
    <t>451573111</t>
  </si>
  <si>
    <t>Lože pod potrubí otevřený výkop ze štěrkopísku</t>
  </si>
  <si>
    <t>-1099188428</t>
  </si>
  <si>
    <t>47,00*0,80*0,10</t>
  </si>
  <si>
    <t>29</t>
  </si>
  <si>
    <t>564851111</t>
  </si>
  <si>
    <t>Podklad ze štěrkodrtě ŠD tl 150 mm</t>
  </si>
  <si>
    <t>-1061083750</t>
  </si>
  <si>
    <t>30</t>
  </si>
  <si>
    <t>564861111</t>
  </si>
  <si>
    <t>Podklad ze štěrkodrtě ŠD tl 200 mm</t>
  </si>
  <si>
    <t>1883092753</t>
  </si>
  <si>
    <t>"vozovka"78,65</t>
  </si>
  <si>
    <t>31</t>
  </si>
  <si>
    <t>565155111</t>
  </si>
  <si>
    <t>Asfaltový beton vrstva podkladní ACP 16 (obalované kamenivo OKS) tl 70 mm š do 3 m</t>
  </si>
  <si>
    <t>1947166645</t>
  </si>
  <si>
    <t>32</t>
  </si>
  <si>
    <t>567123812</t>
  </si>
  <si>
    <t>Podklad ze směsi stmelené cementem na dálnici SC C 8/10 (KSC I) tl 130 mm</t>
  </si>
  <si>
    <t>-662216293</t>
  </si>
  <si>
    <t>33</t>
  </si>
  <si>
    <t>573191111</t>
  </si>
  <si>
    <t>Nátěr infiltrační kationaktivní v množství emulzí 1 kg/m2</t>
  </si>
  <si>
    <t>-789719513</t>
  </si>
  <si>
    <t>34</t>
  </si>
  <si>
    <t>573211112</t>
  </si>
  <si>
    <t>Postřik živičný spojovací z asfaltu v množství 0,70 kg/m2</t>
  </si>
  <si>
    <t>2037149045</t>
  </si>
  <si>
    <t>35</t>
  </si>
  <si>
    <t>577134111</t>
  </si>
  <si>
    <t>Asfaltový beton vrstva obrusná ACO 11 (ABS) tř. I tl 40 mm š do 3 m z nemodifikovaného asfaltu</t>
  </si>
  <si>
    <t>-1086373600</t>
  </si>
  <si>
    <t>36</t>
  </si>
  <si>
    <t>596211111</t>
  </si>
  <si>
    <t>Kladení zámkové dlažby komunikací pro pěší tl 60 mm skupiny A pl do 100 m2</t>
  </si>
  <si>
    <t>-1540773377</t>
  </si>
  <si>
    <t>37</t>
  </si>
  <si>
    <t>592451100</t>
  </si>
  <si>
    <t>dlažba skladebná  20x10x6 cm přírodní</t>
  </si>
  <si>
    <t>-1597113044</t>
  </si>
  <si>
    <t>57,83-(6,50+2,48)</t>
  </si>
  <si>
    <t>38</t>
  </si>
  <si>
    <t>592451110</t>
  </si>
  <si>
    <t>dlažba  skladebná  20x10x6 cm červená</t>
  </si>
  <si>
    <t>694045643</t>
  </si>
  <si>
    <t>"bezpečnostní odstup nástupiště AZ"6,50</t>
  </si>
  <si>
    <t>39</t>
  </si>
  <si>
    <t>592451190</t>
  </si>
  <si>
    <t>dlažba zámková  slepecká 20x10x6 cm barevná</t>
  </si>
  <si>
    <t>-300979948</t>
  </si>
  <si>
    <t>"bezbarierové prvky"1,28+1,20</t>
  </si>
  <si>
    <t>40</t>
  </si>
  <si>
    <t>914511111</t>
  </si>
  <si>
    <t>Montáž sloupku dopravních značek délky do 3,5 m s betonovým základem</t>
  </si>
  <si>
    <t>-2000793075</t>
  </si>
  <si>
    <t>"staniční sloupek autobusové zastávky"1,00</t>
  </si>
  <si>
    <t>41</t>
  </si>
  <si>
    <t>915221111</t>
  </si>
  <si>
    <t>Vodorovné dopravní značení vodící čáry souvislé š 250 mm bílý plast</t>
  </si>
  <si>
    <t>-740711181</t>
  </si>
  <si>
    <t>"V 4 vodící čára"15,00</t>
  </si>
  <si>
    <t>42</t>
  </si>
  <si>
    <t>915221121</t>
  </si>
  <si>
    <t>Vodorovné dopravní značení vodící čáry přerušované š 250 mm bílý plast</t>
  </si>
  <si>
    <t>297571421</t>
  </si>
  <si>
    <t>"V 4 vodící čára 0,5/0,50/0,25"17,80+8,90</t>
  </si>
  <si>
    <t>43</t>
  </si>
  <si>
    <t>915231111</t>
  </si>
  <si>
    <t>Vodorovné dopravní značení přechody pro chodce, šipky, symboly bílý plast</t>
  </si>
  <si>
    <t>-568406887</t>
  </si>
  <si>
    <t>"V 11a Autobusová uastávka"3,00*13,00</t>
  </si>
  <si>
    <t>44</t>
  </si>
  <si>
    <t>915611111</t>
  </si>
  <si>
    <t>Předznačení vodorovného liniového značení</t>
  </si>
  <si>
    <t>1482021116</t>
  </si>
  <si>
    <t>15,00+17,80+8,90</t>
  </si>
  <si>
    <t>45</t>
  </si>
  <si>
    <t>915621111</t>
  </si>
  <si>
    <t>Předznačení vodorovného plošného značení</t>
  </si>
  <si>
    <t>539965370</t>
  </si>
  <si>
    <t>"V 11a Autobusová zastávka"39,00</t>
  </si>
  <si>
    <t>46</t>
  </si>
  <si>
    <t>916131213</t>
  </si>
  <si>
    <t>Osazení silničního obrubníku betonového stojatého s boční opěrou do lože z betonu prostého</t>
  </si>
  <si>
    <t>1654039302</t>
  </si>
  <si>
    <t>5,22+19,10+13,00+10,40+6,70</t>
  </si>
  <si>
    <t>47</t>
  </si>
  <si>
    <t>592174600</t>
  </si>
  <si>
    <t>obrubník betonový chodníkový  100x15x25 cm</t>
  </si>
  <si>
    <t>-733631558</t>
  </si>
  <si>
    <t>54,42-(9,10+5,00)</t>
  </si>
  <si>
    <t>48</t>
  </si>
  <si>
    <t>592174680</t>
  </si>
  <si>
    <t>obrubník betonový silniční nájezdový Standard 100x15x15 cm</t>
  </si>
  <si>
    <t>-1194409761</t>
  </si>
  <si>
    <t>3,50+5,60</t>
  </si>
  <si>
    <t>49</t>
  </si>
  <si>
    <t>592174690</t>
  </si>
  <si>
    <t>obrubník betonový silniční přechodový L + P Standard 100x15x15-25 cm</t>
  </si>
  <si>
    <t>1875948091</t>
  </si>
  <si>
    <t>5,00</t>
  </si>
  <si>
    <t>50</t>
  </si>
  <si>
    <t>916331112</t>
  </si>
  <si>
    <t>Osazení zahradního obrubníku betonového do lože z betonu s boční opěrou</t>
  </si>
  <si>
    <t>-2003811440</t>
  </si>
  <si>
    <t>4,40+21,15+10,37+2,00</t>
  </si>
  <si>
    <t>51</t>
  </si>
  <si>
    <t>592172120</t>
  </si>
  <si>
    <t>obrubník betonový zahradní  šedý 100 x 5 x 20 cm</t>
  </si>
  <si>
    <t>-935540994</t>
  </si>
  <si>
    <t>37,92</t>
  </si>
  <si>
    <t>52</t>
  </si>
  <si>
    <t>919112212</t>
  </si>
  <si>
    <t>Řezání spár pro vytvoření komůrky š 10 mm hl 20 mm pro těsnící zálivku v živičném krytu</t>
  </si>
  <si>
    <t>-830707263</t>
  </si>
  <si>
    <t>"obnova vozovky"43,23+2*0,50</t>
  </si>
  <si>
    <t>53</t>
  </si>
  <si>
    <t>919121111</t>
  </si>
  <si>
    <t>Těsnění spár zálivkou za studena pro komůrky š 10 mm hl 20 mm s těsnicím profilem</t>
  </si>
  <si>
    <t>82169885</t>
  </si>
  <si>
    <t>54</t>
  </si>
  <si>
    <t>919735111</t>
  </si>
  <si>
    <t>Řezání stávajícího živičného krytu hl do 50 mm</t>
  </si>
  <si>
    <t>-1353761736</t>
  </si>
  <si>
    <t>55</t>
  </si>
  <si>
    <t>966001213</t>
  </si>
  <si>
    <t>Přemístění poštovní schránky stabilní zabetonované</t>
  </si>
  <si>
    <t>44073395</t>
  </si>
  <si>
    <t>"přemístění poštovní schránky"1,00</t>
  </si>
  <si>
    <t>56</t>
  </si>
  <si>
    <t>966006132</t>
  </si>
  <si>
    <t>Odstranění značek dopravních nebo orientačních se sloupky s betonovými patkami</t>
  </si>
  <si>
    <t>1233789444</t>
  </si>
  <si>
    <t>"označník autobusové zastávky"1,00</t>
  </si>
  <si>
    <t>57</t>
  </si>
  <si>
    <t>966008112</t>
  </si>
  <si>
    <t>Bourání trubního propustku do DN 500</t>
  </si>
  <si>
    <t>1703845858</t>
  </si>
  <si>
    <t>"propustek polní cesta"5,70</t>
  </si>
  <si>
    <t>58</t>
  </si>
  <si>
    <t>997221551</t>
  </si>
  <si>
    <t>Vodorovná doprava suti ze sypkých materiálů do 1 km</t>
  </si>
  <si>
    <t>1541943090</t>
  </si>
  <si>
    <t>"živičný recyklát"2,226</t>
  </si>
  <si>
    <t>59</t>
  </si>
  <si>
    <t>997221559</t>
  </si>
  <si>
    <t>Příplatek ZKD 1 km u vodorovné dopravy suti ze sypkých materiálů</t>
  </si>
  <si>
    <t>-1982112207</t>
  </si>
  <si>
    <t>"živičný recyklát skládka investora"2,226*2</t>
  </si>
  <si>
    <t>60</t>
  </si>
  <si>
    <t>997221571</t>
  </si>
  <si>
    <t>Vodorovná doprava vybouraných hmot do 1 km</t>
  </si>
  <si>
    <t>2068980664</t>
  </si>
  <si>
    <t>"betonové silniční panely"9,52</t>
  </si>
  <si>
    <t>"kamenné krajníky"10,25</t>
  </si>
  <si>
    <t>"betonový propustek"5,586</t>
  </si>
  <si>
    <t>61</t>
  </si>
  <si>
    <t>997221579</t>
  </si>
  <si>
    <t>Příplatek ZKD 1 km u vodorovné dopravy vybouraných hmot</t>
  </si>
  <si>
    <t>636666744</t>
  </si>
  <si>
    <t>"betonové silniční panely"9,52*4</t>
  </si>
  <si>
    <t>"kamenné krajníky"10,25*4</t>
  </si>
  <si>
    <t>"betonový propustek"5,586*4</t>
  </si>
  <si>
    <t>62</t>
  </si>
  <si>
    <t>997221612</t>
  </si>
  <si>
    <t>Nakládání vybouraných hmot na dopravní prostředky pro vodorovnou dopravu</t>
  </si>
  <si>
    <t>-776228935</t>
  </si>
  <si>
    <t>63</t>
  </si>
  <si>
    <t>997221815</t>
  </si>
  <si>
    <t>Poplatek za uložení betonového odpadu na skládce (skládkovné)</t>
  </si>
  <si>
    <t>1964658586</t>
  </si>
  <si>
    <t>64</t>
  </si>
  <si>
    <t>997221855</t>
  </si>
  <si>
    <t>Poplatek za uložení odpadu z kameniva na skládce (skládkovné)</t>
  </si>
  <si>
    <t>2115845602</t>
  </si>
  <si>
    <t>65</t>
  </si>
  <si>
    <t>998223011</t>
  </si>
  <si>
    <t>Přesun hmot pro pozemní komunikace s krytem dlážděným</t>
  </si>
  <si>
    <t>-1968903422</t>
  </si>
  <si>
    <t>66</t>
  </si>
  <si>
    <t>210040021</t>
  </si>
  <si>
    <t>Montáž sloupů nn dřevěných jednoduchých Ip</t>
  </si>
  <si>
    <t>-1525152074</t>
  </si>
  <si>
    <t>"přemístění sloupu venkovního sdělovacího vedení"1,00</t>
  </si>
  <si>
    <t>67</t>
  </si>
  <si>
    <t>608381340</t>
  </si>
  <si>
    <t>sloup SM/JD pro elektrické vedení impregnovaný olejem dl.7m</t>
  </si>
  <si>
    <t>128</t>
  </si>
  <si>
    <t>1983005988</t>
  </si>
  <si>
    <t>68</t>
  </si>
  <si>
    <t>R 1</t>
  </si>
  <si>
    <t>Montáž stožárů osvětlení parkových ocelových</t>
  </si>
  <si>
    <t>1854980271</t>
  </si>
  <si>
    <t>"přemístění osvětlovacího stožáru veřejného osvětlení"1,00</t>
  </si>
  <si>
    <t>69</t>
  </si>
  <si>
    <t>012303000</t>
  </si>
  <si>
    <t>Geodetické práce po výstavbě,skutečné provedení</t>
  </si>
  <si>
    <t>Kč</t>
  </si>
  <si>
    <t>1024</t>
  </si>
  <si>
    <t>147458380</t>
  </si>
  <si>
    <t>70</t>
  </si>
  <si>
    <t>030001000</t>
  </si>
  <si>
    <t>1229079914</t>
  </si>
  <si>
    <t>71</t>
  </si>
  <si>
    <t>072002000</t>
  </si>
  <si>
    <t>Silniční provoz,dopravní opatření a zajištění DIO</t>
  </si>
  <si>
    <t>-782139995</t>
  </si>
  <si>
    <t>VP - Vícepráce</t>
  </si>
  <si>
    <t>PN</t>
  </si>
  <si>
    <t>SO 101b - Autobusová zastávka,neuznatelné náklady</t>
  </si>
  <si>
    <t xml:space="preserve">    8 - Trubní vedení</t>
  </si>
  <si>
    <t>-279141320</t>
  </si>
  <si>
    <t>"přístřešek AZ"6,00</t>
  </si>
  <si>
    <t>182301122</t>
  </si>
  <si>
    <t>Rozprostření ornice pl do 500 m2 ve svahu přes 1:5 tl vrstvy do 150 mm</t>
  </si>
  <si>
    <t>-812859857</t>
  </si>
  <si>
    <t>90,55+11,52</t>
  </si>
  <si>
    <t>1483658057</t>
  </si>
  <si>
    <t>596211110</t>
  </si>
  <si>
    <t>Kladení zámkové dlažby komunikací pro pěší tl 60 mm skupiny A pl do 50 m2</t>
  </si>
  <si>
    <t>46028321</t>
  </si>
  <si>
    <t>-642424261</t>
  </si>
  <si>
    <t>871390410</t>
  </si>
  <si>
    <t>Montáž kanalizačního potrubí korugovaného SN 10 z polypropylenu DN 400</t>
  </si>
  <si>
    <t>-1250477600</t>
  </si>
  <si>
    <t>"zatrubnění silničního příkopu"47,00</t>
  </si>
  <si>
    <t>286171160</t>
  </si>
  <si>
    <t>trubka kanalizační  SN 10, dl. 3m, DN 400</t>
  </si>
  <si>
    <t>-772192728</t>
  </si>
  <si>
    <t>16,00</t>
  </si>
  <si>
    <t>894812329</t>
  </si>
  <si>
    <t>Revizní a čistící šachta z PP typ DN 600/400 šachtové dno průtočné</t>
  </si>
  <si>
    <t>-1492655853</t>
  </si>
  <si>
    <t>"Š 1-2"2,00</t>
  </si>
  <si>
    <t>916231213</t>
  </si>
  <si>
    <t>Osazení chodníkového obrubníku betonového stojatého s boční opěrou do lože z betonu prostého</t>
  </si>
  <si>
    <t>1744966572</t>
  </si>
  <si>
    <t>2*2,00+3,00</t>
  </si>
  <si>
    <t>592174110</t>
  </si>
  <si>
    <t>obrubník betonový chodníkový  100x8x20 cm</t>
  </si>
  <si>
    <t>-260232166</t>
  </si>
  <si>
    <t>919411111</t>
  </si>
  <si>
    <t>Čelo propustku z betonu prostého pro propustek z trub DN 300 až 500</t>
  </si>
  <si>
    <t>1490601040</t>
  </si>
  <si>
    <t>Dodání a mtž. zastávkový přístřešek dvoumodulový s bočnicemi</t>
  </si>
  <si>
    <t>-1380387860</t>
  </si>
  <si>
    <t>"specifikace dle požadavku investora"1,00</t>
  </si>
  <si>
    <t>-665237987</t>
  </si>
  <si>
    <t>013254000</t>
  </si>
  <si>
    <t>Dokumentace skutečného provedení stavby</t>
  </si>
  <si>
    <t>ks</t>
  </si>
  <si>
    <t>1989765761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</si>
</sst>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9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2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 applyProtection="1">
      <alignment vertical="center"/>
    </xf>
    <xf numFmtId="4" fontId="30" fillId="0" borderId="17" xfId="0" applyNumberFormat="1" applyFont="1" applyBorder="1" applyAlignment="1" applyProtection="1">
      <alignment vertical="center"/>
    </xf>
    <xf numFmtId="166" fontId="30" fillId="0" borderId="17" xfId="0" applyNumberFormat="1" applyFont="1" applyBorder="1" applyAlignment="1" applyProtection="1">
      <alignment vertical="center"/>
    </xf>
    <xf numFmtId="4" fontId="30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 applyProtection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 applyProtection="1">
      <alignment vertical="center"/>
    </xf>
    <xf numFmtId="0" fontId="25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1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167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5" xfId="0" applyFont="1" applyBorder="1" applyAlignment="1" applyProtection="1">
      <alignment horizontal="center" vertical="center"/>
    </xf>
    <xf numFmtId="49" fontId="38" fillId="0" borderId="25" xfId="0" applyNumberFormat="1" applyFont="1" applyBorder="1" applyAlignment="1" applyProtection="1">
      <alignment horizontal="left" vertical="center" wrapText="1"/>
    </xf>
    <xf numFmtId="0" fontId="38" fillId="0" borderId="25" xfId="0" applyFont="1" applyBorder="1" applyAlignment="1" applyProtection="1">
      <alignment horizontal="center" vertical="center" wrapText="1"/>
    </xf>
    <xf numFmtId="167" fontId="38" fillId="0" borderId="25" xfId="0" applyNumberFormat="1" applyFont="1" applyBorder="1" applyAlignment="1" applyProtection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1" fillId="0" borderId="0" xfId="0" applyNumberFormat="1" applyFont="1" applyBorder="1" applyAlignment="1" applyProtection="1">
      <alignment vertical="center"/>
    </xf>
    <xf numFmtId="4" fontId="20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9" fillId="0" borderId="0" xfId="0" applyNumberFormat="1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4" fontId="25" fillId="6" borderId="0" xfId="0" applyNumberFormat="1" applyFont="1" applyFill="1" applyBorder="1" applyAlignment="1" applyProtection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horizontal="right" vertical="center"/>
    </xf>
    <xf numFmtId="4" fontId="25" fillId="0" borderId="0" xfId="0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3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34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25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38" fillId="0" borderId="25" xfId="0" applyFont="1" applyBorder="1" applyAlignment="1" applyProtection="1">
      <alignment horizontal="left" vertical="center" wrapText="1"/>
    </xf>
    <xf numFmtId="4" fontId="38" fillId="4" borderId="25" xfId="0" applyNumberFormat="1" applyFont="1" applyFill="1" applyBorder="1" applyAlignment="1" applyProtection="1">
      <alignment vertical="center"/>
      <protection locked="0"/>
    </xf>
    <xf numFmtId="4" fontId="38" fillId="4" borderId="25" xfId="0" applyNumberFormat="1" applyFont="1" applyFill="1" applyBorder="1" applyAlignment="1" applyProtection="1">
      <alignment vertical="center"/>
    </xf>
    <xf numFmtId="4" fontId="38" fillId="0" borderId="25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0" fontId="13" fillId="2" borderId="0" xfId="1" applyFont="1" applyFill="1" applyAlignment="1" applyProtection="1">
      <alignment horizontal="center"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 activeCell="AN8" sqref="AN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196" t="s">
        <v>7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R2" s="237" t="s">
        <v>8</v>
      </c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S2" s="19" t="s">
        <v>9</v>
      </c>
      <c r="BT2" s="19" t="s">
        <v>10</v>
      </c>
    </row>
    <row r="3" spans="1:73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9</v>
      </c>
      <c r="BT3" s="19" t="s">
        <v>11</v>
      </c>
    </row>
    <row r="4" spans="1:73" ht="36.950000000000003" customHeight="1">
      <c r="B4" s="23"/>
      <c r="C4" s="198" t="s">
        <v>12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24"/>
      <c r="AS4" s="25" t="s">
        <v>13</v>
      </c>
      <c r="BE4" s="26" t="s">
        <v>14</v>
      </c>
      <c r="BS4" s="19" t="s">
        <v>15</v>
      </c>
    </row>
    <row r="5" spans="1:73" ht="14.45" customHeight="1">
      <c r="B5" s="23"/>
      <c r="C5" s="27"/>
      <c r="D5" s="28" t="s">
        <v>16</v>
      </c>
      <c r="E5" s="27"/>
      <c r="F5" s="27"/>
      <c r="G5" s="27"/>
      <c r="H5" s="27"/>
      <c r="I5" s="27"/>
      <c r="J5" s="27"/>
      <c r="K5" s="202" t="s">
        <v>17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7"/>
      <c r="AQ5" s="24"/>
      <c r="BE5" s="200" t="s">
        <v>18</v>
      </c>
      <c r="BS5" s="19" t="s">
        <v>9</v>
      </c>
    </row>
    <row r="6" spans="1:73" ht="36.950000000000003" customHeight="1">
      <c r="B6" s="23"/>
      <c r="C6" s="27"/>
      <c r="D6" s="30" t="s">
        <v>19</v>
      </c>
      <c r="E6" s="27"/>
      <c r="F6" s="27"/>
      <c r="G6" s="27"/>
      <c r="H6" s="27"/>
      <c r="I6" s="27"/>
      <c r="J6" s="27"/>
      <c r="K6" s="204" t="s">
        <v>20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7"/>
      <c r="AQ6" s="24"/>
      <c r="BE6" s="201"/>
      <c r="BS6" s="19" t="s">
        <v>9</v>
      </c>
    </row>
    <row r="7" spans="1:73" ht="14.45" customHeight="1">
      <c r="B7" s="23"/>
      <c r="C7" s="27"/>
      <c r="D7" s="31" t="s">
        <v>21</v>
      </c>
      <c r="E7" s="27"/>
      <c r="F7" s="27"/>
      <c r="G7" s="27"/>
      <c r="H7" s="27"/>
      <c r="I7" s="27"/>
      <c r="J7" s="27"/>
      <c r="K7" s="29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23</v>
      </c>
      <c r="AL7" s="27"/>
      <c r="AM7" s="27"/>
      <c r="AN7" s="29" t="s">
        <v>24</v>
      </c>
      <c r="AO7" s="27"/>
      <c r="AP7" s="27"/>
      <c r="AQ7" s="24"/>
      <c r="BE7" s="201"/>
      <c r="BS7" s="19" t="s">
        <v>9</v>
      </c>
    </row>
    <row r="8" spans="1:73" ht="14.45" customHeight="1">
      <c r="B8" s="23"/>
      <c r="C8" s="27"/>
      <c r="D8" s="31" t="s">
        <v>25</v>
      </c>
      <c r="E8" s="27"/>
      <c r="F8" s="27"/>
      <c r="G8" s="27"/>
      <c r="H8" s="27"/>
      <c r="I8" s="27"/>
      <c r="J8" s="27"/>
      <c r="K8" s="29" t="s">
        <v>26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27</v>
      </c>
      <c r="AL8" s="27"/>
      <c r="AM8" s="27"/>
      <c r="AN8" s="32"/>
      <c r="AO8" s="27"/>
      <c r="AP8" s="27"/>
      <c r="AQ8" s="24"/>
      <c r="BE8" s="201"/>
      <c r="BS8" s="19" t="s">
        <v>9</v>
      </c>
    </row>
    <row r="9" spans="1:73" ht="14.45" customHeight="1">
      <c r="B9" s="23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4"/>
      <c r="BE9" s="201"/>
      <c r="BS9" s="19" t="s">
        <v>9</v>
      </c>
    </row>
    <row r="10" spans="1:73" ht="14.45" customHeight="1">
      <c r="B10" s="23"/>
      <c r="C10" s="27"/>
      <c r="D10" s="31" t="s">
        <v>28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29</v>
      </c>
      <c r="AL10" s="27"/>
      <c r="AM10" s="27"/>
      <c r="AN10" s="29" t="s">
        <v>24</v>
      </c>
      <c r="AO10" s="27"/>
      <c r="AP10" s="27"/>
      <c r="AQ10" s="24"/>
      <c r="BE10" s="201"/>
      <c r="BS10" s="19" t="s">
        <v>9</v>
      </c>
    </row>
    <row r="11" spans="1:73" ht="18.600000000000001" customHeight="1">
      <c r="B11" s="23"/>
      <c r="C11" s="27"/>
      <c r="D11" s="27"/>
      <c r="E11" s="29" t="s">
        <v>30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31</v>
      </c>
      <c r="AL11" s="27"/>
      <c r="AM11" s="27"/>
      <c r="AN11" s="29" t="s">
        <v>24</v>
      </c>
      <c r="AO11" s="27"/>
      <c r="AP11" s="27"/>
      <c r="AQ11" s="24"/>
      <c r="BE11" s="201"/>
      <c r="BS11" s="19" t="s">
        <v>9</v>
      </c>
    </row>
    <row r="12" spans="1:73" ht="6.95" customHeight="1">
      <c r="B12" s="23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4"/>
      <c r="BE12" s="201"/>
      <c r="BS12" s="19" t="s">
        <v>9</v>
      </c>
    </row>
    <row r="13" spans="1:73" ht="14.45" customHeight="1">
      <c r="B13" s="23"/>
      <c r="C13" s="27"/>
      <c r="D13" s="31" t="s">
        <v>32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29</v>
      </c>
      <c r="AL13" s="27"/>
      <c r="AM13" s="27"/>
      <c r="AN13" s="33" t="s">
        <v>33</v>
      </c>
      <c r="AO13" s="27"/>
      <c r="AP13" s="27"/>
      <c r="AQ13" s="24"/>
      <c r="BE13" s="201"/>
      <c r="BS13" s="19" t="s">
        <v>9</v>
      </c>
    </row>
    <row r="14" spans="1:73" ht="15">
      <c r="B14" s="23"/>
      <c r="C14" s="27"/>
      <c r="D14" s="27"/>
      <c r="E14" s="205" t="s">
        <v>33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31" t="s">
        <v>31</v>
      </c>
      <c r="AL14" s="27"/>
      <c r="AM14" s="27"/>
      <c r="AN14" s="33" t="s">
        <v>33</v>
      </c>
      <c r="AO14" s="27"/>
      <c r="AP14" s="27"/>
      <c r="AQ14" s="24"/>
      <c r="BE14" s="201"/>
      <c r="BS14" s="19" t="s">
        <v>9</v>
      </c>
    </row>
    <row r="15" spans="1:73" ht="6.95" customHeight="1">
      <c r="B15" s="23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4"/>
      <c r="BE15" s="201"/>
      <c r="BS15" s="19" t="s">
        <v>6</v>
      </c>
    </row>
    <row r="16" spans="1:73" ht="14.45" customHeight="1">
      <c r="B16" s="23"/>
      <c r="C16" s="27"/>
      <c r="D16" s="31" t="s">
        <v>34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29</v>
      </c>
      <c r="AL16" s="27"/>
      <c r="AM16" s="27"/>
      <c r="AN16" s="29" t="s">
        <v>24</v>
      </c>
      <c r="AO16" s="27"/>
      <c r="AP16" s="27"/>
      <c r="AQ16" s="24"/>
      <c r="BE16" s="201"/>
      <c r="BS16" s="19" t="s">
        <v>6</v>
      </c>
    </row>
    <row r="17" spans="2:71" ht="18.600000000000001" customHeight="1">
      <c r="B17" s="23"/>
      <c r="C17" s="27"/>
      <c r="D17" s="27"/>
      <c r="E17" s="29" t="s">
        <v>35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31</v>
      </c>
      <c r="AL17" s="27"/>
      <c r="AM17" s="27"/>
      <c r="AN17" s="29" t="s">
        <v>24</v>
      </c>
      <c r="AO17" s="27"/>
      <c r="AP17" s="27"/>
      <c r="AQ17" s="24"/>
      <c r="BE17" s="201"/>
      <c r="BS17" s="19" t="s">
        <v>36</v>
      </c>
    </row>
    <row r="18" spans="2:71" ht="6.95" customHeight="1">
      <c r="B18" s="2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4"/>
      <c r="BE18" s="201"/>
      <c r="BS18" s="19" t="s">
        <v>9</v>
      </c>
    </row>
    <row r="19" spans="2:71" ht="14.45" customHeight="1">
      <c r="B19" s="23"/>
      <c r="C19" s="27"/>
      <c r="D19" s="31" t="s">
        <v>37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29</v>
      </c>
      <c r="AL19" s="27"/>
      <c r="AM19" s="27"/>
      <c r="AN19" s="29" t="s">
        <v>24</v>
      </c>
      <c r="AO19" s="27"/>
      <c r="AP19" s="27"/>
      <c r="AQ19" s="24"/>
      <c r="BE19" s="201"/>
      <c r="BS19" s="19" t="s">
        <v>9</v>
      </c>
    </row>
    <row r="20" spans="2:71" ht="18.600000000000001" customHeight="1">
      <c r="B20" s="23"/>
      <c r="C20" s="27"/>
      <c r="D20" s="27"/>
      <c r="E20" s="29" t="s">
        <v>38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31</v>
      </c>
      <c r="AL20" s="27"/>
      <c r="AM20" s="27"/>
      <c r="AN20" s="29" t="s">
        <v>24</v>
      </c>
      <c r="AO20" s="27"/>
      <c r="AP20" s="27"/>
      <c r="AQ20" s="24"/>
      <c r="BE20" s="201"/>
    </row>
    <row r="21" spans="2:71" ht="6.95" customHeight="1">
      <c r="B21" s="23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4"/>
      <c r="BE21" s="201"/>
    </row>
    <row r="22" spans="2:71" ht="15">
      <c r="B22" s="23"/>
      <c r="C22" s="27"/>
      <c r="D22" s="31" t="s">
        <v>39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4"/>
      <c r="BE22" s="201"/>
    </row>
    <row r="23" spans="2:71" ht="22.5" customHeight="1">
      <c r="B23" s="23"/>
      <c r="C23" s="27"/>
      <c r="D23" s="27"/>
      <c r="E23" s="207" t="s">
        <v>24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7"/>
      <c r="AP23" s="27"/>
      <c r="AQ23" s="24"/>
      <c r="BE23" s="201"/>
    </row>
    <row r="24" spans="2:71" ht="6.95" customHeight="1">
      <c r="B24" s="23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4"/>
      <c r="BE24" s="201"/>
    </row>
    <row r="25" spans="2:71" ht="6.95" customHeight="1">
      <c r="B25" s="23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4"/>
      <c r="BE25" s="201"/>
    </row>
    <row r="26" spans="2:71" ht="14.45" customHeight="1">
      <c r="B26" s="23"/>
      <c r="C26" s="27"/>
      <c r="D26" s="35" t="s">
        <v>40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8">
        <f>ROUND(AG87,2)</f>
        <v>0</v>
      </c>
      <c r="AL26" s="203"/>
      <c r="AM26" s="203"/>
      <c r="AN26" s="203"/>
      <c r="AO26" s="203"/>
      <c r="AP26" s="27"/>
      <c r="AQ26" s="24"/>
      <c r="BE26" s="201"/>
    </row>
    <row r="27" spans="2:71" ht="14.45" customHeight="1">
      <c r="B27" s="23"/>
      <c r="C27" s="27"/>
      <c r="D27" s="35" t="s">
        <v>41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08">
        <f>ROUND(AG91,2)</f>
        <v>0</v>
      </c>
      <c r="AL27" s="208"/>
      <c r="AM27" s="208"/>
      <c r="AN27" s="208"/>
      <c r="AO27" s="208"/>
      <c r="AP27" s="27"/>
      <c r="AQ27" s="24"/>
      <c r="BE27" s="201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01"/>
    </row>
    <row r="29" spans="2:71" s="1" customFormat="1" ht="25.9" customHeight="1">
      <c r="B29" s="36"/>
      <c r="C29" s="37"/>
      <c r="D29" s="39" t="s">
        <v>42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09">
        <f>ROUND(AK26+AK27,2)</f>
        <v>0</v>
      </c>
      <c r="AL29" s="210"/>
      <c r="AM29" s="210"/>
      <c r="AN29" s="210"/>
      <c r="AO29" s="210"/>
      <c r="AP29" s="37"/>
      <c r="AQ29" s="38"/>
      <c r="BE29" s="201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01"/>
    </row>
    <row r="31" spans="2:71" s="2" customFormat="1" ht="14.45" customHeight="1">
      <c r="B31" s="41"/>
      <c r="C31" s="42"/>
      <c r="D31" s="43" t="s">
        <v>43</v>
      </c>
      <c r="E31" s="42"/>
      <c r="F31" s="43" t="s">
        <v>44</v>
      </c>
      <c r="G31" s="42"/>
      <c r="H31" s="42"/>
      <c r="I31" s="42"/>
      <c r="J31" s="42"/>
      <c r="K31" s="42"/>
      <c r="L31" s="211">
        <v>0.21</v>
      </c>
      <c r="M31" s="212"/>
      <c r="N31" s="212"/>
      <c r="O31" s="212"/>
      <c r="P31" s="42"/>
      <c r="Q31" s="42"/>
      <c r="R31" s="42"/>
      <c r="S31" s="42"/>
      <c r="T31" s="45" t="s">
        <v>45</v>
      </c>
      <c r="U31" s="42"/>
      <c r="V31" s="42"/>
      <c r="W31" s="213">
        <f>ROUND(AZ87+SUM(CD92:CD96),2)</f>
        <v>0</v>
      </c>
      <c r="X31" s="212"/>
      <c r="Y31" s="212"/>
      <c r="Z31" s="212"/>
      <c r="AA31" s="212"/>
      <c r="AB31" s="212"/>
      <c r="AC31" s="212"/>
      <c r="AD31" s="212"/>
      <c r="AE31" s="212"/>
      <c r="AF31" s="42"/>
      <c r="AG31" s="42"/>
      <c r="AH31" s="42"/>
      <c r="AI31" s="42"/>
      <c r="AJ31" s="42"/>
      <c r="AK31" s="213">
        <f>ROUND(AV87+SUM(BY92:BY96),2)</f>
        <v>0</v>
      </c>
      <c r="AL31" s="212"/>
      <c r="AM31" s="212"/>
      <c r="AN31" s="212"/>
      <c r="AO31" s="212"/>
      <c r="AP31" s="42"/>
      <c r="AQ31" s="46"/>
      <c r="BE31" s="201"/>
    </row>
    <row r="32" spans="2:71" s="2" customFormat="1" ht="14.45" customHeight="1">
      <c r="B32" s="41"/>
      <c r="C32" s="42"/>
      <c r="D32" s="42"/>
      <c r="E32" s="42"/>
      <c r="F32" s="43" t="s">
        <v>46</v>
      </c>
      <c r="G32" s="42"/>
      <c r="H32" s="42"/>
      <c r="I32" s="42"/>
      <c r="J32" s="42"/>
      <c r="K32" s="42"/>
      <c r="L32" s="211">
        <v>0.15</v>
      </c>
      <c r="M32" s="212"/>
      <c r="N32" s="212"/>
      <c r="O32" s="212"/>
      <c r="P32" s="42"/>
      <c r="Q32" s="42"/>
      <c r="R32" s="42"/>
      <c r="S32" s="42"/>
      <c r="T32" s="45" t="s">
        <v>45</v>
      </c>
      <c r="U32" s="42"/>
      <c r="V32" s="42"/>
      <c r="W32" s="213">
        <f>ROUND(BA87+SUM(CE92:CE96),2)</f>
        <v>0</v>
      </c>
      <c r="X32" s="212"/>
      <c r="Y32" s="212"/>
      <c r="Z32" s="212"/>
      <c r="AA32" s="212"/>
      <c r="AB32" s="212"/>
      <c r="AC32" s="212"/>
      <c r="AD32" s="212"/>
      <c r="AE32" s="212"/>
      <c r="AF32" s="42"/>
      <c r="AG32" s="42"/>
      <c r="AH32" s="42"/>
      <c r="AI32" s="42"/>
      <c r="AJ32" s="42"/>
      <c r="AK32" s="213">
        <f>ROUND(AW87+SUM(BZ92:BZ96),2)</f>
        <v>0</v>
      </c>
      <c r="AL32" s="212"/>
      <c r="AM32" s="212"/>
      <c r="AN32" s="212"/>
      <c r="AO32" s="212"/>
      <c r="AP32" s="42"/>
      <c r="AQ32" s="46"/>
      <c r="BE32" s="201"/>
    </row>
    <row r="33" spans="2:57" s="2" customFormat="1" ht="14.45" hidden="1" customHeight="1">
      <c r="B33" s="41"/>
      <c r="C33" s="42"/>
      <c r="D33" s="42"/>
      <c r="E33" s="42"/>
      <c r="F33" s="43" t="s">
        <v>47</v>
      </c>
      <c r="G33" s="42"/>
      <c r="H33" s="42"/>
      <c r="I33" s="42"/>
      <c r="J33" s="42"/>
      <c r="K33" s="42"/>
      <c r="L33" s="211">
        <v>0.21</v>
      </c>
      <c r="M33" s="212"/>
      <c r="N33" s="212"/>
      <c r="O33" s="212"/>
      <c r="P33" s="42"/>
      <c r="Q33" s="42"/>
      <c r="R33" s="42"/>
      <c r="S33" s="42"/>
      <c r="T33" s="45" t="s">
        <v>45</v>
      </c>
      <c r="U33" s="42"/>
      <c r="V33" s="42"/>
      <c r="W33" s="213">
        <f>ROUND(BB87+SUM(CF92:CF96),2)</f>
        <v>0</v>
      </c>
      <c r="X33" s="212"/>
      <c r="Y33" s="212"/>
      <c r="Z33" s="212"/>
      <c r="AA33" s="212"/>
      <c r="AB33" s="212"/>
      <c r="AC33" s="212"/>
      <c r="AD33" s="212"/>
      <c r="AE33" s="212"/>
      <c r="AF33" s="42"/>
      <c r="AG33" s="42"/>
      <c r="AH33" s="42"/>
      <c r="AI33" s="42"/>
      <c r="AJ33" s="42"/>
      <c r="AK33" s="213">
        <v>0</v>
      </c>
      <c r="AL33" s="212"/>
      <c r="AM33" s="212"/>
      <c r="AN33" s="212"/>
      <c r="AO33" s="212"/>
      <c r="AP33" s="42"/>
      <c r="AQ33" s="46"/>
      <c r="BE33" s="201"/>
    </row>
    <row r="34" spans="2:57" s="2" customFormat="1" ht="14.45" hidden="1" customHeight="1">
      <c r="B34" s="41"/>
      <c r="C34" s="42"/>
      <c r="D34" s="42"/>
      <c r="E34" s="42"/>
      <c r="F34" s="43" t="s">
        <v>48</v>
      </c>
      <c r="G34" s="42"/>
      <c r="H34" s="42"/>
      <c r="I34" s="42"/>
      <c r="J34" s="42"/>
      <c r="K34" s="42"/>
      <c r="L34" s="211">
        <v>0.15</v>
      </c>
      <c r="M34" s="212"/>
      <c r="N34" s="212"/>
      <c r="O34" s="212"/>
      <c r="P34" s="42"/>
      <c r="Q34" s="42"/>
      <c r="R34" s="42"/>
      <c r="S34" s="42"/>
      <c r="T34" s="45" t="s">
        <v>45</v>
      </c>
      <c r="U34" s="42"/>
      <c r="V34" s="42"/>
      <c r="W34" s="213">
        <f>ROUND(BC87+SUM(CG92:CG96),2)</f>
        <v>0</v>
      </c>
      <c r="X34" s="212"/>
      <c r="Y34" s="212"/>
      <c r="Z34" s="212"/>
      <c r="AA34" s="212"/>
      <c r="AB34" s="212"/>
      <c r="AC34" s="212"/>
      <c r="AD34" s="212"/>
      <c r="AE34" s="212"/>
      <c r="AF34" s="42"/>
      <c r="AG34" s="42"/>
      <c r="AH34" s="42"/>
      <c r="AI34" s="42"/>
      <c r="AJ34" s="42"/>
      <c r="AK34" s="213">
        <v>0</v>
      </c>
      <c r="AL34" s="212"/>
      <c r="AM34" s="212"/>
      <c r="AN34" s="212"/>
      <c r="AO34" s="212"/>
      <c r="AP34" s="42"/>
      <c r="AQ34" s="46"/>
      <c r="BE34" s="201"/>
    </row>
    <row r="35" spans="2:57" s="2" customFormat="1" ht="14.45" hidden="1" customHeight="1">
      <c r="B35" s="41"/>
      <c r="C35" s="42"/>
      <c r="D35" s="42"/>
      <c r="E35" s="42"/>
      <c r="F35" s="43" t="s">
        <v>49</v>
      </c>
      <c r="G35" s="42"/>
      <c r="H35" s="42"/>
      <c r="I35" s="42"/>
      <c r="J35" s="42"/>
      <c r="K35" s="42"/>
      <c r="L35" s="211">
        <v>0</v>
      </c>
      <c r="M35" s="212"/>
      <c r="N35" s="212"/>
      <c r="O35" s="212"/>
      <c r="P35" s="42"/>
      <c r="Q35" s="42"/>
      <c r="R35" s="42"/>
      <c r="S35" s="42"/>
      <c r="T35" s="45" t="s">
        <v>45</v>
      </c>
      <c r="U35" s="42"/>
      <c r="V35" s="42"/>
      <c r="W35" s="213">
        <f>ROUND(BD87+SUM(CH92:CH96),2)</f>
        <v>0</v>
      </c>
      <c r="X35" s="212"/>
      <c r="Y35" s="212"/>
      <c r="Z35" s="212"/>
      <c r="AA35" s="212"/>
      <c r="AB35" s="212"/>
      <c r="AC35" s="212"/>
      <c r="AD35" s="212"/>
      <c r="AE35" s="212"/>
      <c r="AF35" s="42"/>
      <c r="AG35" s="42"/>
      <c r="AH35" s="42"/>
      <c r="AI35" s="42"/>
      <c r="AJ35" s="42"/>
      <c r="AK35" s="213">
        <v>0</v>
      </c>
      <c r="AL35" s="212"/>
      <c r="AM35" s="212"/>
      <c r="AN35" s="212"/>
      <c r="AO35" s="212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50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51</v>
      </c>
      <c r="U37" s="49"/>
      <c r="V37" s="49"/>
      <c r="W37" s="49"/>
      <c r="X37" s="214" t="s">
        <v>52</v>
      </c>
      <c r="Y37" s="215"/>
      <c r="Z37" s="215"/>
      <c r="AA37" s="215"/>
      <c r="AB37" s="215"/>
      <c r="AC37" s="49"/>
      <c r="AD37" s="49"/>
      <c r="AE37" s="49"/>
      <c r="AF37" s="49"/>
      <c r="AG37" s="49"/>
      <c r="AH37" s="49"/>
      <c r="AI37" s="49"/>
      <c r="AJ37" s="49"/>
      <c r="AK37" s="216">
        <f>SUM(AK29:AK35)</f>
        <v>0</v>
      </c>
      <c r="AL37" s="215"/>
      <c r="AM37" s="215"/>
      <c r="AN37" s="215"/>
      <c r="AO37" s="217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4"/>
    </row>
    <row r="40" spans="2:57">
      <c r="B40" s="2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4"/>
    </row>
    <row r="41" spans="2:57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4"/>
    </row>
    <row r="42" spans="2:57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4"/>
    </row>
    <row r="43" spans="2:57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4"/>
    </row>
    <row r="44" spans="2:57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4"/>
    </row>
    <row r="45" spans="2:57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4"/>
    </row>
    <row r="46" spans="2:57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4"/>
    </row>
    <row r="47" spans="2:57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4"/>
    </row>
    <row r="48" spans="2:57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4"/>
    </row>
    <row r="49" spans="2:43" s="1" customFormat="1" ht="15">
      <c r="B49" s="36"/>
      <c r="C49" s="37"/>
      <c r="D49" s="51" t="s">
        <v>53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54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3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4"/>
    </row>
    <row r="51" spans="2:43">
      <c r="B51" s="23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4"/>
    </row>
    <row r="52" spans="2:43">
      <c r="B52" s="23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4"/>
    </row>
    <row r="53" spans="2:43">
      <c r="B53" s="23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4"/>
    </row>
    <row r="54" spans="2:43">
      <c r="B54" s="23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4"/>
    </row>
    <row r="55" spans="2:43">
      <c r="B55" s="23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4"/>
    </row>
    <row r="56" spans="2:43">
      <c r="B56" s="23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4"/>
    </row>
    <row r="57" spans="2:43">
      <c r="B57" s="23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4"/>
    </row>
    <row r="58" spans="2:43" s="1" customFormat="1" ht="15">
      <c r="B58" s="36"/>
      <c r="C58" s="37"/>
      <c r="D58" s="56" t="s">
        <v>55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56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55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56</v>
      </c>
      <c r="AN58" s="57"/>
      <c r="AO58" s="59"/>
      <c r="AP58" s="37"/>
      <c r="AQ58" s="38"/>
    </row>
    <row r="59" spans="2:43">
      <c r="B59" s="23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4"/>
    </row>
    <row r="60" spans="2:43" s="1" customFormat="1" ht="15">
      <c r="B60" s="36"/>
      <c r="C60" s="37"/>
      <c r="D60" s="51" t="s">
        <v>57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58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3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4"/>
    </row>
    <row r="62" spans="2:43">
      <c r="B62" s="23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4"/>
    </row>
    <row r="63" spans="2:43">
      <c r="B63" s="23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4"/>
    </row>
    <row r="64" spans="2:43">
      <c r="B64" s="23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4"/>
    </row>
    <row r="65" spans="2:43">
      <c r="B65" s="23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4"/>
    </row>
    <row r="66" spans="2:43">
      <c r="B66" s="23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4"/>
    </row>
    <row r="67" spans="2:43">
      <c r="B67" s="23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4"/>
    </row>
    <row r="68" spans="2:43">
      <c r="B68" s="23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4"/>
    </row>
    <row r="69" spans="2:43" s="1" customFormat="1" ht="15">
      <c r="B69" s="36"/>
      <c r="C69" s="37"/>
      <c r="D69" s="56" t="s">
        <v>55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56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55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56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198" t="s">
        <v>59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38"/>
    </row>
    <row r="77" spans="2:43" s="3" customFormat="1" ht="14.45" customHeight="1">
      <c r="B77" s="66"/>
      <c r="C77" s="31" t="s">
        <v>16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201816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19</v>
      </c>
      <c r="D78" s="71"/>
      <c r="E78" s="71"/>
      <c r="F78" s="71"/>
      <c r="G78" s="71"/>
      <c r="H78" s="71"/>
      <c r="I78" s="71"/>
      <c r="J78" s="71"/>
      <c r="K78" s="71"/>
      <c r="L78" s="218" t="str">
        <f>K6</f>
        <v>Autobusová zastávka Hlubočinka,Radějovice</v>
      </c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1" t="s">
        <v>25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Radějovice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27</v>
      </c>
      <c r="AJ80" s="37"/>
      <c r="AK80" s="37"/>
      <c r="AL80" s="37"/>
      <c r="AM80" s="74" t="str">
        <f>IF(AN8= "","",AN8)</f>
        <v/>
      </c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1" t="s">
        <v>28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Obec Radějovice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34</v>
      </c>
      <c r="AJ82" s="37"/>
      <c r="AK82" s="37"/>
      <c r="AL82" s="37"/>
      <c r="AM82" s="220" t="str">
        <f>IF(E17="","",E17)</f>
        <v xml:space="preserve"> </v>
      </c>
      <c r="AN82" s="220"/>
      <c r="AO82" s="220"/>
      <c r="AP82" s="220"/>
      <c r="AQ82" s="38"/>
      <c r="AS82" s="221" t="s">
        <v>60</v>
      </c>
      <c r="AT82" s="222"/>
      <c r="AU82" s="75"/>
      <c r="AV82" s="75"/>
      <c r="AW82" s="75"/>
      <c r="AX82" s="75"/>
      <c r="AY82" s="75"/>
      <c r="AZ82" s="75"/>
      <c r="BA82" s="75"/>
      <c r="BB82" s="75"/>
      <c r="BC82" s="75"/>
      <c r="BD82" s="76"/>
    </row>
    <row r="83" spans="1:89" s="1" customFormat="1" ht="15">
      <c r="B83" s="36"/>
      <c r="C83" s="31" t="s">
        <v>32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37</v>
      </c>
      <c r="AJ83" s="37"/>
      <c r="AK83" s="37"/>
      <c r="AL83" s="37"/>
      <c r="AM83" s="220" t="str">
        <f>IF(E20="","",E20)</f>
        <v>Ing.Pavel Kubísek</v>
      </c>
      <c r="AN83" s="220"/>
      <c r="AO83" s="220"/>
      <c r="AP83" s="220"/>
      <c r="AQ83" s="38"/>
      <c r="AS83" s="223"/>
      <c r="AT83" s="224"/>
      <c r="AU83" s="77"/>
      <c r="AV83" s="77"/>
      <c r="AW83" s="77"/>
      <c r="AX83" s="77"/>
      <c r="AY83" s="77"/>
      <c r="AZ83" s="77"/>
      <c r="BA83" s="77"/>
      <c r="BB83" s="77"/>
      <c r="BC83" s="77"/>
      <c r="BD83" s="78"/>
    </row>
    <row r="84" spans="1:89" s="1" customFormat="1" ht="10.7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25"/>
      <c r="AT84" s="226"/>
      <c r="AU84" s="37"/>
      <c r="AV84" s="37"/>
      <c r="AW84" s="37"/>
      <c r="AX84" s="37"/>
      <c r="AY84" s="37"/>
      <c r="AZ84" s="37"/>
      <c r="BA84" s="37"/>
      <c r="BB84" s="37"/>
      <c r="BC84" s="37"/>
      <c r="BD84" s="79"/>
    </row>
    <row r="85" spans="1:89" s="1" customFormat="1" ht="29.25" customHeight="1">
      <c r="B85" s="36"/>
      <c r="C85" s="227" t="s">
        <v>61</v>
      </c>
      <c r="D85" s="228"/>
      <c r="E85" s="228"/>
      <c r="F85" s="228"/>
      <c r="G85" s="228"/>
      <c r="H85" s="80"/>
      <c r="I85" s="229" t="s">
        <v>62</v>
      </c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9" t="s">
        <v>63</v>
      </c>
      <c r="AH85" s="228"/>
      <c r="AI85" s="228"/>
      <c r="AJ85" s="228"/>
      <c r="AK85" s="228"/>
      <c r="AL85" s="228"/>
      <c r="AM85" s="228"/>
      <c r="AN85" s="229" t="s">
        <v>64</v>
      </c>
      <c r="AO85" s="228"/>
      <c r="AP85" s="230"/>
      <c r="AQ85" s="38"/>
      <c r="AS85" s="81" t="s">
        <v>65</v>
      </c>
      <c r="AT85" s="82" t="s">
        <v>66</v>
      </c>
      <c r="AU85" s="82" t="s">
        <v>67</v>
      </c>
      <c r="AV85" s="82" t="s">
        <v>68</v>
      </c>
      <c r="AW85" s="82" t="s">
        <v>69</v>
      </c>
      <c r="AX85" s="82" t="s">
        <v>70</v>
      </c>
      <c r="AY85" s="82" t="s">
        <v>71</v>
      </c>
      <c r="AZ85" s="82" t="s">
        <v>72</v>
      </c>
      <c r="BA85" s="82" t="s">
        <v>73</v>
      </c>
      <c r="BB85" s="82" t="s">
        <v>74</v>
      </c>
      <c r="BC85" s="82" t="s">
        <v>75</v>
      </c>
      <c r="BD85" s="83" t="s">
        <v>76</v>
      </c>
    </row>
    <row r="86" spans="1:89" s="1" customFormat="1" ht="10.7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4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5" t="s">
        <v>77</v>
      </c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241">
        <f>ROUND(SUM(AG88:AG89),2)</f>
        <v>0</v>
      </c>
      <c r="AH87" s="241"/>
      <c r="AI87" s="241"/>
      <c r="AJ87" s="241"/>
      <c r="AK87" s="241"/>
      <c r="AL87" s="241"/>
      <c r="AM87" s="241"/>
      <c r="AN87" s="242">
        <f>SUM(AG87,AT87)</f>
        <v>0</v>
      </c>
      <c r="AO87" s="242"/>
      <c r="AP87" s="242"/>
      <c r="AQ87" s="72"/>
      <c r="AS87" s="87">
        <f>ROUND(SUM(AS88:AS89),2)</f>
        <v>0</v>
      </c>
      <c r="AT87" s="88">
        <f>ROUND(SUM(AV87:AW87),2)</f>
        <v>0</v>
      </c>
      <c r="AU87" s="89">
        <f>ROUND(SUM(AU88:AU89),5)</f>
        <v>0</v>
      </c>
      <c r="AV87" s="88">
        <f>ROUND(AZ87*L31,2)</f>
        <v>0</v>
      </c>
      <c r="AW87" s="88">
        <f>ROUND(BA87*L32,2)</f>
        <v>0</v>
      </c>
      <c r="AX87" s="88">
        <f>ROUND(BB87*L31,2)</f>
        <v>0</v>
      </c>
      <c r="AY87" s="88">
        <f>ROUND(BC87*L32,2)</f>
        <v>0</v>
      </c>
      <c r="AZ87" s="88">
        <f>ROUND(SUM(AZ88:AZ89),2)</f>
        <v>0</v>
      </c>
      <c r="BA87" s="88">
        <f>ROUND(SUM(BA88:BA89),2)</f>
        <v>0</v>
      </c>
      <c r="BB87" s="88">
        <f>ROUND(SUM(BB88:BB89),2)</f>
        <v>0</v>
      </c>
      <c r="BC87" s="88">
        <f>ROUND(SUM(BC88:BC89),2)</f>
        <v>0</v>
      </c>
      <c r="BD87" s="90">
        <f>ROUND(SUM(BD88:BD89),2)</f>
        <v>0</v>
      </c>
      <c r="BS87" s="91" t="s">
        <v>78</v>
      </c>
      <c r="BT87" s="91" t="s">
        <v>79</v>
      </c>
      <c r="BU87" s="92" t="s">
        <v>80</v>
      </c>
      <c r="BV87" s="91" t="s">
        <v>81</v>
      </c>
      <c r="BW87" s="91" t="s">
        <v>82</v>
      </c>
      <c r="BX87" s="91" t="s">
        <v>83</v>
      </c>
    </row>
    <row r="88" spans="1:89" s="5" customFormat="1" ht="22.5" customHeight="1">
      <c r="A88" s="93" t="s">
        <v>84</v>
      </c>
      <c r="B88" s="94"/>
      <c r="C88" s="95"/>
      <c r="D88" s="233" t="s">
        <v>85</v>
      </c>
      <c r="E88" s="233"/>
      <c r="F88" s="233"/>
      <c r="G88" s="233"/>
      <c r="H88" s="233"/>
      <c r="I88" s="96"/>
      <c r="J88" s="233" t="s">
        <v>86</v>
      </c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1">
        <f>'SO 101a - Autobusová zast...'!M30</f>
        <v>0</v>
      </c>
      <c r="AH88" s="232"/>
      <c r="AI88" s="232"/>
      <c r="AJ88" s="232"/>
      <c r="AK88" s="232"/>
      <c r="AL88" s="232"/>
      <c r="AM88" s="232"/>
      <c r="AN88" s="231">
        <f>SUM(AG88,AT88)</f>
        <v>0</v>
      </c>
      <c r="AO88" s="232"/>
      <c r="AP88" s="232"/>
      <c r="AQ88" s="97"/>
      <c r="AS88" s="98">
        <f>'SO 101a - Autobusová zast...'!M28</f>
        <v>0</v>
      </c>
      <c r="AT88" s="99">
        <f>ROUND(SUM(AV88:AW88),2)</f>
        <v>0</v>
      </c>
      <c r="AU88" s="100">
        <f>'SO 101a - Autobusová zast...'!W126</f>
        <v>0</v>
      </c>
      <c r="AV88" s="99">
        <f>'SO 101a - Autobusová zast...'!M32</f>
        <v>0</v>
      </c>
      <c r="AW88" s="99">
        <f>'SO 101a - Autobusová zast...'!M33</f>
        <v>0</v>
      </c>
      <c r="AX88" s="99">
        <f>'SO 101a - Autobusová zast...'!M34</f>
        <v>0</v>
      </c>
      <c r="AY88" s="99">
        <f>'SO 101a - Autobusová zast...'!M35</f>
        <v>0</v>
      </c>
      <c r="AZ88" s="99">
        <f>'SO 101a - Autobusová zast...'!H32</f>
        <v>0</v>
      </c>
      <c r="BA88" s="99">
        <f>'SO 101a - Autobusová zast...'!H33</f>
        <v>0</v>
      </c>
      <c r="BB88" s="99">
        <f>'SO 101a - Autobusová zast...'!H34</f>
        <v>0</v>
      </c>
      <c r="BC88" s="99">
        <f>'SO 101a - Autobusová zast...'!H35</f>
        <v>0</v>
      </c>
      <c r="BD88" s="101">
        <f>'SO 101a - Autobusová zast...'!H36</f>
        <v>0</v>
      </c>
      <c r="BT88" s="102" t="s">
        <v>87</v>
      </c>
      <c r="BV88" s="102" t="s">
        <v>81</v>
      </c>
      <c r="BW88" s="102" t="s">
        <v>88</v>
      </c>
      <c r="BX88" s="102" t="s">
        <v>82</v>
      </c>
    </row>
    <row r="89" spans="1:89" s="5" customFormat="1" ht="37.5" customHeight="1">
      <c r="A89" s="93" t="s">
        <v>84</v>
      </c>
      <c r="B89" s="94"/>
      <c r="C89" s="95"/>
      <c r="D89" s="233" t="s">
        <v>89</v>
      </c>
      <c r="E89" s="233"/>
      <c r="F89" s="233"/>
      <c r="G89" s="233"/>
      <c r="H89" s="233"/>
      <c r="I89" s="96"/>
      <c r="J89" s="233" t="s">
        <v>90</v>
      </c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1">
        <f>'SO 101b - Autobusová zast...'!M30</f>
        <v>0</v>
      </c>
      <c r="AH89" s="232"/>
      <c r="AI89" s="232"/>
      <c r="AJ89" s="232"/>
      <c r="AK89" s="232"/>
      <c r="AL89" s="232"/>
      <c r="AM89" s="232"/>
      <c r="AN89" s="231">
        <f>SUM(AG89,AT89)</f>
        <v>0</v>
      </c>
      <c r="AO89" s="232"/>
      <c r="AP89" s="232"/>
      <c r="AQ89" s="97"/>
      <c r="AS89" s="103">
        <f>'SO 101b - Autobusová zast...'!M28</f>
        <v>0</v>
      </c>
      <c r="AT89" s="104">
        <f>ROUND(SUM(AV89:AW89),2)</f>
        <v>0</v>
      </c>
      <c r="AU89" s="105">
        <f>'SO 101b - Autobusová zast...'!W123</f>
        <v>0</v>
      </c>
      <c r="AV89" s="104">
        <f>'SO 101b - Autobusová zast...'!M32</f>
        <v>0</v>
      </c>
      <c r="AW89" s="104">
        <f>'SO 101b - Autobusová zast...'!M33</f>
        <v>0</v>
      </c>
      <c r="AX89" s="104">
        <f>'SO 101b - Autobusová zast...'!M34</f>
        <v>0</v>
      </c>
      <c r="AY89" s="104">
        <f>'SO 101b - Autobusová zast...'!M35</f>
        <v>0</v>
      </c>
      <c r="AZ89" s="104">
        <f>'SO 101b - Autobusová zast...'!H32</f>
        <v>0</v>
      </c>
      <c r="BA89" s="104">
        <f>'SO 101b - Autobusová zast...'!H33</f>
        <v>0</v>
      </c>
      <c r="BB89" s="104">
        <f>'SO 101b - Autobusová zast...'!H34</f>
        <v>0</v>
      </c>
      <c r="BC89" s="104">
        <f>'SO 101b - Autobusová zast...'!H35</f>
        <v>0</v>
      </c>
      <c r="BD89" s="106">
        <f>'SO 101b - Autobusová zast...'!H36</f>
        <v>0</v>
      </c>
      <c r="BT89" s="102" t="s">
        <v>87</v>
      </c>
      <c r="BV89" s="102" t="s">
        <v>81</v>
      </c>
      <c r="BW89" s="102" t="s">
        <v>91</v>
      </c>
      <c r="BX89" s="102" t="s">
        <v>82</v>
      </c>
    </row>
    <row r="90" spans="1:89">
      <c r="B90" s="23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4"/>
    </row>
    <row r="91" spans="1:89" s="1" customFormat="1" ht="30" customHeight="1">
      <c r="B91" s="36"/>
      <c r="C91" s="85" t="s">
        <v>92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42">
        <f>ROUND(SUM(AG92:AG95),2)</f>
        <v>0</v>
      </c>
      <c r="AH91" s="242"/>
      <c r="AI91" s="242"/>
      <c r="AJ91" s="242"/>
      <c r="AK91" s="242"/>
      <c r="AL91" s="242"/>
      <c r="AM91" s="242"/>
      <c r="AN91" s="242">
        <f>ROUND(SUM(AN92:AN95),2)</f>
        <v>0</v>
      </c>
      <c r="AO91" s="242"/>
      <c r="AP91" s="242"/>
      <c r="AQ91" s="38"/>
      <c r="AS91" s="81" t="s">
        <v>93</v>
      </c>
      <c r="AT91" s="82" t="s">
        <v>94</v>
      </c>
      <c r="AU91" s="82" t="s">
        <v>43</v>
      </c>
      <c r="AV91" s="83" t="s">
        <v>66</v>
      </c>
    </row>
    <row r="92" spans="1:89" s="1" customFormat="1" ht="19.899999999999999" customHeight="1">
      <c r="B92" s="36"/>
      <c r="C92" s="37"/>
      <c r="D92" s="107" t="s">
        <v>95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34">
        <f>ROUND(AG87*AS92,2)</f>
        <v>0</v>
      </c>
      <c r="AH92" s="235"/>
      <c r="AI92" s="235"/>
      <c r="AJ92" s="235"/>
      <c r="AK92" s="235"/>
      <c r="AL92" s="235"/>
      <c r="AM92" s="235"/>
      <c r="AN92" s="235">
        <f>ROUND(AG92+AV92,2)</f>
        <v>0</v>
      </c>
      <c r="AO92" s="235"/>
      <c r="AP92" s="235"/>
      <c r="AQ92" s="38"/>
      <c r="AS92" s="108">
        <v>0</v>
      </c>
      <c r="AT92" s="109" t="s">
        <v>96</v>
      </c>
      <c r="AU92" s="109" t="s">
        <v>44</v>
      </c>
      <c r="AV92" s="110">
        <f>ROUND(IF(AU92="základní",AG92*L31,IF(AU92="snížená",AG92*L32,0)),2)</f>
        <v>0</v>
      </c>
      <c r="BV92" s="19" t="s">
        <v>97</v>
      </c>
      <c r="BY92" s="111">
        <f>IF(AU92="základní",AV92,0)</f>
        <v>0</v>
      </c>
      <c r="BZ92" s="111">
        <f>IF(AU92="snížená",AV92,0)</f>
        <v>0</v>
      </c>
      <c r="CA92" s="111">
        <v>0</v>
      </c>
      <c r="CB92" s="111">
        <v>0</v>
      </c>
      <c r="CC92" s="111">
        <v>0</v>
      </c>
      <c r="CD92" s="111">
        <f>IF(AU92="základní",AG92,0)</f>
        <v>0</v>
      </c>
      <c r="CE92" s="111">
        <f>IF(AU92="snížená",AG92,0)</f>
        <v>0</v>
      </c>
      <c r="CF92" s="111">
        <f>IF(AU92="zákl. přenesená",AG92,0)</f>
        <v>0</v>
      </c>
      <c r="CG92" s="111">
        <f>IF(AU92="sníž. přenesená",AG92,0)</f>
        <v>0</v>
      </c>
      <c r="CH92" s="111">
        <f>IF(AU92="nulová",AG92,0)</f>
        <v>0</v>
      </c>
      <c r="CI92" s="19">
        <f>IF(AU92="základní",1,IF(AU92="snížená",2,IF(AU92="zákl. přenesená",4,IF(AU92="sníž. přenesená",5,3))))</f>
        <v>1</v>
      </c>
      <c r="CJ92" s="19">
        <f>IF(AT92="stavební čast",1,IF(8892="investiční čast",2,3))</f>
        <v>1</v>
      </c>
      <c r="CK92" s="19" t="str">
        <f>IF(D92="Vyplň vlastní","","x")</f>
        <v>x</v>
      </c>
    </row>
    <row r="93" spans="1:89" s="1" customFormat="1" ht="19.899999999999999" customHeight="1">
      <c r="B93" s="36"/>
      <c r="C93" s="37"/>
      <c r="D93" s="239" t="s">
        <v>98</v>
      </c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37"/>
      <c r="AD93" s="37"/>
      <c r="AE93" s="37"/>
      <c r="AF93" s="37"/>
      <c r="AG93" s="234">
        <f>AG87*AS93</f>
        <v>0</v>
      </c>
      <c r="AH93" s="235"/>
      <c r="AI93" s="235"/>
      <c r="AJ93" s="235"/>
      <c r="AK93" s="235"/>
      <c r="AL93" s="235"/>
      <c r="AM93" s="235"/>
      <c r="AN93" s="235">
        <f>AG93+AV93</f>
        <v>0</v>
      </c>
      <c r="AO93" s="235"/>
      <c r="AP93" s="235"/>
      <c r="AQ93" s="38"/>
      <c r="AS93" s="112">
        <v>0</v>
      </c>
      <c r="AT93" s="113" t="s">
        <v>96</v>
      </c>
      <c r="AU93" s="113" t="s">
        <v>44</v>
      </c>
      <c r="AV93" s="114">
        <f>ROUND(IF(AU93="nulová",0,IF(OR(AU93="základní",AU93="zákl. přenesená"),AG93*L31,AG93*L32)),2)</f>
        <v>0</v>
      </c>
      <c r="BV93" s="19" t="s">
        <v>99</v>
      </c>
      <c r="BY93" s="111">
        <f>IF(AU93="základní",AV93,0)</f>
        <v>0</v>
      </c>
      <c r="BZ93" s="111">
        <f>IF(AU93="snížená",AV93,0)</f>
        <v>0</v>
      </c>
      <c r="CA93" s="111">
        <f>IF(AU93="zákl. přenesená",AV93,0)</f>
        <v>0</v>
      </c>
      <c r="CB93" s="111">
        <f>IF(AU93="sníž. přenesená",AV93,0)</f>
        <v>0</v>
      </c>
      <c r="CC93" s="111">
        <f>IF(AU93="nulová",AV93,0)</f>
        <v>0</v>
      </c>
      <c r="CD93" s="111">
        <f>IF(AU93="základní",AG93,0)</f>
        <v>0</v>
      </c>
      <c r="CE93" s="111">
        <f>IF(AU93="snížená",AG93,0)</f>
        <v>0</v>
      </c>
      <c r="CF93" s="111">
        <f>IF(AU93="zákl. přenesená",AG93,0)</f>
        <v>0</v>
      </c>
      <c r="CG93" s="111">
        <f>IF(AU93="sníž. přenesená",AG93,0)</f>
        <v>0</v>
      </c>
      <c r="CH93" s="111">
        <f>IF(AU93="nulová",AG93,0)</f>
        <v>0</v>
      </c>
      <c r="CI93" s="19">
        <f>IF(AU93="základní",1,IF(AU93="snížená",2,IF(AU93="zákl. přenesená",4,IF(AU93="sníž. přenesená",5,3))))</f>
        <v>1</v>
      </c>
      <c r="CJ93" s="19">
        <f>IF(AT93="stavební čast",1,IF(8893="investiční čast",2,3))</f>
        <v>1</v>
      </c>
      <c r="CK93" s="19" t="str">
        <f>IF(D93="Vyplň vlastní","","x")</f>
        <v/>
      </c>
    </row>
    <row r="94" spans="1:89" s="1" customFormat="1" ht="19.899999999999999" customHeight="1">
      <c r="B94" s="36"/>
      <c r="C94" s="37"/>
      <c r="D94" s="239" t="s">
        <v>98</v>
      </c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37"/>
      <c r="AD94" s="37"/>
      <c r="AE94" s="37"/>
      <c r="AF94" s="37"/>
      <c r="AG94" s="234">
        <f>AG87*AS94</f>
        <v>0</v>
      </c>
      <c r="AH94" s="235"/>
      <c r="AI94" s="235"/>
      <c r="AJ94" s="235"/>
      <c r="AK94" s="235"/>
      <c r="AL94" s="235"/>
      <c r="AM94" s="235"/>
      <c r="AN94" s="235">
        <f>AG94+AV94</f>
        <v>0</v>
      </c>
      <c r="AO94" s="235"/>
      <c r="AP94" s="235"/>
      <c r="AQ94" s="38"/>
      <c r="AS94" s="112">
        <v>0</v>
      </c>
      <c r="AT94" s="113" t="s">
        <v>96</v>
      </c>
      <c r="AU94" s="113" t="s">
        <v>44</v>
      </c>
      <c r="AV94" s="114">
        <f>ROUND(IF(AU94="nulová",0,IF(OR(AU94="základní",AU94="zákl. přenesená"),AG94*L31,AG94*L32)),2)</f>
        <v>0</v>
      </c>
      <c r="BV94" s="19" t="s">
        <v>99</v>
      </c>
      <c r="BY94" s="111">
        <f>IF(AU94="základní",AV94,0)</f>
        <v>0</v>
      </c>
      <c r="BZ94" s="111">
        <f>IF(AU94="snížená",AV94,0)</f>
        <v>0</v>
      </c>
      <c r="CA94" s="111">
        <f>IF(AU94="zákl. přenesená",AV94,0)</f>
        <v>0</v>
      </c>
      <c r="CB94" s="111">
        <f>IF(AU94="sníž. přenesená",AV94,0)</f>
        <v>0</v>
      </c>
      <c r="CC94" s="111">
        <f>IF(AU94="nulová",AV94,0)</f>
        <v>0</v>
      </c>
      <c r="CD94" s="111">
        <f>IF(AU94="základní",AG94,0)</f>
        <v>0</v>
      </c>
      <c r="CE94" s="111">
        <f>IF(AU94="snížená",AG94,0)</f>
        <v>0</v>
      </c>
      <c r="CF94" s="111">
        <f>IF(AU94="zákl. přenesená",AG94,0)</f>
        <v>0</v>
      </c>
      <c r="CG94" s="111">
        <f>IF(AU94="sníž. přenesená",AG94,0)</f>
        <v>0</v>
      </c>
      <c r="CH94" s="111">
        <f>IF(AU94="nulová",AG94,0)</f>
        <v>0</v>
      </c>
      <c r="CI94" s="19">
        <f>IF(AU94="základní",1,IF(AU94="snížená",2,IF(AU94="zákl. přenesená",4,IF(AU94="sníž. přenesená",5,3))))</f>
        <v>1</v>
      </c>
      <c r="CJ94" s="19">
        <f>IF(AT94="stavební čast",1,IF(8894="investiční čast",2,3))</f>
        <v>1</v>
      </c>
      <c r="CK94" s="19" t="str">
        <f>IF(D94="Vyplň vlastní","","x")</f>
        <v/>
      </c>
    </row>
    <row r="95" spans="1:89" s="1" customFormat="1" ht="19.899999999999999" customHeight="1">
      <c r="B95" s="36"/>
      <c r="C95" s="37"/>
      <c r="D95" s="239" t="s">
        <v>98</v>
      </c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37"/>
      <c r="AD95" s="37"/>
      <c r="AE95" s="37"/>
      <c r="AF95" s="37"/>
      <c r="AG95" s="234">
        <f>AG87*AS95</f>
        <v>0</v>
      </c>
      <c r="AH95" s="235"/>
      <c r="AI95" s="235"/>
      <c r="AJ95" s="235"/>
      <c r="AK95" s="235"/>
      <c r="AL95" s="235"/>
      <c r="AM95" s="235"/>
      <c r="AN95" s="235">
        <f>AG95+AV95</f>
        <v>0</v>
      </c>
      <c r="AO95" s="235"/>
      <c r="AP95" s="235"/>
      <c r="AQ95" s="38"/>
      <c r="AS95" s="115">
        <v>0</v>
      </c>
      <c r="AT95" s="116" t="s">
        <v>96</v>
      </c>
      <c r="AU95" s="116" t="s">
        <v>44</v>
      </c>
      <c r="AV95" s="117">
        <f>ROUND(IF(AU95="nulová",0,IF(OR(AU95="základní",AU95="zákl. přenesená"),AG95*L31,AG95*L32)),2)</f>
        <v>0</v>
      </c>
      <c r="BV95" s="19" t="s">
        <v>99</v>
      </c>
      <c r="BY95" s="111">
        <f>IF(AU95="základní",AV95,0)</f>
        <v>0</v>
      </c>
      <c r="BZ95" s="111">
        <f>IF(AU95="snížená",AV95,0)</f>
        <v>0</v>
      </c>
      <c r="CA95" s="111">
        <f>IF(AU95="zákl. přenesená",AV95,0)</f>
        <v>0</v>
      </c>
      <c r="CB95" s="111">
        <f>IF(AU95="sníž. přenesená",AV95,0)</f>
        <v>0</v>
      </c>
      <c r="CC95" s="111">
        <f>IF(AU95="nulová",AV95,0)</f>
        <v>0</v>
      </c>
      <c r="CD95" s="111">
        <f>IF(AU95="základní",AG95,0)</f>
        <v>0</v>
      </c>
      <c r="CE95" s="111">
        <f>IF(AU95="snížená",AG95,0)</f>
        <v>0</v>
      </c>
      <c r="CF95" s="111">
        <f>IF(AU95="zákl. přenesená",AG95,0)</f>
        <v>0</v>
      </c>
      <c r="CG95" s="111">
        <f>IF(AU95="sníž. přenesená",AG95,0)</f>
        <v>0</v>
      </c>
      <c r="CH95" s="111">
        <f>IF(AU95="nulová",AG95,0)</f>
        <v>0</v>
      </c>
      <c r="CI95" s="19">
        <f>IF(AU95="základní",1,IF(AU95="snížená",2,IF(AU95="zákl. přenesená",4,IF(AU95="sníž. přenesená",5,3))))</f>
        <v>1</v>
      </c>
      <c r="CJ95" s="19">
        <f>IF(AT95="stavební čast",1,IF(8895="investiční čast",2,3))</f>
        <v>1</v>
      </c>
      <c r="CK95" s="19" t="str">
        <f>IF(D95="Vyplň vlastní","","x")</f>
        <v/>
      </c>
    </row>
    <row r="96" spans="1:89" s="1" customFormat="1" ht="10.7" customHeight="1"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8"/>
    </row>
    <row r="97" spans="2:43" s="1" customFormat="1" ht="30" customHeight="1">
      <c r="B97" s="36"/>
      <c r="C97" s="118" t="s">
        <v>100</v>
      </c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236">
        <f>ROUND(AG87+AG91,2)</f>
        <v>0</v>
      </c>
      <c r="AH97" s="236"/>
      <c r="AI97" s="236"/>
      <c r="AJ97" s="236"/>
      <c r="AK97" s="236"/>
      <c r="AL97" s="236"/>
      <c r="AM97" s="236"/>
      <c r="AN97" s="236">
        <f>AN87+AN91</f>
        <v>0</v>
      </c>
      <c r="AO97" s="236"/>
      <c r="AP97" s="236"/>
      <c r="AQ97" s="38"/>
    </row>
    <row r="98" spans="2:43" s="1" customFormat="1" ht="6.95" customHeight="1"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2"/>
    </row>
  </sheetData>
  <sheetProtection password="CC35" sheet="1" objects="1" scenarios="1" formatCells="0" formatColumns="0" formatRows="0" sort="0" autoFilter="0"/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 xr:uid="{00000000-0002-0000-0000-000001000000}">
      <formula1>"stavební čast, technologická čast, investiční čast"</formula1>
    </dataValidation>
  </dataValidation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SO 101a - Autobusová zast...'!C2" display="/" xr:uid="{00000000-0004-0000-0000-000002000000}"/>
    <hyperlink ref="A89" location="'SO 101b - Autobusová zast...'!C2" display="/" xr:uid="{00000000-0004-0000-00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90"/>
  <sheetViews>
    <sheetView showGridLines="0" workbookViewId="0">
      <pane ySplit="1" topLeftCell="A2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101</v>
      </c>
      <c r="G1" s="15"/>
      <c r="H1" s="285" t="s">
        <v>102</v>
      </c>
      <c r="I1" s="285"/>
      <c r="J1" s="285"/>
      <c r="K1" s="285"/>
      <c r="L1" s="15" t="s">
        <v>103</v>
      </c>
      <c r="M1" s="13"/>
      <c r="N1" s="13"/>
      <c r="O1" s="14" t="s">
        <v>104</v>
      </c>
      <c r="P1" s="13"/>
      <c r="Q1" s="13"/>
      <c r="R1" s="13"/>
      <c r="S1" s="15" t="s">
        <v>105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7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37" t="s">
        <v>8</v>
      </c>
      <c r="T2" s="238"/>
      <c r="U2" s="238"/>
      <c r="V2" s="238"/>
      <c r="W2" s="238"/>
      <c r="X2" s="238"/>
      <c r="Y2" s="238"/>
      <c r="Z2" s="238"/>
      <c r="AA2" s="238"/>
      <c r="AB2" s="238"/>
      <c r="AC2" s="238"/>
      <c r="AT2" s="19" t="s">
        <v>88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106</v>
      </c>
    </row>
    <row r="4" spans="1:66" ht="36.950000000000003" customHeight="1">
      <c r="B4" s="23"/>
      <c r="C4" s="198" t="s">
        <v>107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43" t="str">
        <f>'Rekapitulace stavby'!K6</f>
        <v>Autobusová zastávka Hlubočinka,Radějovice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4"/>
    </row>
    <row r="7" spans="1:66" s="1" customFormat="1" ht="32.85" customHeight="1">
      <c r="B7" s="36"/>
      <c r="C7" s="37"/>
      <c r="D7" s="30" t="s">
        <v>108</v>
      </c>
      <c r="E7" s="37"/>
      <c r="F7" s="204" t="s">
        <v>109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22</v>
      </c>
      <c r="G8" s="37"/>
      <c r="H8" s="37"/>
      <c r="I8" s="37"/>
      <c r="J8" s="37"/>
      <c r="K8" s="37"/>
      <c r="L8" s="37"/>
      <c r="M8" s="31" t="s">
        <v>23</v>
      </c>
      <c r="N8" s="37"/>
      <c r="O8" s="29" t="s">
        <v>24</v>
      </c>
      <c r="P8" s="37"/>
      <c r="Q8" s="37"/>
      <c r="R8" s="38"/>
    </row>
    <row r="9" spans="1:66" s="1" customFormat="1" ht="14.45" customHeight="1">
      <c r="B9" s="36"/>
      <c r="C9" s="37"/>
      <c r="D9" s="31" t="s">
        <v>25</v>
      </c>
      <c r="E9" s="37"/>
      <c r="F9" s="29" t="s">
        <v>26</v>
      </c>
      <c r="G9" s="37"/>
      <c r="H9" s="37"/>
      <c r="I9" s="37"/>
      <c r="J9" s="37"/>
      <c r="K9" s="37"/>
      <c r="L9" s="37"/>
      <c r="M9" s="31" t="s">
        <v>27</v>
      </c>
      <c r="N9" s="37"/>
      <c r="O9" s="246">
        <f>'Rekapitulace stavby'!AN8</f>
        <v>0</v>
      </c>
      <c r="P9" s="247"/>
      <c r="Q9" s="37"/>
      <c r="R9" s="38"/>
    </row>
    <row r="10" spans="1:66" s="1" customFormat="1" ht="10.7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28</v>
      </c>
      <c r="E11" s="37"/>
      <c r="F11" s="37"/>
      <c r="G11" s="37"/>
      <c r="H11" s="37"/>
      <c r="I11" s="37"/>
      <c r="J11" s="37"/>
      <c r="K11" s="37"/>
      <c r="L11" s="37"/>
      <c r="M11" s="31" t="s">
        <v>29</v>
      </c>
      <c r="N11" s="37"/>
      <c r="O11" s="202" t="s">
        <v>24</v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">
        <v>30</v>
      </c>
      <c r="F12" s="37"/>
      <c r="G12" s="37"/>
      <c r="H12" s="37"/>
      <c r="I12" s="37"/>
      <c r="J12" s="37"/>
      <c r="K12" s="37"/>
      <c r="L12" s="37"/>
      <c r="M12" s="31" t="s">
        <v>31</v>
      </c>
      <c r="N12" s="37"/>
      <c r="O12" s="202" t="s">
        <v>24</v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32</v>
      </c>
      <c r="E14" s="37"/>
      <c r="F14" s="37"/>
      <c r="G14" s="37"/>
      <c r="H14" s="37"/>
      <c r="I14" s="37"/>
      <c r="J14" s="37"/>
      <c r="K14" s="37"/>
      <c r="L14" s="37"/>
      <c r="M14" s="31" t="s">
        <v>29</v>
      </c>
      <c r="N14" s="37"/>
      <c r="O14" s="248" t="str">
        <f>IF('Rekapitulace stavby'!AN13="","",'Rekapitulace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IF('Rekapitulace stavby'!E14="","",'Rekapitulace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31</v>
      </c>
      <c r="N15" s="37"/>
      <c r="O15" s="248" t="str">
        <f>IF('Rekapitulace stavby'!AN14="","",'Rekapitulace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34</v>
      </c>
      <c r="E17" s="37"/>
      <c r="F17" s="37"/>
      <c r="G17" s="37"/>
      <c r="H17" s="37"/>
      <c r="I17" s="37"/>
      <c r="J17" s="37"/>
      <c r="K17" s="37"/>
      <c r="L17" s="37"/>
      <c r="M17" s="31" t="s">
        <v>29</v>
      </c>
      <c r="N17" s="37"/>
      <c r="O17" s="202" t="str">
        <f>IF('Rekapitulace stavby'!AN16="","",'Rekapitulace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IF('Rekapitulace stavby'!E17="","",'Rekapitulace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31</v>
      </c>
      <c r="N18" s="37"/>
      <c r="O18" s="202" t="str">
        <f>IF('Rekapitulace stavby'!AN17="","",'Rekapitulace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37</v>
      </c>
      <c r="E20" s="37"/>
      <c r="F20" s="37"/>
      <c r="G20" s="37"/>
      <c r="H20" s="37"/>
      <c r="I20" s="37"/>
      <c r="J20" s="37"/>
      <c r="K20" s="37"/>
      <c r="L20" s="37"/>
      <c r="M20" s="31" t="s">
        <v>29</v>
      </c>
      <c r="N20" s="37"/>
      <c r="O20" s="202" t="s">
        <v>24</v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">
        <v>38</v>
      </c>
      <c r="F21" s="37"/>
      <c r="G21" s="37"/>
      <c r="H21" s="37"/>
      <c r="I21" s="37"/>
      <c r="J21" s="37"/>
      <c r="K21" s="37"/>
      <c r="L21" s="37"/>
      <c r="M21" s="31" t="s">
        <v>31</v>
      </c>
      <c r="N21" s="37"/>
      <c r="O21" s="202" t="s">
        <v>24</v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2.5" customHeight="1">
      <c r="B24" s="36"/>
      <c r="C24" s="37"/>
      <c r="D24" s="37"/>
      <c r="E24" s="207" t="s">
        <v>24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110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95</v>
      </c>
      <c r="E28" s="37"/>
      <c r="F28" s="37"/>
      <c r="G28" s="37"/>
      <c r="H28" s="37"/>
      <c r="I28" s="37"/>
      <c r="J28" s="37"/>
      <c r="K28" s="37"/>
      <c r="L28" s="37"/>
      <c r="M28" s="208">
        <f>N101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42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43</v>
      </c>
      <c r="E32" s="43" t="s">
        <v>44</v>
      </c>
      <c r="F32" s="44">
        <v>0.21</v>
      </c>
      <c r="G32" s="123" t="s">
        <v>45</v>
      </c>
      <c r="H32" s="251">
        <f>(SUM(BE101:BE108)+SUM(BE126:BE288))</f>
        <v>0</v>
      </c>
      <c r="I32" s="245"/>
      <c r="J32" s="245"/>
      <c r="K32" s="37"/>
      <c r="L32" s="37"/>
      <c r="M32" s="251">
        <f>ROUND((SUM(BE101:BE108)+SUM(BE126:BE288)), 2)*F32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46</v>
      </c>
      <c r="F33" s="44">
        <v>0.15</v>
      </c>
      <c r="G33" s="123" t="s">
        <v>45</v>
      </c>
      <c r="H33" s="251">
        <f>(SUM(BF101:BF108)+SUM(BF126:BF288))</f>
        <v>0</v>
      </c>
      <c r="I33" s="245"/>
      <c r="J33" s="245"/>
      <c r="K33" s="37"/>
      <c r="L33" s="37"/>
      <c r="M33" s="251">
        <f>ROUND((SUM(BF101:BF108)+SUM(BF126:BF288)), 2)*F33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47</v>
      </c>
      <c r="F34" s="44">
        <v>0.21</v>
      </c>
      <c r="G34" s="123" t="s">
        <v>45</v>
      </c>
      <c r="H34" s="251">
        <f>(SUM(BG101:BG108)+SUM(BG126:BG288))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48</v>
      </c>
      <c r="F35" s="44">
        <v>0.15</v>
      </c>
      <c r="G35" s="123" t="s">
        <v>45</v>
      </c>
      <c r="H35" s="251">
        <f>(SUM(BH101:BH108)+SUM(BH126:BH288))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49</v>
      </c>
      <c r="F36" s="44">
        <v>0</v>
      </c>
      <c r="G36" s="123" t="s">
        <v>45</v>
      </c>
      <c r="H36" s="251">
        <f>(SUM(BI101:BI108)+SUM(BI126:BI288))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50</v>
      </c>
      <c r="E38" s="80"/>
      <c r="F38" s="80"/>
      <c r="G38" s="125" t="s">
        <v>51</v>
      </c>
      <c r="H38" s="126" t="s">
        <v>52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53</v>
      </c>
      <c r="E50" s="52"/>
      <c r="F50" s="52"/>
      <c r="G50" s="52"/>
      <c r="H50" s="53"/>
      <c r="I50" s="37"/>
      <c r="J50" s="51" t="s">
        <v>54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55</v>
      </c>
      <c r="E59" s="57"/>
      <c r="F59" s="57"/>
      <c r="G59" s="58" t="s">
        <v>56</v>
      </c>
      <c r="H59" s="59"/>
      <c r="I59" s="37"/>
      <c r="J59" s="56" t="s">
        <v>55</v>
      </c>
      <c r="K59" s="57"/>
      <c r="L59" s="57"/>
      <c r="M59" s="57"/>
      <c r="N59" s="58" t="s">
        <v>56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57</v>
      </c>
      <c r="E61" s="52"/>
      <c r="F61" s="52"/>
      <c r="G61" s="52"/>
      <c r="H61" s="53"/>
      <c r="I61" s="37"/>
      <c r="J61" s="51" t="s">
        <v>58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21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21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21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21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21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21" s="1" customFormat="1" ht="15">
      <c r="B70" s="36"/>
      <c r="C70" s="37"/>
      <c r="D70" s="56" t="s">
        <v>55</v>
      </c>
      <c r="E70" s="57"/>
      <c r="F70" s="57"/>
      <c r="G70" s="58" t="s">
        <v>56</v>
      </c>
      <c r="H70" s="59"/>
      <c r="I70" s="37"/>
      <c r="J70" s="56" t="s">
        <v>55</v>
      </c>
      <c r="K70" s="57"/>
      <c r="L70" s="57"/>
      <c r="M70" s="57"/>
      <c r="N70" s="58" t="s">
        <v>56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111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19</v>
      </c>
      <c r="D78" s="37"/>
      <c r="E78" s="37"/>
      <c r="F78" s="243" t="str">
        <f>F6</f>
        <v>Autobusová zastávka Hlubočinka,Radějovice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108</v>
      </c>
      <c r="D79" s="37"/>
      <c r="E79" s="37"/>
      <c r="F79" s="218" t="str">
        <f>F7</f>
        <v>SO 101a - Autobusová zastávka,uznatelné náklady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25</v>
      </c>
      <c r="D81" s="37"/>
      <c r="E81" s="37"/>
      <c r="F81" s="29" t="str">
        <f>F9</f>
        <v>Radějovice</v>
      </c>
      <c r="G81" s="37"/>
      <c r="H81" s="37"/>
      <c r="I81" s="37"/>
      <c r="J81" s="37"/>
      <c r="K81" s="31" t="s">
        <v>27</v>
      </c>
      <c r="L81" s="37"/>
      <c r="M81" s="247">
        <f>IF(O9="","",O9)</f>
        <v>0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 ht="15">
      <c r="B83" s="36"/>
      <c r="C83" s="31" t="s">
        <v>28</v>
      </c>
      <c r="D83" s="37"/>
      <c r="E83" s="37"/>
      <c r="F83" s="29" t="str">
        <f>E12</f>
        <v>Obec Radějovice</v>
      </c>
      <c r="G83" s="37"/>
      <c r="H83" s="37"/>
      <c r="I83" s="37"/>
      <c r="J83" s="37"/>
      <c r="K83" s="31" t="s">
        <v>34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32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37</v>
      </c>
      <c r="L84" s="37"/>
      <c r="M84" s="202" t="str">
        <f>E21</f>
        <v>Ing.Pavel Kubísek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112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113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114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42">
        <f>N126</f>
        <v>0</v>
      </c>
      <c r="O88" s="256"/>
      <c r="P88" s="256"/>
      <c r="Q88" s="256"/>
      <c r="R88" s="38"/>
      <c r="T88" s="130"/>
      <c r="U88" s="130"/>
      <c r="AU88" s="19" t="s">
        <v>115</v>
      </c>
    </row>
    <row r="89" spans="2:47" s="6" customFormat="1" ht="24.95" customHeight="1">
      <c r="B89" s="132"/>
      <c r="C89" s="133"/>
      <c r="D89" s="134" t="s">
        <v>116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N127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117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N128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118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N187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119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N190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120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N217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121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N254</f>
        <v>0</v>
      </c>
      <c r="O94" s="259"/>
      <c r="P94" s="259"/>
      <c r="Q94" s="259"/>
      <c r="R94" s="139"/>
      <c r="T94" s="140"/>
      <c r="U94" s="140"/>
    </row>
    <row r="95" spans="2:47" s="7" customFormat="1" ht="19.899999999999999" customHeight="1">
      <c r="B95" s="137"/>
      <c r="C95" s="138"/>
      <c r="D95" s="107" t="s">
        <v>122</v>
      </c>
      <c r="E95" s="138"/>
      <c r="F95" s="138"/>
      <c r="G95" s="138"/>
      <c r="H95" s="138"/>
      <c r="I95" s="138"/>
      <c r="J95" s="138"/>
      <c r="K95" s="138"/>
      <c r="L95" s="138"/>
      <c r="M95" s="138"/>
      <c r="N95" s="235">
        <f>N275</f>
        <v>0</v>
      </c>
      <c r="O95" s="259"/>
      <c r="P95" s="259"/>
      <c r="Q95" s="259"/>
      <c r="R95" s="139"/>
      <c r="T95" s="140"/>
      <c r="U95" s="140"/>
    </row>
    <row r="96" spans="2:47" s="6" customFormat="1" ht="24.95" customHeight="1">
      <c r="B96" s="132"/>
      <c r="C96" s="133"/>
      <c r="D96" s="134" t="s">
        <v>123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57">
        <f>N277</f>
        <v>0</v>
      </c>
      <c r="O96" s="258"/>
      <c r="P96" s="258"/>
      <c r="Q96" s="258"/>
      <c r="R96" s="135"/>
      <c r="T96" s="136"/>
      <c r="U96" s="136"/>
    </row>
    <row r="97" spans="2:65" s="7" customFormat="1" ht="19.899999999999999" customHeight="1">
      <c r="B97" s="137"/>
      <c r="C97" s="138"/>
      <c r="D97" s="107" t="s">
        <v>124</v>
      </c>
      <c r="E97" s="138"/>
      <c r="F97" s="138"/>
      <c r="G97" s="138"/>
      <c r="H97" s="138"/>
      <c r="I97" s="138"/>
      <c r="J97" s="138"/>
      <c r="K97" s="138"/>
      <c r="L97" s="138"/>
      <c r="M97" s="138"/>
      <c r="N97" s="235">
        <f>N278</f>
        <v>0</v>
      </c>
      <c r="O97" s="259"/>
      <c r="P97" s="259"/>
      <c r="Q97" s="259"/>
      <c r="R97" s="139"/>
      <c r="T97" s="140"/>
      <c r="U97" s="140"/>
    </row>
    <row r="98" spans="2:65" s="6" customFormat="1" ht="24.95" customHeight="1">
      <c r="B98" s="132"/>
      <c r="C98" s="133"/>
      <c r="D98" s="134" t="s">
        <v>125</v>
      </c>
      <c r="E98" s="133"/>
      <c r="F98" s="133"/>
      <c r="G98" s="133"/>
      <c r="H98" s="133"/>
      <c r="I98" s="133"/>
      <c r="J98" s="133"/>
      <c r="K98" s="133"/>
      <c r="L98" s="133"/>
      <c r="M98" s="133"/>
      <c r="N98" s="257">
        <f>N284</f>
        <v>0</v>
      </c>
      <c r="O98" s="258"/>
      <c r="P98" s="258"/>
      <c r="Q98" s="258"/>
      <c r="R98" s="135"/>
      <c r="T98" s="136"/>
      <c r="U98" s="136"/>
    </row>
    <row r="99" spans="2:65" s="7" customFormat="1" ht="19.899999999999999" customHeight="1">
      <c r="B99" s="137"/>
      <c r="C99" s="138"/>
      <c r="D99" s="107" t="s">
        <v>126</v>
      </c>
      <c r="E99" s="138"/>
      <c r="F99" s="138"/>
      <c r="G99" s="138"/>
      <c r="H99" s="138"/>
      <c r="I99" s="138"/>
      <c r="J99" s="138"/>
      <c r="K99" s="138"/>
      <c r="L99" s="138"/>
      <c r="M99" s="138"/>
      <c r="N99" s="235">
        <f>N285</f>
        <v>0</v>
      </c>
      <c r="O99" s="259"/>
      <c r="P99" s="259"/>
      <c r="Q99" s="259"/>
      <c r="R99" s="139"/>
      <c r="T99" s="140"/>
      <c r="U99" s="140"/>
    </row>
    <row r="100" spans="2:65" s="1" customFormat="1" ht="21.75" customHeight="1"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  <c r="T100" s="130"/>
      <c r="U100" s="130"/>
    </row>
    <row r="101" spans="2:65" s="1" customFormat="1" ht="29.25" customHeight="1">
      <c r="B101" s="36"/>
      <c r="C101" s="131" t="s">
        <v>127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56">
        <f>ROUND(N102+N103+N104+N105+N106+N107,2)</f>
        <v>0</v>
      </c>
      <c r="O101" s="260"/>
      <c r="P101" s="260"/>
      <c r="Q101" s="260"/>
      <c r="R101" s="38"/>
      <c r="T101" s="141"/>
      <c r="U101" s="142" t="s">
        <v>43</v>
      </c>
    </row>
    <row r="102" spans="2:65" s="1" customFormat="1" ht="18" customHeight="1">
      <c r="B102" s="36"/>
      <c r="C102" s="37"/>
      <c r="D102" s="239" t="s">
        <v>128</v>
      </c>
      <c r="E102" s="240"/>
      <c r="F102" s="240"/>
      <c r="G102" s="240"/>
      <c r="H102" s="240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44</v>
      </c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7" t="s">
        <v>129</v>
      </c>
      <c r="AZ102" s="146"/>
      <c r="BA102" s="146"/>
      <c r="BB102" s="146"/>
      <c r="BC102" s="146"/>
      <c r="BD102" s="146"/>
      <c r="BE102" s="148">
        <f t="shared" ref="BE102:BE107" si="0">IF(U102="základní",N102,0)</f>
        <v>0</v>
      </c>
      <c r="BF102" s="148">
        <f t="shared" ref="BF102:BF107" si="1">IF(U102="snížená",N102,0)</f>
        <v>0</v>
      </c>
      <c r="BG102" s="148">
        <f t="shared" ref="BG102:BG107" si="2">IF(U102="zákl. přenesená",N102,0)</f>
        <v>0</v>
      </c>
      <c r="BH102" s="148">
        <f t="shared" ref="BH102:BH107" si="3">IF(U102="sníž. přenesená",N102,0)</f>
        <v>0</v>
      </c>
      <c r="BI102" s="148">
        <f t="shared" ref="BI102:BI107" si="4">IF(U102="nulová",N102,0)</f>
        <v>0</v>
      </c>
      <c r="BJ102" s="147" t="s">
        <v>87</v>
      </c>
      <c r="BK102" s="146"/>
      <c r="BL102" s="146"/>
      <c r="BM102" s="146"/>
    </row>
    <row r="103" spans="2:65" s="1" customFormat="1" ht="18" customHeight="1">
      <c r="B103" s="36"/>
      <c r="C103" s="37"/>
      <c r="D103" s="239" t="s">
        <v>130</v>
      </c>
      <c r="E103" s="240"/>
      <c r="F103" s="240"/>
      <c r="G103" s="240"/>
      <c r="H103" s="240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44</v>
      </c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7" t="s">
        <v>129</v>
      </c>
      <c r="AZ103" s="146"/>
      <c r="BA103" s="146"/>
      <c r="BB103" s="146"/>
      <c r="BC103" s="146"/>
      <c r="BD103" s="146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87</v>
      </c>
      <c r="BK103" s="146"/>
      <c r="BL103" s="146"/>
      <c r="BM103" s="146"/>
    </row>
    <row r="104" spans="2:65" s="1" customFormat="1" ht="18" customHeight="1">
      <c r="B104" s="36"/>
      <c r="C104" s="37"/>
      <c r="D104" s="239" t="s">
        <v>131</v>
      </c>
      <c r="E104" s="240"/>
      <c r="F104" s="240"/>
      <c r="G104" s="240"/>
      <c r="H104" s="240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44</v>
      </c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7" t="s">
        <v>129</v>
      </c>
      <c r="AZ104" s="146"/>
      <c r="BA104" s="146"/>
      <c r="BB104" s="146"/>
      <c r="BC104" s="146"/>
      <c r="BD104" s="146"/>
      <c r="BE104" s="148">
        <f t="shared" si="0"/>
        <v>0</v>
      </c>
      <c r="BF104" s="148">
        <f t="shared" si="1"/>
        <v>0</v>
      </c>
      <c r="BG104" s="148">
        <f t="shared" si="2"/>
        <v>0</v>
      </c>
      <c r="BH104" s="148">
        <f t="shared" si="3"/>
        <v>0</v>
      </c>
      <c r="BI104" s="148">
        <f t="shared" si="4"/>
        <v>0</v>
      </c>
      <c r="BJ104" s="147" t="s">
        <v>87</v>
      </c>
      <c r="BK104" s="146"/>
      <c r="BL104" s="146"/>
      <c r="BM104" s="146"/>
    </row>
    <row r="105" spans="2:65" s="1" customFormat="1" ht="18" customHeight="1">
      <c r="B105" s="36"/>
      <c r="C105" s="37"/>
      <c r="D105" s="239" t="s">
        <v>132</v>
      </c>
      <c r="E105" s="240"/>
      <c r="F105" s="240"/>
      <c r="G105" s="240"/>
      <c r="H105" s="240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4"/>
      <c r="U105" s="145" t="s">
        <v>44</v>
      </c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7" t="s">
        <v>129</v>
      </c>
      <c r="AZ105" s="146"/>
      <c r="BA105" s="146"/>
      <c r="BB105" s="146"/>
      <c r="BC105" s="146"/>
      <c r="BD105" s="146"/>
      <c r="BE105" s="148">
        <f t="shared" si="0"/>
        <v>0</v>
      </c>
      <c r="BF105" s="148">
        <f t="shared" si="1"/>
        <v>0</v>
      </c>
      <c r="BG105" s="148">
        <f t="shared" si="2"/>
        <v>0</v>
      </c>
      <c r="BH105" s="148">
        <f t="shared" si="3"/>
        <v>0</v>
      </c>
      <c r="BI105" s="148">
        <f t="shared" si="4"/>
        <v>0</v>
      </c>
      <c r="BJ105" s="147" t="s">
        <v>87</v>
      </c>
      <c r="BK105" s="146"/>
      <c r="BL105" s="146"/>
      <c r="BM105" s="146"/>
    </row>
    <row r="106" spans="2:65" s="1" customFormat="1" ht="18" customHeight="1">
      <c r="B106" s="36"/>
      <c r="C106" s="37"/>
      <c r="D106" s="239" t="s">
        <v>133</v>
      </c>
      <c r="E106" s="240"/>
      <c r="F106" s="240"/>
      <c r="G106" s="240"/>
      <c r="H106" s="240"/>
      <c r="I106" s="37"/>
      <c r="J106" s="37"/>
      <c r="K106" s="37"/>
      <c r="L106" s="37"/>
      <c r="M106" s="37"/>
      <c r="N106" s="234">
        <f>ROUND(N88*T106,2)</f>
        <v>0</v>
      </c>
      <c r="O106" s="235"/>
      <c r="P106" s="235"/>
      <c r="Q106" s="235"/>
      <c r="R106" s="38"/>
      <c r="S106" s="143"/>
      <c r="T106" s="144"/>
      <c r="U106" s="145" t="s">
        <v>44</v>
      </c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7" t="s">
        <v>129</v>
      </c>
      <c r="AZ106" s="146"/>
      <c r="BA106" s="146"/>
      <c r="BB106" s="146"/>
      <c r="BC106" s="146"/>
      <c r="BD106" s="146"/>
      <c r="BE106" s="148">
        <f t="shared" si="0"/>
        <v>0</v>
      </c>
      <c r="BF106" s="148">
        <f t="shared" si="1"/>
        <v>0</v>
      </c>
      <c r="BG106" s="148">
        <f t="shared" si="2"/>
        <v>0</v>
      </c>
      <c r="BH106" s="148">
        <f t="shared" si="3"/>
        <v>0</v>
      </c>
      <c r="BI106" s="148">
        <f t="shared" si="4"/>
        <v>0</v>
      </c>
      <c r="BJ106" s="147" t="s">
        <v>87</v>
      </c>
      <c r="BK106" s="146"/>
      <c r="BL106" s="146"/>
      <c r="BM106" s="146"/>
    </row>
    <row r="107" spans="2:65" s="1" customFormat="1" ht="18" customHeight="1">
      <c r="B107" s="36"/>
      <c r="C107" s="37"/>
      <c r="D107" s="107" t="s">
        <v>134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234">
        <f>ROUND(N88*T107,2)</f>
        <v>0</v>
      </c>
      <c r="O107" s="235"/>
      <c r="P107" s="235"/>
      <c r="Q107" s="235"/>
      <c r="R107" s="38"/>
      <c r="S107" s="143"/>
      <c r="T107" s="149"/>
      <c r="U107" s="150" t="s">
        <v>44</v>
      </c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7" t="s">
        <v>135</v>
      </c>
      <c r="AZ107" s="146"/>
      <c r="BA107" s="146"/>
      <c r="BB107" s="146"/>
      <c r="BC107" s="146"/>
      <c r="BD107" s="146"/>
      <c r="BE107" s="148">
        <f t="shared" si="0"/>
        <v>0</v>
      </c>
      <c r="BF107" s="148">
        <f t="shared" si="1"/>
        <v>0</v>
      </c>
      <c r="BG107" s="148">
        <f t="shared" si="2"/>
        <v>0</v>
      </c>
      <c r="BH107" s="148">
        <f t="shared" si="3"/>
        <v>0</v>
      </c>
      <c r="BI107" s="148">
        <f t="shared" si="4"/>
        <v>0</v>
      </c>
      <c r="BJ107" s="147" t="s">
        <v>87</v>
      </c>
      <c r="BK107" s="146"/>
      <c r="BL107" s="146"/>
      <c r="BM107" s="146"/>
    </row>
    <row r="108" spans="2:65" s="1" customForma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8"/>
      <c r="T108" s="130"/>
      <c r="U108" s="130"/>
    </row>
    <row r="109" spans="2:65" s="1" customFormat="1" ht="29.25" customHeight="1">
      <c r="B109" s="36"/>
      <c r="C109" s="118" t="s">
        <v>100</v>
      </c>
      <c r="D109" s="119"/>
      <c r="E109" s="119"/>
      <c r="F109" s="119"/>
      <c r="G109" s="119"/>
      <c r="H109" s="119"/>
      <c r="I109" s="119"/>
      <c r="J109" s="119"/>
      <c r="K109" s="119"/>
      <c r="L109" s="236">
        <f>ROUND(SUM(N88+N101),2)</f>
        <v>0</v>
      </c>
      <c r="M109" s="236"/>
      <c r="N109" s="236"/>
      <c r="O109" s="236"/>
      <c r="P109" s="236"/>
      <c r="Q109" s="236"/>
      <c r="R109" s="38"/>
      <c r="T109" s="130"/>
      <c r="U109" s="130"/>
    </row>
    <row r="110" spans="2:65" s="1" customFormat="1" ht="6.95" customHeight="1"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2"/>
      <c r="T110" s="130"/>
      <c r="U110" s="130"/>
    </row>
    <row r="114" spans="2:63" s="1" customFormat="1" ht="6.95" customHeight="1"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5"/>
    </row>
    <row r="115" spans="2:63" s="1" customFormat="1" ht="36.950000000000003" customHeight="1">
      <c r="B115" s="36"/>
      <c r="C115" s="198" t="s">
        <v>136</v>
      </c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38"/>
    </row>
    <row r="116" spans="2:63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3" s="1" customFormat="1" ht="30" customHeight="1">
      <c r="B117" s="36"/>
      <c r="C117" s="31" t="s">
        <v>19</v>
      </c>
      <c r="D117" s="37"/>
      <c r="E117" s="37"/>
      <c r="F117" s="243" t="str">
        <f>F6</f>
        <v>Autobusová zastávka Hlubočinka,Radějovice</v>
      </c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37"/>
      <c r="R117" s="38"/>
    </row>
    <row r="118" spans="2:63" s="1" customFormat="1" ht="36.950000000000003" customHeight="1">
      <c r="B118" s="36"/>
      <c r="C118" s="70" t="s">
        <v>108</v>
      </c>
      <c r="D118" s="37"/>
      <c r="E118" s="37"/>
      <c r="F118" s="218" t="str">
        <f>F7</f>
        <v>SO 101a - Autobusová zastávka,uznatelné náklady</v>
      </c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37"/>
      <c r="R118" s="38"/>
    </row>
    <row r="119" spans="2:63" s="1" customFormat="1" ht="6.9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3" s="1" customFormat="1" ht="18" customHeight="1">
      <c r="B120" s="36"/>
      <c r="C120" s="31" t="s">
        <v>25</v>
      </c>
      <c r="D120" s="37"/>
      <c r="E120" s="37"/>
      <c r="F120" s="29" t="str">
        <f>F9</f>
        <v>Radějovice</v>
      </c>
      <c r="G120" s="37"/>
      <c r="H120" s="37"/>
      <c r="I120" s="37"/>
      <c r="J120" s="37"/>
      <c r="K120" s="31" t="s">
        <v>27</v>
      </c>
      <c r="L120" s="37"/>
      <c r="M120" s="247">
        <f>IF(O9="","",O9)</f>
        <v>0</v>
      </c>
      <c r="N120" s="247"/>
      <c r="O120" s="247"/>
      <c r="P120" s="247"/>
      <c r="Q120" s="37"/>
      <c r="R120" s="38"/>
    </row>
    <row r="121" spans="2:63" s="1" customFormat="1" ht="6.9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3" s="1" customFormat="1" ht="15">
      <c r="B122" s="36"/>
      <c r="C122" s="31" t="s">
        <v>28</v>
      </c>
      <c r="D122" s="37"/>
      <c r="E122" s="37"/>
      <c r="F122" s="29" t="str">
        <f>E12</f>
        <v>Obec Radějovice</v>
      </c>
      <c r="G122" s="37"/>
      <c r="H122" s="37"/>
      <c r="I122" s="37"/>
      <c r="J122" s="37"/>
      <c r="K122" s="31" t="s">
        <v>34</v>
      </c>
      <c r="L122" s="37"/>
      <c r="M122" s="202" t="str">
        <f>E18</f>
        <v xml:space="preserve"> </v>
      </c>
      <c r="N122" s="202"/>
      <c r="O122" s="202"/>
      <c r="P122" s="202"/>
      <c r="Q122" s="202"/>
      <c r="R122" s="38"/>
    </row>
    <row r="123" spans="2:63" s="1" customFormat="1" ht="14.45" customHeight="1">
      <c r="B123" s="36"/>
      <c r="C123" s="31" t="s">
        <v>32</v>
      </c>
      <c r="D123" s="37"/>
      <c r="E123" s="37"/>
      <c r="F123" s="29" t="str">
        <f>IF(E15="","",E15)</f>
        <v>Vyplň údaj</v>
      </c>
      <c r="G123" s="37"/>
      <c r="H123" s="37"/>
      <c r="I123" s="37"/>
      <c r="J123" s="37"/>
      <c r="K123" s="31" t="s">
        <v>37</v>
      </c>
      <c r="L123" s="37"/>
      <c r="M123" s="202" t="str">
        <f>E21</f>
        <v>Ing.Pavel Kubísek</v>
      </c>
      <c r="N123" s="202"/>
      <c r="O123" s="202"/>
      <c r="P123" s="202"/>
      <c r="Q123" s="202"/>
      <c r="R123" s="38"/>
    </row>
    <row r="124" spans="2:63" s="1" customFormat="1" ht="10.35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8"/>
    </row>
    <row r="125" spans="2:63" s="8" customFormat="1" ht="29.25" customHeight="1">
      <c r="B125" s="151"/>
      <c r="C125" s="152" t="s">
        <v>137</v>
      </c>
      <c r="D125" s="153" t="s">
        <v>138</v>
      </c>
      <c r="E125" s="153" t="s">
        <v>61</v>
      </c>
      <c r="F125" s="261" t="s">
        <v>139</v>
      </c>
      <c r="G125" s="261"/>
      <c r="H125" s="261"/>
      <c r="I125" s="261"/>
      <c r="J125" s="153" t="s">
        <v>140</v>
      </c>
      <c r="K125" s="153" t="s">
        <v>141</v>
      </c>
      <c r="L125" s="262" t="s">
        <v>142</v>
      </c>
      <c r="M125" s="262"/>
      <c r="N125" s="261" t="s">
        <v>113</v>
      </c>
      <c r="O125" s="261"/>
      <c r="P125" s="261"/>
      <c r="Q125" s="263"/>
      <c r="R125" s="154"/>
      <c r="T125" s="81" t="s">
        <v>143</v>
      </c>
      <c r="U125" s="82" t="s">
        <v>43</v>
      </c>
      <c r="V125" s="82" t="s">
        <v>144</v>
      </c>
      <c r="W125" s="82" t="s">
        <v>145</v>
      </c>
      <c r="X125" s="82" t="s">
        <v>146</v>
      </c>
      <c r="Y125" s="82" t="s">
        <v>147</v>
      </c>
      <c r="Z125" s="82" t="s">
        <v>148</v>
      </c>
      <c r="AA125" s="83" t="s">
        <v>149</v>
      </c>
    </row>
    <row r="126" spans="2:63" s="1" customFormat="1" ht="29.25" customHeight="1">
      <c r="B126" s="36"/>
      <c r="C126" s="85" t="s">
        <v>110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268">
        <f>BK126</f>
        <v>0</v>
      </c>
      <c r="O126" s="269"/>
      <c r="P126" s="269"/>
      <c r="Q126" s="269"/>
      <c r="R126" s="38"/>
      <c r="T126" s="84"/>
      <c r="U126" s="52"/>
      <c r="V126" s="52"/>
      <c r="W126" s="155">
        <f>W127+W277+W284+W289</f>
        <v>0</v>
      </c>
      <c r="X126" s="52"/>
      <c r="Y126" s="155">
        <f>Y127+Y277+Y284+Y289</f>
        <v>76.840222749999995</v>
      </c>
      <c r="Z126" s="52"/>
      <c r="AA126" s="156">
        <f>AA127+AA277+AA284+AA289</f>
        <v>28.146344999999997</v>
      </c>
      <c r="AT126" s="19" t="s">
        <v>78</v>
      </c>
      <c r="AU126" s="19" t="s">
        <v>115</v>
      </c>
      <c r="BK126" s="157">
        <f>BK127+BK277+BK284+BK289</f>
        <v>0</v>
      </c>
    </row>
    <row r="127" spans="2:63" s="9" customFormat="1" ht="37.35" customHeight="1">
      <c r="B127" s="158"/>
      <c r="C127" s="159"/>
      <c r="D127" s="160" t="s">
        <v>116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270">
        <f>BK127</f>
        <v>0</v>
      </c>
      <c r="O127" s="257"/>
      <c r="P127" s="257"/>
      <c r="Q127" s="257"/>
      <c r="R127" s="161"/>
      <c r="T127" s="162"/>
      <c r="U127" s="159"/>
      <c r="V127" s="159"/>
      <c r="W127" s="163">
        <f>W128+W187+W190+W217+W254+W275</f>
        <v>0</v>
      </c>
      <c r="X127" s="159"/>
      <c r="Y127" s="163">
        <f>Y128+Y187+Y190+Y217+Y254+Y275</f>
        <v>76.230222749999996</v>
      </c>
      <c r="Z127" s="159"/>
      <c r="AA127" s="164">
        <f>AA128+AA187+AA190+AA217+AA254+AA275</f>
        <v>28.146344999999997</v>
      </c>
      <c r="AR127" s="165" t="s">
        <v>87</v>
      </c>
      <c r="AT127" s="166" t="s">
        <v>78</v>
      </c>
      <c r="AU127" s="166" t="s">
        <v>79</v>
      </c>
      <c r="AY127" s="165" t="s">
        <v>150</v>
      </c>
      <c r="BK127" s="167">
        <f>BK128+BK187+BK190+BK217+BK254+BK275</f>
        <v>0</v>
      </c>
    </row>
    <row r="128" spans="2:63" s="9" customFormat="1" ht="19.899999999999999" customHeight="1">
      <c r="B128" s="158"/>
      <c r="C128" s="159"/>
      <c r="D128" s="168" t="s">
        <v>117</v>
      </c>
      <c r="E128" s="168"/>
      <c r="F128" s="168"/>
      <c r="G128" s="168"/>
      <c r="H128" s="168"/>
      <c r="I128" s="168"/>
      <c r="J128" s="168"/>
      <c r="K128" s="168"/>
      <c r="L128" s="168"/>
      <c r="M128" s="168"/>
      <c r="N128" s="271">
        <f>BK128</f>
        <v>0</v>
      </c>
      <c r="O128" s="272"/>
      <c r="P128" s="272"/>
      <c r="Q128" s="272"/>
      <c r="R128" s="161"/>
      <c r="T128" s="162"/>
      <c r="U128" s="159"/>
      <c r="V128" s="159"/>
      <c r="W128" s="163">
        <f>SUM(W129:W186)</f>
        <v>0</v>
      </c>
      <c r="X128" s="159"/>
      <c r="Y128" s="163">
        <f>SUM(Y129:Y186)</f>
        <v>45.680938449999999</v>
      </c>
      <c r="Z128" s="159"/>
      <c r="AA128" s="164">
        <f>SUM(AA129:AA186)</f>
        <v>21.996344999999998</v>
      </c>
      <c r="AR128" s="165" t="s">
        <v>87</v>
      </c>
      <c r="AT128" s="166" t="s">
        <v>78</v>
      </c>
      <c r="AU128" s="166" t="s">
        <v>87</v>
      </c>
      <c r="AY128" s="165" t="s">
        <v>150</v>
      </c>
      <c r="BK128" s="167">
        <f>SUM(BK129:BK186)</f>
        <v>0</v>
      </c>
    </row>
    <row r="129" spans="2:65" s="1" customFormat="1" ht="31.5" customHeight="1">
      <c r="B129" s="36"/>
      <c r="C129" s="169" t="s">
        <v>87</v>
      </c>
      <c r="D129" s="169" t="s">
        <v>151</v>
      </c>
      <c r="E129" s="170" t="s">
        <v>152</v>
      </c>
      <c r="F129" s="264" t="s">
        <v>153</v>
      </c>
      <c r="G129" s="264"/>
      <c r="H129" s="264"/>
      <c r="I129" s="264"/>
      <c r="J129" s="171" t="s">
        <v>154</v>
      </c>
      <c r="K129" s="172">
        <v>120</v>
      </c>
      <c r="L129" s="265">
        <v>0</v>
      </c>
      <c r="M129" s="266"/>
      <c r="N129" s="267">
        <f t="shared" ref="N129:N134" si="5">ROUND(L129*K129,2)</f>
        <v>0</v>
      </c>
      <c r="O129" s="267"/>
      <c r="P129" s="267"/>
      <c r="Q129" s="267"/>
      <c r="R129" s="38"/>
      <c r="T129" s="173" t="s">
        <v>24</v>
      </c>
      <c r="U129" s="45" t="s">
        <v>44</v>
      </c>
      <c r="V129" s="37"/>
      <c r="W129" s="174">
        <f t="shared" ref="W129:W134" si="6">V129*K129</f>
        <v>0</v>
      </c>
      <c r="X129" s="174">
        <v>0</v>
      </c>
      <c r="Y129" s="174">
        <f t="shared" ref="Y129:Y134" si="7">X129*K129</f>
        <v>0</v>
      </c>
      <c r="Z129" s="174">
        <v>0</v>
      </c>
      <c r="AA129" s="175">
        <f t="shared" ref="AA129:AA134" si="8">Z129*K129</f>
        <v>0</v>
      </c>
      <c r="AR129" s="19" t="s">
        <v>155</v>
      </c>
      <c r="AT129" s="19" t="s">
        <v>151</v>
      </c>
      <c r="AU129" s="19" t="s">
        <v>106</v>
      </c>
      <c r="AY129" s="19" t="s">
        <v>150</v>
      </c>
      <c r="BE129" s="111">
        <f t="shared" ref="BE129:BE134" si="9">IF(U129="základní",N129,0)</f>
        <v>0</v>
      </c>
      <c r="BF129" s="111">
        <f t="shared" ref="BF129:BF134" si="10">IF(U129="snížená",N129,0)</f>
        <v>0</v>
      </c>
      <c r="BG129" s="111">
        <f t="shared" ref="BG129:BG134" si="11">IF(U129="zákl. přenesená",N129,0)</f>
        <v>0</v>
      </c>
      <c r="BH129" s="111">
        <f t="shared" ref="BH129:BH134" si="12">IF(U129="sníž. přenesená",N129,0)</f>
        <v>0</v>
      </c>
      <c r="BI129" s="111">
        <f t="shared" ref="BI129:BI134" si="13">IF(U129="nulová",N129,0)</f>
        <v>0</v>
      </c>
      <c r="BJ129" s="19" t="s">
        <v>87</v>
      </c>
      <c r="BK129" s="111">
        <f t="shared" ref="BK129:BK134" si="14">ROUND(L129*K129,2)</f>
        <v>0</v>
      </c>
      <c r="BL129" s="19" t="s">
        <v>155</v>
      </c>
      <c r="BM129" s="19" t="s">
        <v>156</v>
      </c>
    </row>
    <row r="130" spans="2:65" s="1" customFormat="1" ht="31.5" customHeight="1">
      <c r="B130" s="36"/>
      <c r="C130" s="169" t="s">
        <v>106</v>
      </c>
      <c r="D130" s="169" t="s">
        <v>151</v>
      </c>
      <c r="E130" s="170" t="s">
        <v>157</v>
      </c>
      <c r="F130" s="264" t="s">
        <v>158</v>
      </c>
      <c r="G130" s="264"/>
      <c r="H130" s="264"/>
      <c r="I130" s="264"/>
      <c r="J130" s="171" t="s">
        <v>154</v>
      </c>
      <c r="K130" s="172">
        <v>120</v>
      </c>
      <c r="L130" s="265">
        <v>0</v>
      </c>
      <c r="M130" s="266"/>
      <c r="N130" s="267">
        <f t="shared" si="5"/>
        <v>0</v>
      </c>
      <c r="O130" s="267"/>
      <c r="P130" s="267"/>
      <c r="Q130" s="267"/>
      <c r="R130" s="38"/>
      <c r="T130" s="173" t="s">
        <v>24</v>
      </c>
      <c r="U130" s="45" t="s">
        <v>44</v>
      </c>
      <c r="V130" s="37"/>
      <c r="W130" s="174">
        <f t="shared" si="6"/>
        <v>0</v>
      </c>
      <c r="X130" s="174">
        <v>1.8000000000000001E-4</v>
      </c>
      <c r="Y130" s="174">
        <f t="shared" si="7"/>
        <v>2.1600000000000001E-2</v>
      </c>
      <c r="Z130" s="174">
        <v>0</v>
      </c>
      <c r="AA130" s="175">
        <f t="shared" si="8"/>
        <v>0</v>
      </c>
      <c r="AR130" s="19" t="s">
        <v>155</v>
      </c>
      <c r="AT130" s="19" t="s">
        <v>151</v>
      </c>
      <c r="AU130" s="19" t="s">
        <v>106</v>
      </c>
      <c r="AY130" s="19" t="s">
        <v>150</v>
      </c>
      <c r="BE130" s="111">
        <f t="shared" si="9"/>
        <v>0</v>
      </c>
      <c r="BF130" s="111">
        <f t="shared" si="10"/>
        <v>0</v>
      </c>
      <c r="BG130" s="111">
        <f t="shared" si="11"/>
        <v>0</v>
      </c>
      <c r="BH130" s="111">
        <f t="shared" si="12"/>
        <v>0</v>
      </c>
      <c r="BI130" s="111">
        <f t="shared" si="13"/>
        <v>0</v>
      </c>
      <c r="BJ130" s="19" t="s">
        <v>87</v>
      </c>
      <c r="BK130" s="111">
        <f t="shared" si="14"/>
        <v>0</v>
      </c>
      <c r="BL130" s="19" t="s">
        <v>155</v>
      </c>
      <c r="BM130" s="19" t="s">
        <v>159</v>
      </c>
    </row>
    <row r="131" spans="2:65" s="1" customFormat="1" ht="31.5" customHeight="1">
      <c r="B131" s="36"/>
      <c r="C131" s="169" t="s">
        <v>160</v>
      </c>
      <c r="D131" s="169" t="s">
        <v>151</v>
      </c>
      <c r="E131" s="170" t="s">
        <v>161</v>
      </c>
      <c r="F131" s="264" t="s">
        <v>162</v>
      </c>
      <c r="G131" s="264"/>
      <c r="H131" s="264"/>
      <c r="I131" s="264"/>
      <c r="J131" s="171" t="s">
        <v>163</v>
      </c>
      <c r="K131" s="172">
        <v>3</v>
      </c>
      <c r="L131" s="265">
        <v>0</v>
      </c>
      <c r="M131" s="266"/>
      <c r="N131" s="267">
        <f t="shared" si="5"/>
        <v>0</v>
      </c>
      <c r="O131" s="267"/>
      <c r="P131" s="267"/>
      <c r="Q131" s="267"/>
      <c r="R131" s="38"/>
      <c r="T131" s="173" t="s">
        <v>24</v>
      </c>
      <c r="U131" s="45" t="s">
        <v>44</v>
      </c>
      <c r="V131" s="37"/>
      <c r="W131" s="174">
        <f t="shared" si="6"/>
        <v>0</v>
      </c>
      <c r="X131" s="174">
        <v>1.8000000000000001E-4</v>
      </c>
      <c r="Y131" s="174">
        <f t="shared" si="7"/>
        <v>5.4000000000000001E-4</v>
      </c>
      <c r="Z131" s="174">
        <v>0</v>
      </c>
      <c r="AA131" s="175">
        <f t="shared" si="8"/>
        <v>0</v>
      </c>
      <c r="AR131" s="19" t="s">
        <v>155</v>
      </c>
      <c r="AT131" s="19" t="s">
        <v>151</v>
      </c>
      <c r="AU131" s="19" t="s">
        <v>106</v>
      </c>
      <c r="AY131" s="19" t="s">
        <v>150</v>
      </c>
      <c r="BE131" s="111">
        <f t="shared" si="9"/>
        <v>0</v>
      </c>
      <c r="BF131" s="111">
        <f t="shared" si="10"/>
        <v>0</v>
      </c>
      <c r="BG131" s="111">
        <f t="shared" si="11"/>
        <v>0</v>
      </c>
      <c r="BH131" s="111">
        <f t="shared" si="12"/>
        <v>0</v>
      </c>
      <c r="BI131" s="111">
        <f t="shared" si="13"/>
        <v>0</v>
      </c>
      <c r="BJ131" s="19" t="s">
        <v>87</v>
      </c>
      <c r="BK131" s="111">
        <f t="shared" si="14"/>
        <v>0</v>
      </c>
      <c r="BL131" s="19" t="s">
        <v>155</v>
      </c>
      <c r="BM131" s="19" t="s">
        <v>164</v>
      </c>
    </row>
    <row r="132" spans="2:65" s="1" customFormat="1" ht="22.5" customHeight="1">
      <c r="B132" s="36"/>
      <c r="C132" s="169" t="s">
        <v>155</v>
      </c>
      <c r="D132" s="169" t="s">
        <v>151</v>
      </c>
      <c r="E132" s="170" t="s">
        <v>165</v>
      </c>
      <c r="F132" s="264" t="s">
        <v>166</v>
      </c>
      <c r="G132" s="264"/>
      <c r="H132" s="264"/>
      <c r="I132" s="264"/>
      <c r="J132" s="171" t="s">
        <v>163</v>
      </c>
      <c r="K132" s="172">
        <v>3</v>
      </c>
      <c r="L132" s="265">
        <v>0</v>
      </c>
      <c r="M132" s="266"/>
      <c r="N132" s="267">
        <f t="shared" si="5"/>
        <v>0</v>
      </c>
      <c r="O132" s="267"/>
      <c r="P132" s="267"/>
      <c r="Q132" s="267"/>
      <c r="R132" s="38"/>
      <c r="T132" s="173" t="s">
        <v>24</v>
      </c>
      <c r="U132" s="45" t="s">
        <v>44</v>
      </c>
      <c r="V132" s="37"/>
      <c r="W132" s="174">
        <f t="shared" si="6"/>
        <v>0</v>
      </c>
      <c r="X132" s="174">
        <v>0</v>
      </c>
      <c r="Y132" s="174">
        <f t="shared" si="7"/>
        <v>0</v>
      </c>
      <c r="Z132" s="174">
        <v>0</v>
      </c>
      <c r="AA132" s="175">
        <f t="shared" si="8"/>
        <v>0</v>
      </c>
      <c r="AR132" s="19" t="s">
        <v>155</v>
      </c>
      <c r="AT132" s="19" t="s">
        <v>151</v>
      </c>
      <c r="AU132" s="19" t="s">
        <v>106</v>
      </c>
      <c r="AY132" s="19" t="s">
        <v>150</v>
      </c>
      <c r="BE132" s="111">
        <f t="shared" si="9"/>
        <v>0</v>
      </c>
      <c r="BF132" s="111">
        <f t="shared" si="10"/>
        <v>0</v>
      </c>
      <c r="BG132" s="111">
        <f t="shared" si="11"/>
        <v>0</v>
      </c>
      <c r="BH132" s="111">
        <f t="shared" si="12"/>
        <v>0</v>
      </c>
      <c r="BI132" s="111">
        <f t="shared" si="13"/>
        <v>0</v>
      </c>
      <c r="BJ132" s="19" t="s">
        <v>87</v>
      </c>
      <c r="BK132" s="111">
        <f t="shared" si="14"/>
        <v>0</v>
      </c>
      <c r="BL132" s="19" t="s">
        <v>155</v>
      </c>
      <c r="BM132" s="19" t="s">
        <v>167</v>
      </c>
    </row>
    <row r="133" spans="2:65" s="1" customFormat="1" ht="22.5" customHeight="1">
      <c r="B133" s="36"/>
      <c r="C133" s="169" t="s">
        <v>168</v>
      </c>
      <c r="D133" s="169" t="s">
        <v>151</v>
      </c>
      <c r="E133" s="170" t="s">
        <v>169</v>
      </c>
      <c r="F133" s="264" t="s">
        <v>170</v>
      </c>
      <c r="G133" s="264"/>
      <c r="H133" s="264"/>
      <c r="I133" s="264"/>
      <c r="J133" s="171" t="s">
        <v>163</v>
      </c>
      <c r="K133" s="172">
        <v>3</v>
      </c>
      <c r="L133" s="265">
        <v>0</v>
      </c>
      <c r="M133" s="266"/>
      <c r="N133" s="267">
        <f t="shared" si="5"/>
        <v>0</v>
      </c>
      <c r="O133" s="267"/>
      <c r="P133" s="267"/>
      <c r="Q133" s="267"/>
      <c r="R133" s="38"/>
      <c r="T133" s="173" t="s">
        <v>24</v>
      </c>
      <c r="U133" s="45" t="s">
        <v>44</v>
      </c>
      <c r="V133" s="37"/>
      <c r="W133" s="174">
        <f t="shared" si="6"/>
        <v>0</v>
      </c>
      <c r="X133" s="174">
        <v>5.0000000000000002E-5</v>
      </c>
      <c r="Y133" s="174">
        <f t="shared" si="7"/>
        <v>1.5000000000000001E-4</v>
      </c>
      <c r="Z133" s="174">
        <v>0</v>
      </c>
      <c r="AA133" s="175">
        <f t="shared" si="8"/>
        <v>0</v>
      </c>
      <c r="AR133" s="19" t="s">
        <v>155</v>
      </c>
      <c r="AT133" s="19" t="s">
        <v>151</v>
      </c>
      <c r="AU133" s="19" t="s">
        <v>106</v>
      </c>
      <c r="AY133" s="19" t="s">
        <v>150</v>
      </c>
      <c r="BE133" s="111">
        <f t="shared" si="9"/>
        <v>0</v>
      </c>
      <c r="BF133" s="111">
        <f t="shared" si="10"/>
        <v>0</v>
      </c>
      <c r="BG133" s="111">
        <f t="shared" si="11"/>
        <v>0</v>
      </c>
      <c r="BH133" s="111">
        <f t="shared" si="12"/>
        <v>0</v>
      </c>
      <c r="BI133" s="111">
        <f t="shared" si="13"/>
        <v>0</v>
      </c>
      <c r="BJ133" s="19" t="s">
        <v>87</v>
      </c>
      <c r="BK133" s="111">
        <f t="shared" si="14"/>
        <v>0</v>
      </c>
      <c r="BL133" s="19" t="s">
        <v>155</v>
      </c>
      <c r="BM133" s="19" t="s">
        <v>171</v>
      </c>
    </row>
    <row r="134" spans="2:65" s="1" customFormat="1" ht="31.5" customHeight="1">
      <c r="B134" s="36"/>
      <c r="C134" s="169" t="s">
        <v>172</v>
      </c>
      <c r="D134" s="169" t="s">
        <v>151</v>
      </c>
      <c r="E134" s="170" t="s">
        <v>173</v>
      </c>
      <c r="F134" s="264" t="s">
        <v>174</v>
      </c>
      <c r="G134" s="264"/>
      <c r="H134" s="264"/>
      <c r="I134" s="264"/>
      <c r="J134" s="171" t="s">
        <v>154</v>
      </c>
      <c r="K134" s="172">
        <v>22.4</v>
      </c>
      <c r="L134" s="265">
        <v>0</v>
      </c>
      <c r="M134" s="266"/>
      <c r="N134" s="267">
        <f t="shared" si="5"/>
        <v>0</v>
      </c>
      <c r="O134" s="267"/>
      <c r="P134" s="267"/>
      <c r="Q134" s="267"/>
      <c r="R134" s="38"/>
      <c r="T134" s="173" t="s">
        <v>24</v>
      </c>
      <c r="U134" s="45" t="s">
        <v>44</v>
      </c>
      <c r="V134" s="37"/>
      <c r="W134" s="174">
        <f t="shared" si="6"/>
        <v>0</v>
      </c>
      <c r="X134" s="174">
        <v>0</v>
      </c>
      <c r="Y134" s="174">
        <f t="shared" si="7"/>
        <v>0</v>
      </c>
      <c r="Z134" s="174">
        <v>0.42499999999999999</v>
      </c>
      <c r="AA134" s="175">
        <f t="shared" si="8"/>
        <v>9.52</v>
      </c>
      <c r="AR134" s="19" t="s">
        <v>155</v>
      </c>
      <c r="AT134" s="19" t="s">
        <v>151</v>
      </c>
      <c r="AU134" s="19" t="s">
        <v>106</v>
      </c>
      <c r="AY134" s="19" t="s">
        <v>150</v>
      </c>
      <c r="BE134" s="111">
        <f t="shared" si="9"/>
        <v>0</v>
      </c>
      <c r="BF134" s="111">
        <f t="shared" si="10"/>
        <v>0</v>
      </c>
      <c r="BG134" s="111">
        <f t="shared" si="11"/>
        <v>0</v>
      </c>
      <c r="BH134" s="111">
        <f t="shared" si="12"/>
        <v>0</v>
      </c>
      <c r="BI134" s="111">
        <f t="shared" si="13"/>
        <v>0</v>
      </c>
      <c r="BJ134" s="19" t="s">
        <v>87</v>
      </c>
      <c r="BK134" s="111">
        <f t="shared" si="14"/>
        <v>0</v>
      </c>
      <c r="BL134" s="19" t="s">
        <v>155</v>
      </c>
      <c r="BM134" s="19" t="s">
        <v>175</v>
      </c>
    </row>
    <row r="135" spans="2:65" s="10" customFormat="1" ht="22.5" customHeight="1">
      <c r="B135" s="176"/>
      <c r="C135" s="177"/>
      <c r="D135" s="177"/>
      <c r="E135" s="178" t="s">
        <v>24</v>
      </c>
      <c r="F135" s="273" t="s">
        <v>176</v>
      </c>
      <c r="G135" s="274"/>
      <c r="H135" s="274"/>
      <c r="I135" s="274"/>
      <c r="J135" s="177"/>
      <c r="K135" s="179">
        <v>22.4</v>
      </c>
      <c r="L135" s="177"/>
      <c r="M135" s="177"/>
      <c r="N135" s="177"/>
      <c r="O135" s="177"/>
      <c r="P135" s="177"/>
      <c r="Q135" s="177"/>
      <c r="R135" s="180"/>
      <c r="T135" s="181"/>
      <c r="U135" s="177"/>
      <c r="V135" s="177"/>
      <c r="W135" s="177"/>
      <c r="X135" s="177"/>
      <c r="Y135" s="177"/>
      <c r="Z135" s="177"/>
      <c r="AA135" s="182"/>
      <c r="AT135" s="183" t="s">
        <v>177</v>
      </c>
      <c r="AU135" s="183" t="s">
        <v>106</v>
      </c>
      <c r="AV135" s="10" t="s">
        <v>106</v>
      </c>
      <c r="AW135" s="10" t="s">
        <v>36</v>
      </c>
      <c r="AX135" s="10" t="s">
        <v>87</v>
      </c>
      <c r="AY135" s="183" t="s">
        <v>150</v>
      </c>
    </row>
    <row r="136" spans="2:65" s="1" customFormat="1" ht="31.5" customHeight="1">
      <c r="B136" s="36"/>
      <c r="C136" s="169" t="s">
        <v>178</v>
      </c>
      <c r="D136" s="169" t="s">
        <v>151</v>
      </c>
      <c r="E136" s="170" t="s">
        <v>179</v>
      </c>
      <c r="F136" s="264" t="s">
        <v>180</v>
      </c>
      <c r="G136" s="264"/>
      <c r="H136" s="264"/>
      <c r="I136" s="264"/>
      <c r="J136" s="171" t="s">
        <v>154</v>
      </c>
      <c r="K136" s="172">
        <v>21.614999999999998</v>
      </c>
      <c r="L136" s="265">
        <v>0</v>
      </c>
      <c r="M136" s="266"/>
      <c r="N136" s="267">
        <f>ROUND(L136*K136,2)</f>
        <v>0</v>
      </c>
      <c r="O136" s="267"/>
      <c r="P136" s="267"/>
      <c r="Q136" s="267"/>
      <c r="R136" s="38"/>
      <c r="T136" s="173" t="s">
        <v>24</v>
      </c>
      <c r="U136" s="45" t="s">
        <v>44</v>
      </c>
      <c r="V136" s="37"/>
      <c r="W136" s="174">
        <f>V136*K136</f>
        <v>0</v>
      </c>
      <c r="X136" s="174">
        <v>3.0000000000000001E-5</v>
      </c>
      <c r="Y136" s="174">
        <f>X136*K136</f>
        <v>6.4844999999999996E-4</v>
      </c>
      <c r="Z136" s="174">
        <v>0.10299999999999999</v>
      </c>
      <c r="AA136" s="175">
        <f>Z136*K136</f>
        <v>2.2263449999999998</v>
      </c>
      <c r="AR136" s="19" t="s">
        <v>155</v>
      </c>
      <c r="AT136" s="19" t="s">
        <v>151</v>
      </c>
      <c r="AU136" s="19" t="s">
        <v>106</v>
      </c>
      <c r="AY136" s="19" t="s">
        <v>150</v>
      </c>
      <c r="BE136" s="111">
        <f>IF(U136="základní",N136,0)</f>
        <v>0</v>
      </c>
      <c r="BF136" s="111">
        <f>IF(U136="snížená",N136,0)</f>
        <v>0</v>
      </c>
      <c r="BG136" s="111">
        <f>IF(U136="zákl. přenesená",N136,0)</f>
        <v>0</v>
      </c>
      <c r="BH136" s="111">
        <f>IF(U136="sníž. přenesená",N136,0)</f>
        <v>0</v>
      </c>
      <c r="BI136" s="111">
        <f>IF(U136="nulová",N136,0)</f>
        <v>0</v>
      </c>
      <c r="BJ136" s="19" t="s">
        <v>87</v>
      </c>
      <c r="BK136" s="111">
        <f>ROUND(L136*K136,2)</f>
        <v>0</v>
      </c>
      <c r="BL136" s="19" t="s">
        <v>155</v>
      </c>
      <c r="BM136" s="19" t="s">
        <v>181</v>
      </c>
    </row>
    <row r="137" spans="2:65" s="10" customFormat="1" ht="22.5" customHeight="1">
      <c r="B137" s="176"/>
      <c r="C137" s="177"/>
      <c r="D137" s="177"/>
      <c r="E137" s="178" t="s">
        <v>24</v>
      </c>
      <c r="F137" s="273" t="s">
        <v>182</v>
      </c>
      <c r="G137" s="274"/>
      <c r="H137" s="274"/>
      <c r="I137" s="274"/>
      <c r="J137" s="177"/>
      <c r="K137" s="179">
        <v>21.614999999999998</v>
      </c>
      <c r="L137" s="177"/>
      <c r="M137" s="177"/>
      <c r="N137" s="177"/>
      <c r="O137" s="177"/>
      <c r="P137" s="177"/>
      <c r="Q137" s="177"/>
      <c r="R137" s="180"/>
      <c r="T137" s="181"/>
      <c r="U137" s="177"/>
      <c r="V137" s="177"/>
      <c r="W137" s="177"/>
      <c r="X137" s="177"/>
      <c r="Y137" s="177"/>
      <c r="Z137" s="177"/>
      <c r="AA137" s="182"/>
      <c r="AT137" s="183" t="s">
        <v>177</v>
      </c>
      <c r="AU137" s="183" t="s">
        <v>106</v>
      </c>
      <c r="AV137" s="10" t="s">
        <v>106</v>
      </c>
      <c r="AW137" s="10" t="s">
        <v>36</v>
      </c>
      <c r="AX137" s="10" t="s">
        <v>87</v>
      </c>
      <c r="AY137" s="183" t="s">
        <v>150</v>
      </c>
    </row>
    <row r="138" spans="2:65" s="1" customFormat="1" ht="22.5" customHeight="1">
      <c r="B138" s="36"/>
      <c r="C138" s="169" t="s">
        <v>183</v>
      </c>
      <c r="D138" s="169" t="s">
        <v>151</v>
      </c>
      <c r="E138" s="170" t="s">
        <v>184</v>
      </c>
      <c r="F138" s="264" t="s">
        <v>185</v>
      </c>
      <c r="G138" s="264"/>
      <c r="H138" s="264"/>
      <c r="I138" s="264"/>
      <c r="J138" s="171" t="s">
        <v>186</v>
      </c>
      <c r="K138" s="172">
        <v>50</v>
      </c>
      <c r="L138" s="265">
        <v>0</v>
      </c>
      <c r="M138" s="266"/>
      <c r="N138" s="267">
        <f>ROUND(L138*K138,2)</f>
        <v>0</v>
      </c>
      <c r="O138" s="267"/>
      <c r="P138" s="267"/>
      <c r="Q138" s="267"/>
      <c r="R138" s="38"/>
      <c r="T138" s="173" t="s">
        <v>24</v>
      </c>
      <c r="U138" s="45" t="s">
        <v>44</v>
      </c>
      <c r="V138" s="37"/>
      <c r="W138" s="174">
        <f>V138*K138</f>
        <v>0</v>
      </c>
      <c r="X138" s="174">
        <v>0</v>
      </c>
      <c r="Y138" s="174">
        <f>X138*K138</f>
        <v>0</v>
      </c>
      <c r="Z138" s="174">
        <v>0.20499999999999999</v>
      </c>
      <c r="AA138" s="175">
        <f>Z138*K138</f>
        <v>10.25</v>
      </c>
      <c r="AR138" s="19" t="s">
        <v>155</v>
      </c>
      <c r="AT138" s="19" t="s">
        <v>151</v>
      </c>
      <c r="AU138" s="19" t="s">
        <v>106</v>
      </c>
      <c r="AY138" s="19" t="s">
        <v>150</v>
      </c>
      <c r="BE138" s="111">
        <f>IF(U138="základní",N138,0)</f>
        <v>0</v>
      </c>
      <c r="BF138" s="111">
        <f>IF(U138="snížená",N138,0)</f>
        <v>0</v>
      </c>
      <c r="BG138" s="111">
        <f>IF(U138="zákl. přenesená",N138,0)</f>
        <v>0</v>
      </c>
      <c r="BH138" s="111">
        <f>IF(U138="sníž. přenesená",N138,0)</f>
        <v>0</v>
      </c>
      <c r="BI138" s="111">
        <f>IF(U138="nulová",N138,0)</f>
        <v>0</v>
      </c>
      <c r="BJ138" s="19" t="s">
        <v>87</v>
      </c>
      <c r="BK138" s="111">
        <f>ROUND(L138*K138,2)</f>
        <v>0</v>
      </c>
      <c r="BL138" s="19" t="s">
        <v>155</v>
      </c>
      <c r="BM138" s="19" t="s">
        <v>187</v>
      </c>
    </row>
    <row r="139" spans="2:65" s="10" customFormat="1" ht="22.5" customHeight="1">
      <c r="B139" s="176"/>
      <c r="C139" s="177"/>
      <c r="D139" s="177"/>
      <c r="E139" s="178" t="s">
        <v>24</v>
      </c>
      <c r="F139" s="273" t="s">
        <v>188</v>
      </c>
      <c r="G139" s="274"/>
      <c r="H139" s="274"/>
      <c r="I139" s="274"/>
      <c r="J139" s="177"/>
      <c r="K139" s="179">
        <v>50</v>
      </c>
      <c r="L139" s="177"/>
      <c r="M139" s="177"/>
      <c r="N139" s="177"/>
      <c r="O139" s="177"/>
      <c r="P139" s="177"/>
      <c r="Q139" s="177"/>
      <c r="R139" s="180"/>
      <c r="T139" s="181"/>
      <c r="U139" s="177"/>
      <c r="V139" s="177"/>
      <c r="W139" s="177"/>
      <c r="X139" s="177"/>
      <c r="Y139" s="177"/>
      <c r="Z139" s="177"/>
      <c r="AA139" s="182"/>
      <c r="AT139" s="183" t="s">
        <v>177</v>
      </c>
      <c r="AU139" s="183" t="s">
        <v>106</v>
      </c>
      <c r="AV139" s="10" t="s">
        <v>106</v>
      </c>
      <c r="AW139" s="10" t="s">
        <v>36</v>
      </c>
      <c r="AX139" s="10" t="s">
        <v>87</v>
      </c>
      <c r="AY139" s="183" t="s">
        <v>150</v>
      </c>
    </row>
    <row r="140" spans="2:65" s="1" customFormat="1" ht="31.5" customHeight="1">
      <c r="B140" s="36"/>
      <c r="C140" s="169" t="s">
        <v>189</v>
      </c>
      <c r="D140" s="169" t="s">
        <v>151</v>
      </c>
      <c r="E140" s="170" t="s">
        <v>190</v>
      </c>
      <c r="F140" s="264" t="s">
        <v>191</v>
      </c>
      <c r="G140" s="264"/>
      <c r="H140" s="264"/>
      <c r="I140" s="264"/>
      <c r="J140" s="171" t="s">
        <v>192</v>
      </c>
      <c r="K140" s="172">
        <v>29.911999999999999</v>
      </c>
      <c r="L140" s="265">
        <v>0</v>
      </c>
      <c r="M140" s="266"/>
      <c r="N140" s="267">
        <f>ROUND(L140*K140,2)</f>
        <v>0</v>
      </c>
      <c r="O140" s="267"/>
      <c r="P140" s="267"/>
      <c r="Q140" s="267"/>
      <c r="R140" s="38"/>
      <c r="T140" s="173" t="s">
        <v>24</v>
      </c>
      <c r="U140" s="45" t="s">
        <v>44</v>
      </c>
      <c r="V140" s="37"/>
      <c r="W140" s="174">
        <f>V140*K140</f>
        <v>0</v>
      </c>
      <c r="X140" s="174">
        <v>0</v>
      </c>
      <c r="Y140" s="174">
        <f>X140*K140</f>
        <v>0</v>
      </c>
      <c r="Z140" s="174">
        <v>0</v>
      </c>
      <c r="AA140" s="175">
        <f>Z140*K140</f>
        <v>0</v>
      </c>
      <c r="AR140" s="19" t="s">
        <v>155</v>
      </c>
      <c r="AT140" s="19" t="s">
        <v>151</v>
      </c>
      <c r="AU140" s="19" t="s">
        <v>106</v>
      </c>
      <c r="AY140" s="19" t="s">
        <v>150</v>
      </c>
      <c r="BE140" s="111">
        <f>IF(U140="základní",N140,0)</f>
        <v>0</v>
      </c>
      <c r="BF140" s="111">
        <f>IF(U140="snížená",N140,0)</f>
        <v>0</v>
      </c>
      <c r="BG140" s="111">
        <f>IF(U140="zákl. přenesená",N140,0)</f>
        <v>0</v>
      </c>
      <c r="BH140" s="111">
        <f>IF(U140="sníž. přenesená",N140,0)</f>
        <v>0</v>
      </c>
      <c r="BI140" s="111">
        <f>IF(U140="nulová",N140,0)</f>
        <v>0</v>
      </c>
      <c r="BJ140" s="19" t="s">
        <v>87</v>
      </c>
      <c r="BK140" s="111">
        <f>ROUND(L140*K140,2)</f>
        <v>0</v>
      </c>
      <c r="BL140" s="19" t="s">
        <v>155</v>
      </c>
      <c r="BM140" s="19" t="s">
        <v>193</v>
      </c>
    </row>
    <row r="141" spans="2:65" s="10" customFormat="1" ht="22.5" customHeight="1">
      <c r="B141" s="176"/>
      <c r="C141" s="177"/>
      <c r="D141" s="177"/>
      <c r="E141" s="178" t="s">
        <v>24</v>
      </c>
      <c r="F141" s="273" t="s">
        <v>194</v>
      </c>
      <c r="G141" s="274"/>
      <c r="H141" s="274"/>
      <c r="I141" s="274"/>
      <c r="J141" s="177"/>
      <c r="K141" s="179">
        <v>29.911999999999999</v>
      </c>
      <c r="L141" s="177"/>
      <c r="M141" s="177"/>
      <c r="N141" s="177"/>
      <c r="O141" s="177"/>
      <c r="P141" s="177"/>
      <c r="Q141" s="177"/>
      <c r="R141" s="180"/>
      <c r="T141" s="181"/>
      <c r="U141" s="177"/>
      <c r="V141" s="177"/>
      <c r="W141" s="177"/>
      <c r="X141" s="177"/>
      <c r="Y141" s="177"/>
      <c r="Z141" s="177"/>
      <c r="AA141" s="182"/>
      <c r="AT141" s="183" t="s">
        <v>177</v>
      </c>
      <c r="AU141" s="183" t="s">
        <v>106</v>
      </c>
      <c r="AV141" s="10" t="s">
        <v>106</v>
      </c>
      <c r="AW141" s="10" t="s">
        <v>36</v>
      </c>
      <c r="AX141" s="10" t="s">
        <v>87</v>
      </c>
      <c r="AY141" s="183" t="s">
        <v>150</v>
      </c>
    </row>
    <row r="142" spans="2:65" s="1" customFormat="1" ht="31.5" customHeight="1">
      <c r="B142" s="36"/>
      <c r="C142" s="169" t="s">
        <v>195</v>
      </c>
      <c r="D142" s="169" t="s">
        <v>151</v>
      </c>
      <c r="E142" s="170" t="s">
        <v>196</v>
      </c>
      <c r="F142" s="264" t="s">
        <v>197</v>
      </c>
      <c r="G142" s="264"/>
      <c r="H142" s="264"/>
      <c r="I142" s="264"/>
      <c r="J142" s="171" t="s">
        <v>192</v>
      </c>
      <c r="K142" s="172">
        <v>22.253</v>
      </c>
      <c r="L142" s="265">
        <v>0</v>
      </c>
      <c r="M142" s="266"/>
      <c r="N142" s="267">
        <f>ROUND(L142*K142,2)</f>
        <v>0</v>
      </c>
      <c r="O142" s="267"/>
      <c r="P142" s="267"/>
      <c r="Q142" s="267"/>
      <c r="R142" s="38"/>
      <c r="T142" s="173" t="s">
        <v>24</v>
      </c>
      <c r="U142" s="45" t="s">
        <v>44</v>
      </c>
      <c r="V142" s="37"/>
      <c r="W142" s="174">
        <f>V142*K142</f>
        <v>0</v>
      </c>
      <c r="X142" s="174">
        <v>0</v>
      </c>
      <c r="Y142" s="174">
        <f>X142*K142</f>
        <v>0</v>
      </c>
      <c r="Z142" s="174">
        <v>0</v>
      </c>
      <c r="AA142" s="175">
        <f>Z142*K142</f>
        <v>0</v>
      </c>
      <c r="AR142" s="19" t="s">
        <v>155</v>
      </c>
      <c r="AT142" s="19" t="s">
        <v>151</v>
      </c>
      <c r="AU142" s="19" t="s">
        <v>106</v>
      </c>
      <c r="AY142" s="19" t="s">
        <v>150</v>
      </c>
      <c r="BE142" s="111">
        <f>IF(U142="základní",N142,0)</f>
        <v>0</v>
      </c>
      <c r="BF142" s="111">
        <f>IF(U142="snížená",N142,0)</f>
        <v>0</v>
      </c>
      <c r="BG142" s="111">
        <f>IF(U142="zákl. přenesená",N142,0)</f>
        <v>0</v>
      </c>
      <c r="BH142" s="111">
        <f>IF(U142="sníž. přenesená",N142,0)</f>
        <v>0</v>
      </c>
      <c r="BI142" s="111">
        <f>IF(U142="nulová",N142,0)</f>
        <v>0</v>
      </c>
      <c r="BJ142" s="19" t="s">
        <v>87</v>
      </c>
      <c r="BK142" s="111">
        <f>ROUND(L142*K142,2)</f>
        <v>0</v>
      </c>
      <c r="BL142" s="19" t="s">
        <v>155</v>
      </c>
      <c r="BM142" s="19" t="s">
        <v>198</v>
      </c>
    </row>
    <row r="143" spans="2:65" s="10" customFormat="1" ht="22.5" customHeight="1">
      <c r="B143" s="176"/>
      <c r="C143" s="177"/>
      <c r="D143" s="177"/>
      <c r="E143" s="178" t="s">
        <v>24</v>
      </c>
      <c r="F143" s="273" t="s">
        <v>199</v>
      </c>
      <c r="G143" s="274"/>
      <c r="H143" s="274"/>
      <c r="I143" s="274"/>
      <c r="J143" s="177"/>
      <c r="K143" s="179">
        <v>22.253</v>
      </c>
      <c r="L143" s="177"/>
      <c r="M143" s="177"/>
      <c r="N143" s="177"/>
      <c r="O143" s="177"/>
      <c r="P143" s="177"/>
      <c r="Q143" s="177"/>
      <c r="R143" s="180"/>
      <c r="T143" s="181"/>
      <c r="U143" s="177"/>
      <c r="V143" s="177"/>
      <c r="W143" s="177"/>
      <c r="X143" s="177"/>
      <c r="Y143" s="177"/>
      <c r="Z143" s="177"/>
      <c r="AA143" s="182"/>
      <c r="AT143" s="183" t="s">
        <v>177</v>
      </c>
      <c r="AU143" s="183" t="s">
        <v>106</v>
      </c>
      <c r="AV143" s="10" t="s">
        <v>106</v>
      </c>
      <c r="AW143" s="10" t="s">
        <v>36</v>
      </c>
      <c r="AX143" s="10" t="s">
        <v>87</v>
      </c>
      <c r="AY143" s="183" t="s">
        <v>150</v>
      </c>
    </row>
    <row r="144" spans="2:65" s="1" customFormat="1" ht="31.5" customHeight="1">
      <c r="B144" s="36"/>
      <c r="C144" s="169" t="s">
        <v>200</v>
      </c>
      <c r="D144" s="169" t="s">
        <v>151</v>
      </c>
      <c r="E144" s="170" t="s">
        <v>201</v>
      </c>
      <c r="F144" s="264" t="s">
        <v>202</v>
      </c>
      <c r="G144" s="264"/>
      <c r="H144" s="264"/>
      <c r="I144" s="264"/>
      <c r="J144" s="171" t="s">
        <v>192</v>
      </c>
      <c r="K144" s="172">
        <v>9.5370000000000008</v>
      </c>
      <c r="L144" s="265">
        <v>0</v>
      </c>
      <c r="M144" s="266"/>
      <c r="N144" s="267">
        <f>ROUND(L144*K144,2)</f>
        <v>0</v>
      </c>
      <c r="O144" s="267"/>
      <c r="P144" s="267"/>
      <c r="Q144" s="267"/>
      <c r="R144" s="38"/>
      <c r="T144" s="173" t="s">
        <v>24</v>
      </c>
      <c r="U144" s="45" t="s">
        <v>44</v>
      </c>
      <c r="V144" s="37"/>
      <c r="W144" s="174">
        <f>V144*K144</f>
        <v>0</v>
      </c>
      <c r="X144" s="174">
        <v>0</v>
      </c>
      <c r="Y144" s="174">
        <f>X144*K144</f>
        <v>0</v>
      </c>
      <c r="Z144" s="174">
        <v>0</v>
      </c>
      <c r="AA144" s="175">
        <f>Z144*K144</f>
        <v>0</v>
      </c>
      <c r="AR144" s="19" t="s">
        <v>155</v>
      </c>
      <c r="AT144" s="19" t="s">
        <v>151</v>
      </c>
      <c r="AU144" s="19" t="s">
        <v>106</v>
      </c>
      <c r="AY144" s="19" t="s">
        <v>150</v>
      </c>
      <c r="BE144" s="111">
        <f>IF(U144="základní",N144,0)</f>
        <v>0</v>
      </c>
      <c r="BF144" s="111">
        <f>IF(U144="snížená",N144,0)</f>
        <v>0</v>
      </c>
      <c r="BG144" s="111">
        <f>IF(U144="zákl. přenesená",N144,0)</f>
        <v>0</v>
      </c>
      <c r="BH144" s="111">
        <f>IF(U144="sníž. přenesená",N144,0)</f>
        <v>0</v>
      </c>
      <c r="BI144" s="111">
        <f>IF(U144="nulová",N144,0)</f>
        <v>0</v>
      </c>
      <c r="BJ144" s="19" t="s">
        <v>87</v>
      </c>
      <c r="BK144" s="111">
        <f>ROUND(L144*K144,2)</f>
        <v>0</v>
      </c>
      <c r="BL144" s="19" t="s">
        <v>155</v>
      </c>
      <c r="BM144" s="19" t="s">
        <v>203</v>
      </c>
    </row>
    <row r="145" spans="2:65" s="10" customFormat="1" ht="22.5" customHeight="1">
      <c r="B145" s="176"/>
      <c r="C145" s="177"/>
      <c r="D145" s="177"/>
      <c r="E145" s="178" t="s">
        <v>24</v>
      </c>
      <c r="F145" s="273" t="s">
        <v>204</v>
      </c>
      <c r="G145" s="274"/>
      <c r="H145" s="274"/>
      <c r="I145" s="274"/>
      <c r="J145" s="177"/>
      <c r="K145" s="179">
        <v>9.5370000000000008</v>
      </c>
      <c r="L145" s="177"/>
      <c r="M145" s="177"/>
      <c r="N145" s="177"/>
      <c r="O145" s="177"/>
      <c r="P145" s="177"/>
      <c r="Q145" s="177"/>
      <c r="R145" s="180"/>
      <c r="T145" s="181"/>
      <c r="U145" s="177"/>
      <c r="V145" s="177"/>
      <c r="W145" s="177"/>
      <c r="X145" s="177"/>
      <c r="Y145" s="177"/>
      <c r="Z145" s="177"/>
      <c r="AA145" s="182"/>
      <c r="AT145" s="183" t="s">
        <v>177</v>
      </c>
      <c r="AU145" s="183" t="s">
        <v>106</v>
      </c>
      <c r="AV145" s="10" t="s">
        <v>106</v>
      </c>
      <c r="AW145" s="10" t="s">
        <v>36</v>
      </c>
      <c r="AX145" s="10" t="s">
        <v>87</v>
      </c>
      <c r="AY145" s="183" t="s">
        <v>150</v>
      </c>
    </row>
    <row r="146" spans="2:65" s="1" customFormat="1" ht="31.5" customHeight="1">
      <c r="B146" s="36"/>
      <c r="C146" s="169" t="s">
        <v>205</v>
      </c>
      <c r="D146" s="169" t="s">
        <v>151</v>
      </c>
      <c r="E146" s="170" t="s">
        <v>206</v>
      </c>
      <c r="F146" s="264" t="s">
        <v>207</v>
      </c>
      <c r="G146" s="264"/>
      <c r="H146" s="264"/>
      <c r="I146" s="264"/>
      <c r="J146" s="171" t="s">
        <v>192</v>
      </c>
      <c r="K146" s="172">
        <v>25.01</v>
      </c>
      <c r="L146" s="265">
        <v>0</v>
      </c>
      <c r="M146" s="266"/>
      <c r="N146" s="267">
        <f>ROUND(L146*K146,2)</f>
        <v>0</v>
      </c>
      <c r="O146" s="267"/>
      <c r="P146" s="267"/>
      <c r="Q146" s="267"/>
      <c r="R146" s="38"/>
      <c r="T146" s="173" t="s">
        <v>24</v>
      </c>
      <c r="U146" s="45" t="s">
        <v>44</v>
      </c>
      <c r="V146" s="37"/>
      <c r="W146" s="174">
        <f>V146*K146</f>
        <v>0</v>
      </c>
      <c r="X146" s="174">
        <v>0</v>
      </c>
      <c r="Y146" s="174">
        <f>X146*K146</f>
        <v>0</v>
      </c>
      <c r="Z146" s="174">
        <v>0</v>
      </c>
      <c r="AA146" s="175">
        <f>Z146*K146</f>
        <v>0</v>
      </c>
      <c r="AR146" s="19" t="s">
        <v>155</v>
      </c>
      <c r="AT146" s="19" t="s">
        <v>151</v>
      </c>
      <c r="AU146" s="19" t="s">
        <v>106</v>
      </c>
      <c r="AY146" s="19" t="s">
        <v>150</v>
      </c>
      <c r="BE146" s="111">
        <f>IF(U146="základní",N146,0)</f>
        <v>0</v>
      </c>
      <c r="BF146" s="111">
        <f>IF(U146="snížená",N146,0)</f>
        <v>0</v>
      </c>
      <c r="BG146" s="111">
        <f>IF(U146="zákl. přenesená",N146,0)</f>
        <v>0</v>
      </c>
      <c r="BH146" s="111">
        <f>IF(U146="sníž. přenesená",N146,0)</f>
        <v>0</v>
      </c>
      <c r="BI146" s="111">
        <f>IF(U146="nulová",N146,0)</f>
        <v>0</v>
      </c>
      <c r="BJ146" s="19" t="s">
        <v>87</v>
      </c>
      <c r="BK146" s="111">
        <f>ROUND(L146*K146,2)</f>
        <v>0</v>
      </c>
      <c r="BL146" s="19" t="s">
        <v>155</v>
      </c>
      <c r="BM146" s="19" t="s">
        <v>208</v>
      </c>
    </row>
    <row r="147" spans="2:65" s="10" customFormat="1" ht="22.5" customHeight="1">
      <c r="B147" s="176"/>
      <c r="C147" s="177"/>
      <c r="D147" s="177"/>
      <c r="E147" s="178" t="s">
        <v>24</v>
      </c>
      <c r="F147" s="273" t="s">
        <v>209</v>
      </c>
      <c r="G147" s="274"/>
      <c r="H147" s="274"/>
      <c r="I147" s="274"/>
      <c r="J147" s="177"/>
      <c r="K147" s="179">
        <v>25.01</v>
      </c>
      <c r="L147" s="177"/>
      <c r="M147" s="177"/>
      <c r="N147" s="177"/>
      <c r="O147" s="177"/>
      <c r="P147" s="177"/>
      <c r="Q147" s="177"/>
      <c r="R147" s="180"/>
      <c r="T147" s="181"/>
      <c r="U147" s="177"/>
      <c r="V147" s="177"/>
      <c r="W147" s="177"/>
      <c r="X147" s="177"/>
      <c r="Y147" s="177"/>
      <c r="Z147" s="177"/>
      <c r="AA147" s="182"/>
      <c r="AT147" s="183" t="s">
        <v>177</v>
      </c>
      <c r="AU147" s="183" t="s">
        <v>106</v>
      </c>
      <c r="AV147" s="10" t="s">
        <v>106</v>
      </c>
      <c r="AW147" s="10" t="s">
        <v>36</v>
      </c>
      <c r="AX147" s="10" t="s">
        <v>87</v>
      </c>
      <c r="AY147" s="183" t="s">
        <v>150</v>
      </c>
    </row>
    <row r="148" spans="2:65" s="1" customFormat="1" ht="31.5" customHeight="1">
      <c r="B148" s="36"/>
      <c r="C148" s="169" t="s">
        <v>210</v>
      </c>
      <c r="D148" s="169" t="s">
        <v>151</v>
      </c>
      <c r="E148" s="170" t="s">
        <v>211</v>
      </c>
      <c r="F148" s="264" t="s">
        <v>212</v>
      </c>
      <c r="G148" s="264"/>
      <c r="H148" s="264"/>
      <c r="I148" s="264"/>
      <c r="J148" s="171" t="s">
        <v>192</v>
      </c>
      <c r="K148" s="172">
        <v>1.6</v>
      </c>
      <c r="L148" s="265">
        <v>0</v>
      </c>
      <c r="M148" s="266"/>
      <c r="N148" s="267">
        <f>ROUND(L148*K148,2)</f>
        <v>0</v>
      </c>
      <c r="O148" s="267"/>
      <c r="P148" s="267"/>
      <c r="Q148" s="267"/>
      <c r="R148" s="38"/>
      <c r="T148" s="173" t="s">
        <v>24</v>
      </c>
      <c r="U148" s="45" t="s">
        <v>44</v>
      </c>
      <c r="V148" s="37"/>
      <c r="W148" s="174">
        <f>V148*K148</f>
        <v>0</v>
      </c>
      <c r="X148" s="174">
        <v>0</v>
      </c>
      <c r="Y148" s="174">
        <f>X148*K148</f>
        <v>0</v>
      </c>
      <c r="Z148" s="174">
        <v>0</v>
      </c>
      <c r="AA148" s="175">
        <f>Z148*K148</f>
        <v>0</v>
      </c>
      <c r="AR148" s="19" t="s">
        <v>155</v>
      </c>
      <c r="AT148" s="19" t="s">
        <v>151</v>
      </c>
      <c r="AU148" s="19" t="s">
        <v>106</v>
      </c>
      <c r="AY148" s="19" t="s">
        <v>150</v>
      </c>
      <c r="BE148" s="111">
        <f>IF(U148="základní",N148,0)</f>
        <v>0</v>
      </c>
      <c r="BF148" s="111">
        <f>IF(U148="snížená",N148,0)</f>
        <v>0</v>
      </c>
      <c r="BG148" s="111">
        <f>IF(U148="zákl. přenesená",N148,0)</f>
        <v>0</v>
      </c>
      <c r="BH148" s="111">
        <f>IF(U148="sníž. přenesená",N148,0)</f>
        <v>0</v>
      </c>
      <c r="BI148" s="111">
        <f>IF(U148="nulová",N148,0)</f>
        <v>0</v>
      </c>
      <c r="BJ148" s="19" t="s">
        <v>87</v>
      </c>
      <c r="BK148" s="111">
        <f>ROUND(L148*K148,2)</f>
        <v>0</v>
      </c>
      <c r="BL148" s="19" t="s">
        <v>155</v>
      </c>
      <c r="BM148" s="19" t="s">
        <v>213</v>
      </c>
    </row>
    <row r="149" spans="2:65" s="10" customFormat="1" ht="31.5" customHeight="1">
      <c r="B149" s="176"/>
      <c r="C149" s="177"/>
      <c r="D149" s="177"/>
      <c r="E149" s="178" t="s">
        <v>24</v>
      </c>
      <c r="F149" s="273" t="s">
        <v>214</v>
      </c>
      <c r="G149" s="274"/>
      <c r="H149" s="274"/>
      <c r="I149" s="274"/>
      <c r="J149" s="177"/>
      <c r="K149" s="179">
        <v>1.6</v>
      </c>
      <c r="L149" s="177"/>
      <c r="M149" s="177"/>
      <c r="N149" s="177"/>
      <c r="O149" s="177"/>
      <c r="P149" s="177"/>
      <c r="Q149" s="177"/>
      <c r="R149" s="180"/>
      <c r="T149" s="181"/>
      <c r="U149" s="177"/>
      <c r="V149" s="177"/>
      <c r="W149" s="177"/>
      <c r="X149" s="177"/>
      <c r="Y149" s="177"/>
      <c r="Z149" s="177"/>
      <c r="AA149" s="182"/>
      <c r="AT149" s="183" t="s">
        <v>177</v>
      </c>
      <c r="AU149" s="183" t="s">
        <v>106</v>
      </c>
      <c r="AV149" s="10" t="s">
        <v>106</v>
      </c>
      <c r="AW149" s="10" t="s">
        <v>36</v>
      </c>
      <c r="AX149" s="10" t="s">
        <v>87</v>
      </c>
      <c r="AY149" s="183" t="s">
        <v>150</v>
      </c>
    </row>
    <row r="150" spans="2:65" s="1" customFormat="1" ht="31.5" customHeight="1">
      <c r="B150" s="36"/>
      <c r="C150" s="169" t="s">
        <v>215</v>
      </c>
      <c r="D150" s="169" t="s">
        <v>151</v>
      </c>
      <c r="E150" s="170" t="s">
        <v>216</v>
      </c>
      <c r="F150" s="264" t="s">
        <v>217</v>
      </c>
      <c r="G150" s="264"/>
      <c r="H150" s="264"/>
      <c r="I150" s="264"/>
      <c r="J150" s="171" t="s">
        <v>192</v>
      </c>
      <c r="K150" s="172">
        <v>123.404</v>
      </c>
      <c r="L150" s="265">
        <v>0</v>
      </c>
      <c r="M150" s="266"/>
      <c r="N150" s="267">
        <f>ROUND(L150*K150,2)</f>
        <v>0</v>
      </c>
      <c r="O150" s="267"/>
      <c r="P150" s="267"/>
      <c r="Q150" s="267"/>
      <c r="R150" s="38"/>
      <c r="T150" s="173" t="s">
        <v>24</v>
      </c>
      <c r="U150" s="45" t="s">
        <v>44</v>
      </c>
      <c r="V150" s="37"/>
      <c r="W150" s="174">
        <f>V150*K150</f>
        <v>0</v>
      </c>
      <c r="X150" s="174">
        <v>0</v>
      </c>
      <c r="Y150" s="174">
        <f>X150*K150</f>
        <v>0</v>
      </c>
      <c r="Z150" s="174">
        <v>0</v>
      </c>
      <c r="AA150" s="175">
        <f>Z150*K150</f>
        <v>0</v>
      </c>
      <c r="AR150" s="19" t="s">
        <v>155</v>
      </c>
      <c r="AT150" s="19" t="s">
        <v>151</v>
      </c>
      <c r="AU150" s="19" t="s">
        <v>106</v>
      </c>
      <c r="AY150" s="19" t="s">
        <v>150</v>
      </c>
      <c r="BE150" s="111">
        <f>IF(U150="základní",N150,0)</f>
        <v>0</v>
      </c>
      <c r="BF150" s="111">
        <f>IF(U150="snížená",N150,0)</f>
        <v>0</v>
      </c>
      <c r="BG150" s="111">
        <f>IF(U150="zákl. přenesená",N150,0)</f>
        <v>0</v>
      </c>
      <c r="BH150" s="111">
        <f>IF(U150="sníž. přenesená",N150,0)</f>
        <v>0</v>
      </c>
      <c r="BI150" s="111">
        <f>IF(U150="nulová",N150,0)</f>
        <v>0</v>
      </c>
      <c r="BJ150" s="19" t="s">
        <v>87</v>
      </c>
      <c r="BK150" s="111">
        <f>ROUND(L150*K150,2)</f>
        <v>0</v>
      </c>
      <c r="BL150" s="19" t="s">
        <v>155</v>
      </c>
      <c r="BM150" s="19" t="s">
        <v>218</v>
      </c>
    </row>
    <row r="151" spans="2:65" s="10" customFormat="1" ht="22.5" customHeight="1">
      <c r="B151" s="176"/>
      <c r="C151" s="177"/>
      <c r="D151" s="177"/>
      <c r="E151" s="178" t="s">
        <v>24</v>
      </c>
      <c r="F151" s="273" t="s">
        <v>219</v>
      </c>
      <c r="G151" s="274"/>
      <c r="H151" s="274"/>
      <c r="I151" s="274"/>
      <c r="J151" s="177"/>
      <c r="K151" s="179">
        <v>31.79</v>
      </c>
      <c r="L151" s="177"/>
      <c r="M151" s="177"/>
      <c r="N151" s="177"/>
      <c r="O151" s="177"/>
      <c r="P151" s="177"/>
      <c r="Q151" s="177"/>
      <c r="R151" s="180"/>
      <c r="T151" s="181"/>
      <c r="U151" s="177"/>
      <c r="V151" s="177"/>
      <c r="W151" s="177"/>
      <c r="X151" s="177"/>
      <c r="Y151" s="177"/>
      <c r="Z151" s="177"/>
      <c r="AA151" s="182"/>
      <c r="AT151" s="183" t="s">
        <v>177</v>
      </c>
      <c r="AU151" s="183" t="s">
        <v>106</v>
      </c>
      <c r="AV151" s="10" t="s">
        <v>106</v>
      </c>
      <c r="AW151" s="10" t="s">
        <v>36</v>
      </c>
      <c r="AX151" s="10" t="s">
        <v>79</v>
      </c>
      <c r="AY151" s="183" t="s">
        <v>150</v>
      </c>
    </row>
    <row r="152" spans="2:65" s="10" customFormat="1" ht="22.5" customHeight="1">
      <c r="B152" s="176"/>
      <c r="C152" s="177"/>
      <c r="D152" s="177"/>
      <c r="E152" s="178" t="s">
        <v>24</v>
      </c>
      <c r="F152" s="275" t="s">
        <v>220</v>
      </c>
      <c r="G152" s="276"/>
      <c r="H152" s="276"/>
      <c r="I152" s="276"/>
      <c r="J152" s="177"/>
      <c r="K152" s="179">
        <v>29.911999999999999</v>
      </c>
      <c r="L152" s="177"/>
      <c r="M152" s="177"/>
      <c r="N152" s="177"/>
      <c r="O152" s="177"/>
      <c r="P152" s="177"/>
      <c r="Q152" s="177"/>
      <c r="R152" s="180"/>
      <c r="T152" s="181"/>
      <c r="U152" s="177"/>
      <c r="V152" s="177"/>
      <c r="W152" s="177"/>
      <c r="X152" s="177"/>
      <c r="Y152" s="177"/>
      <c r="Z152" s="177"/>
      <c r="AA152" s="182"/>
      <c r="AT152" s="183" t="s">
        <v>177</v>
      </c>
      <c r="AU152" s="183" t="s">
        <v>106</v>
      </c>
      <c r="AV152" s="10" t="s">
        <v>106</v>
      </c>
      <c r="AW152" s="10" t="s">
        <v>36</v>
      </c>
      <c r="AX152" s="10" t="s">
        <v>79</v>
      </c>
      <c r="AY152" s="183" t="s">
        <v>150</v>
      </c>
    </row>
    <row r="153" spans="2:65" s="10" customFormat="1" ht="22.5" customHeight="1">
      <c r="B153" s="176"/>
      <c r="C153" s="177"/>
      <c r="D153" s="177"/>
      <c r="E153" s="178" t="s">
        <v>24</v>
      </c>
      <c r="F153" s="275" t="s">
        <v>221</v>
      </c>
      <c r="G153" s="276"/>
      <c r="H153" s="276"/>
      <c r="I153" s="276"/>
      <c r="J153" s="177"/>
      <c r="K153" s="179">
        <v>61.701999999999998</v>
      </c>
      <c r="L153" s="177"/>
      <c r="M153" s="177"/>
      <c r="N153" s="177"/>
      <c r="O153" s="177"/>
      <c r="P153" s="177"/>
      <c r="Q153" s="177"/>
      <c r="R153" s="180"/>
      <c r="T153" s="181"/>
      <c r="U153" s="177"/>
      <c r="V153" s="177"/>
      <c r="W153" s="177"/>
      <c r="X153" s="177"/>
      <c r="Y153" s="177"/>
      <c r="Z153" s="177"/>
      <c r="AA153" s="182"/>
      <c r="AT153" s="183" t="s">
        <v>177</v>
      </c>
      <c r="AU153" s="183" t="s">
        <v>106</v>
      </c>
      <c r="AV153" s="10" t="s">
        <v>106</v>
      </c>
      <c r="AW153" s="10" t="s">
        <v>36</v>
      </c>
      <c r="AX153" s="10" t="s">
        <v>79</v>
      </c>
      <c r="AY153" s="183" t="s">
        <v>150</v>
      </c>
    </row>
    <row r="154" spans="2:65" s="11" customFormat="1" ht="22.5" customHeight="1">
      <c r="B154" s="184"/>
      <c r="C154" s="185"/>
      <c r="D154" s="185"/>
      <c r="E154" s="186" t="s">
        <v>24</v>
      </c>
      <c r="F154" s="277" t="s">
        <v>222</v>
      </c>
      <c r="G154" s="278"/>
      <c r="H154" s="278"/>
      <c r="I154" s="278"/>
      <c r="J154" s="185"/>
      <c r="K154" s="187">
        <v>123.404</v>
      </c>
      <c r="L154" s="185"/>
      <c r="M154" s="185"/>
      <c r="N154" s="185"/>
      <c r="O154" s="185"/>
      <c r="P154" s="185"/>
      <c r="Q154" s="185"/>
      <c r="R154" s="188"/>
      <c r="T154" s="189"/>
      <c r="U154" s="185"/>
      <c r="V154" s="185"/>
      <c r="W154" s="185"/>
      <c r="X154" s="185"/>
      <c r="Y154" s="185"/>
      <c r="Z154" s="185"/>
      <c r="AA154" s="190"/>
      <c r="AT154" s="191" t="s">
        <v>177</v>
      </c>
      <c r="AU154" s="191" t="s">
        <v>106</v>
      </c>
      <c r="AV154" s="11" t="s">
        <v>155</v>
      </c>
      <c r="AW154" s="11" t="s">
        <v>36</v>
      </c>
      <c r="AX154" s="11" t="s">
        <v>87</v>
      </c>
      <c r="AY154" s="191" t="s">
        <v>150</v>
      </c>
    </row>
    <row r="155" spans="2:65" s="1" customFormat="1" ht="31.5" customHeight="1">
      <c r="B155" s="36"/>
      <c r="C155" s="169" t="s">
        <v>11</v>
      </c>
      <c r="D155" s="169" t="s">
        <v>151</v>
      </c>
      <c r="E155" s="170" t="s">
        <v>223</v>
      </c>
      <c r="F155" s="264" t="s">
        <v>224</v>
      </c>
      <c r="G155" s="264"/>
      <c r="H155" s="264"/>
      <c r="I155" s="264"/>
      <c r="J155" s="171" t="s">
        <v>163</v>
      </c>
      <c r="K155" s="172">
        <v>3</v>
      </c>
      <c r="L155" s="265">
        <v>0</v>
      </c>
      <c r="M155" s="266"/>
      <c r="N155" s="267">
        <f>ROUND(L155*K155,2)</f>
        <v>0</v>
      </c>
      <c r="O155" s="267"/>
      <c r="P155" s="267"/>
      <c r="Q155" s="267"/>
      <c r="R155" s="38"/>
      <c r="T155" s="173" t="s">
        <v>24</v>
      </c>
      <c r="U155" s="45" t="s">
        <v>44</v>
      </c>
      <c r="V155" s="37"/>
      <c r="W155" s="174">
        <f>V155*K155</f>
        <v>0</v>
      </c>
      <c r="X155" s="174">
        <v>0</v>
      </c>
      <c r="Y155" s="174">
        <f>X155*K155</f>
        <v>0</v>
      </c>
      <c r="Z155" s="174">
        <v>0</v>
      </c>
      <c r="AA155" s="175">
        <f>Z155*K155</f>
        <v>0</v>
      </c>
      <c r="AR155" s="19" t="s">
        <v>155</v>
      </c>
      <c r="AT155" s="19" t="s">
        <v>151</v>
      </c>
      <c r="AU155" s="19" t="s">
        <v>106</v>
      </c>
      <c r="AY155" s="19" t="s">
        <v>150</v>
      </c>
      <c r="BE155" s="111">
        <f>IF(U155="základní",N155,0)</f>
        <v>0</v>
      </c>
      <c r="BF155" s="111">
        <f>IF(U155="snížená",N155,0)</f>
        <v>0</v>
      </c>
      <c r="BG155" s="111">
        <f>IF(U155="zákl. přenesená",N155,0)</f>
        <v>0</v>
      </c>
      <c r="BH155" s="111">
        <f>IF(U155="sníž. přenesená",N155,0)</f>
        <v>0</v>
      </c>
      <c r="BI155" s="111">
        <f>IF(U155="nulová",N155,0)</f>
        <v>0</v>
      </c>
      <c r="BJ155" s="19" t="s">
        <v>87</v>
      </c>
      <c r="BK155" s="111">
        <f>ROUND(L155*K155,2)</f>
        <v>0</v>
      </c>
      <c r="BL155" s="19" t="s">
        <v>155</v>
      </c>
      <c r="BM155" s="19" t="s">
        <v>225</v>
      </c>
    </row>
    <row r="156" spans="2:65" s="1" customFormat="1" ht="31.5" customHeight="1">
      <c r="B156" s="36"/>
      <c r="C156" s="169" t="s">
        <v>226</v>
      </c>
      <c r="D156" s="169" t="s">
        <v>151</v>
      </c>
      <c r="E156" s="170" t="s">
        <v>227</v>
      </c>
      <c r="F156" s="264" t="s">
        <v>228</v>
      </c>
      <c r="G156" s="264"/>
      <c r="H156" s="264"/>
      <c r="I156" s="264"/>
      <c r="J156" s="171" t="s">
        <v>163</v>
      </c>
      <c r="K156" s="172">
        <v>3</v>
      </c>
      <c r="L156" s="265">
        <v>0</v>
      </c>
      <c r="M156" s="266"/>
      <c r="N156" s="267">
        <f>ROUND(L156*K156,2)</f>
        <v>0</v>
      </c>
      <c r="O156" s="267"/>
      <c r="P156" s="267"/>
      <c r="Q156" s="267"/>
      <c r="R156" s="38"/>
      <c r="T156" s="173" t="s">
        <v>24</v>
      </c>
      <c r="U156" s="45" t="s">
        <v>44</v>
      </c>
      <c r="V156" s="37"/>
      <c r="W156" s="174">
        <f>V156*K156</f>
        <v>0</v>
      </c>
      <c r="X156" s="174">
        <v>0</v>
      </c>
      <c r="Y156" s="174">
        <f>X156*K156</f>
        <v>0</v>
      </c>
      <c r="Z156" s="174">
        <v>0</v>
      </c>
      <c r="AA156" s="175">
        <f>Z156*K156</f>
        <v>0</v>
      </c>
      <c r="AR156" s="19" t="s">
        <v>155</v>
      </c>
      <c r="AT156" s="19" t="s">
        <v>151</v>
      </c>
      <c r="AU156" s="19" t="s">
        <v>106</v>
      </c>
      <c r="AY156" s="19" t="s">
        <v>150</v>
      </c>
      <c r="BE156" s="111">
        <f>IF(U156="základní",N156,0)</f>
        <v>0</v>
      </c>
      <c r="BF156" s="111">
        <f>IF(U156="snížená",N156,0)</f>
        <v>0</v>
      </c>
      <c r="BG156" s="111">
        <f>IF(U156="zákl. přenesená",N156,0)</f>
        <v>0</v>
      </c>
      <c r="BH156" s="111">
        <f>IF(U156="sníž. přenesená",N156,0)</f>
        <v>0</v>
      </c>
      <c r="BI156" s="111">
        <f>IF(U156="nulová",N156,0)</f>
        <v>0</v>
      </c>
      <c r="BJ156" s="19" t="s">
        <v>87</v>
      </c>
      <c r="BK156" s="111">
        <f>ROUND(L156*K156,2)</f>
        <v>0</v>
      </c>
      <c r="BL156" s="19" t="s">
        <v>155</v>
      </c>
      <c r="BM156" s="19" t="s">
        <v>229</v>
      </c>
    </row>
    <row r="157" spans="2:65" s="1" customFormat="1" ht="22.5" customHeight="1">
      <c r="B157" s="36"/>
      <c r="C157" s="169" t="s">
        <v>230</v>
      </c>
      <c r="D157" s="169" t="s">
        <v>151</v>
      </c>
      <c r="E157" s="170" t="s">
        <v>231</v>
      </c>
      <c r="F157" s="264" t="s">
        <v>232</v>
      </c>
      <c r="G157" s="264"/>
      <c r="H157" s="264"/>
      <c r="I157" s="264"/>
      <c r="J157" s="171" t="s">
        <v>192</v>
      </c>
      <c r="K157" s="172">
        <v>61.701999999999998</v>
      </c>
      <c r="L157" s="265">
        <v>0</v>
      </c>
      <c r="M157" s="266"/>
      <c r="N157" s="267">
        <f>ROUND(L157*K157,2)</f>
        <v>0</v>
      </c>
      <c r="O157" s="267"/>
      <c r="P157" s="267"/>
      <c r="Q157" s="267"/>
      <c r="R157" s="38"/>
      <c r="T157" s="173" t="s">
        <v>24</v>
      </c>
      <c r="U157" s="45" t="s">
        <v>44</v>
      </c>
      <c r="V157" s="37"/>
      <c r="W157" s="174">
        <f>V157*K157</f>
        <v>0</v>
      </c>
      <c r="X157" s="174">
        <v>0</v>
      </c>
      <c r="Y157" s="174">
        <f>X157*K157</f>
        <v>0</v>
      </c>
      <c r="Z157" s="174">
        <v>0</v>
      </c>
      <c r="AA157" s="175">
        <f>Z157*K157</f>
        <v>0</v>
      </c>
      <c r="AR157" s="19" t="s">
        <v>155</v>
      </c>
      <c r="AT157" s="19" t="s">
        <v>151</v>
      </c>
      <c r="AU157" s="19" t="s">
        <v>106</v>
      </c>
      <c r="AY157" s="19" t="s">
        <v>150</v>
      </c>
      <c r="BE157" s="111">
        <f>IF(U157="základní",N157,0)</f>
        <v>0</v>
      </c>
      <c r="BF157" s="111">
        <f>IF(U157="snížená",N157,0)</f>
        <v>0</v>
      </c>
      <c r="BG157" s="111">
        <f>IF(U157="zákl. přenesená",N157,0)</f>
        <v>0</v>
      </c>
      <c r="BH157" s="111">
        <f>IF(U157="sníž. přenesená",N157,0)</f>
        <v>0</v>
      </c>
      <c r="BI157" s="111">
        <f>IF(U157="nulová",N157,0)</f>
        <v>0</v>
      </c>
      <c r="BJ157" s="19" t="s">
        <v>87</v>
      </c>
      <c r="BK157" s="111">
        <f>ROUND(L157*K157,2)</f>
        <v>0</v>
      </c>
      <c r="BL157" s="19" t="s">
        <v>155</v>
      </c>
      <c r="BM157" s="19" t="s">
        <v>233</v>
      </c>
    </row>
    <row r="158" spans="2:65" s="10" customFormat="1" ht="22.5" customHeight="1">
      <c r="B158" s="176"/>
      <c r="C158" s="177"/>
      <c r="D158" s="177"/>
      <c r="E158" s="178" t="s">
        <v>24</v>
      </c>
      <c r="F158" s="273" t="s">
        <v>234</v>
      </c>
      <c r="G158" s="274"/>
      <c r="H158" s="274"/>
      <c r="I158" s="274"/>
      <c r="J158" s="177"/>
      <c r="K158" s="179">
        <v>29.911999999999999</v>
      </c>
      <c r="L158" s="177"/>
      <c r="M158" s="177"/>
      <c r="N158" s="177"/>
      <c r="O158" s="177"/>
      <c r="P158" s="177"/>
      <c r="Q158" s="177"/>
      <c r="R158" s="180"/>
      <c r="T158" s="181"/>
      <c r="U158" s="177"/>
      <c r="V158" s="177"/>
      <c r="W158" s="177"/>
      <c r="X158" s="177"/>
      <c r="Y158" s="177"/>
      <c r="Z158" s="177"/>
      <c r="AA158" s="182"/>
      <c r="AT158" s="183" t="s">
        <v>177</v>
      </c>
      <c r="AU158" s="183" t="s">
        <v>106</v>
      </c>
      <c r="AV158" s="10" t="s">
        <v>106</v>
      </c>
      <c r="AW158" s="10" t="s">
        <v>36</v>
      </c>
      <c r="AX158" s="10" t="s">
        <v>79</v>
      </c>
      <c r="AY158" s="183" t="s">
        <v>150</v>
      </c>
    </row>
    <row r="159" spans="2:65" s="10" customFormat="1" ht="22.5" customHeight="1">
      <c r="B159" s="176"/>
      <c r="C159" s="177"/>
      <c r="D159" s="177"/>
      <c r="E159" s="178" t="s">
        <v>24</v>
      </c>
      <c r="F159" s="275" t="s">
        <v>235</v>
      </c>
      <c r="G159" s="276"/>
      <c r="H159" s="276"/>
      <c r="I159" s="276"/>
      <c r="J159" s="177"/>
      <c r="K159" s="179">
        <v>31.79</v>
      </c>
      <c r="L159" s="177"/>
      <c r="M159" s="177"/>
      <c r="N159" s="177"/>
      <c r="O159" s="177"/>
      <c r="P159" s="177"/>
      <c r="Q159" s="177"/>
      <c r="R159" s="180"/>
      <c r="T159" s="181"/>
      <c r="U159" s="177"/>
      <c r="V159" s="177"/>
      <c r="W159" s="177"/>
      <c r="X159" s="177"/>
      <c r="Y159" s="177"/>
      <c r="Z159" s="177"/>
      <c r="AA159" s="182"/>
      <c r="AT159" s="183" t="s">
        <v>177</v>
      </c>
      <c r="AU159" s="183" t="s">
        <v>106</v>
      </c>
      <c r="AV159" s="10" t="s">
        <v>106</v>
      </c>
      <c r="AW159" s="10" t="s">
        <v>36</v>
      </c>
      <c r="AX159" s="10" t="s">
        <v>79</v>
      </c>
      <c r="AY159" s="183" t="s">
        <v>150</v>
      </c>
    </row>
    <row r="160" spans="2:65" s="11" customFormat="1" ht="22.5" customHeight="1">
      <c r="B160" s="184"/>
      <c r="C160" s="185"/>
      <c r="D160" s="185"/>
      <c r="E160" s="186" t="s">
        <v>24</v>
      </c>
      <c r="F160" s="277" t="s">
        <v>222</v>
      </c>
      <c r="G160" s="278"/>
      <c r="H160" s="278"/>
      <c r="I160" s="278"/>
      <c r="J160" s="185"/>
      <c r="K160" s="187">
        <v>61.701999999999998</v>
      </c>
      <c r="L160" s="185"/>
      <c r="M160" s="185"/>
      <c r="N160" s="185"/>
      <c r="O160" s="185"/>
      <c r="P160" s="185"/>
      <c r="Q160" s="185"/>
      <c r="R160" s="188"/>
      <c r="T160" s="189"/>
      <c r="U160" s="185"/>
      <c r="V160" s="185"/>
      <c r="W160" s="185"/>
      <c r="X160" s="185"/>
      <c r="Y160" s="185"/>
      <c r="Z160" s="185"/>
      <c r="AA160" s="190"/>
      <c r="AT160" s="191" t="s">
        <v>177</v>
      </c>
      <c r="AU160" s="191" t="s">
        <v>106</v>
      </c>
      <c r="AV160" s="11" t="s">
        <v>155</v>
      </c>
      <c r="AW160" s="11" t="s">
        <v>36</v>
      </c>
      <c r="AX160" s="11" t="s">
        <v>87</v>
      </c>
      <c r="AY160" s="191" t="s">
        <v>150</v>
      </c>
    </row>
    <row r="161" spans="2:65" s="1" customFormat="1" ht="31.5" customHeight="1">
      <c r="B161" s="36"/>
      <c r="C161" s="169" t="s">
        <v>236</v>
      </c>
      <c r="D161" s="169" t="s">
        <v>151</v>
      </c>
      <c r="E161" s="170" t="s">
        <v>237</v>
      </c>
      <c r="F161" s="264" t="s">
        <v>238</v>
      </c>
      <c r="G161" s="264"/>
      <c r="H161" s="264"/>
      <c r="I161" s="264"/>
      <c r="J161" s="171" t="s">
        <v>192</v>
      </c>
      <c r="K161" s="172">
        <v>72.751999999999995</v>
      </c>
      <c r="L161" s="265">
        <v>0</v>
      </c>
      <c r="M161" s="266"/>
      <c r="N161" s="267">
        <f>ROUND(L161*K161,2)</f>
        <v>0</v>
      </c>
      <c r="O161" s="267"/>
      <c r="P161" s="267"/>
      <c r="Q161" s="267"/>
      <c r="R161" s="38"/>
      <c r="T161" s="173" t="s">
        <v>24</v>
      </c>
      <c r="U161" s="45" t="s">
        <v>44</v>
      </c>
      <c r="V161" s="37"/>
      <c r="W161" s="174">
        <f>V161*K161</f>
        <v>0</v>
      </c>
      <c r="X161" s="174">
        <v>0</v>
      </c>
      <c r="Y161" s="174">
        <f>X161*K161</f>
        <v>0</v>
      </c>
      <c r="Z161" s="174">
        <v>0</v>
      </c>
      <c r="AA161" s="175">
        <f>Z161*K161</f>
        <v>0</v>
      </c>
      <c r="AR161" s="19" t="s">
        <v>155</v>
      </c>
      <c r="AT161" s="19" t="s">
        <v>151</v>
      </c>
      <c r="AU161" s="19" t="s">
        <v>106</v>
      </c>
      <c r="AY161" s="19" t="s">
        <v>150</v>
      </c>
      <c r="BE161" s="111">
        <f>IF(U161="základní",N161,0)</f>
        <v>0</v>
      </c>
      <c r="BF161" s="111">
        <f>IF(U161="snížená",N161,0)</f>
        <v>0</v>
      </c>
      <c r="BG161" s="111">
        <f>IF(U161="zákl. přenesená",N161,0)</f>
        <v>0</v>
      </c>
      <c r="BH161" s="111">
        <f>IF(U161="sníž. přenesená",N161,0)</f>
        <v>0</v>
      </c>
      <c r="BI161" s="111">
        <f>IF(U161="nulová",N161,0)</f>
        <v>0</v>
      </c>
      <c r="BJ161" s="19" t="s">
        <v>87</v>
      </c>
      <c r="BK161" s="111">
        <f>ROUND(L161*K161,2)</f>
        <v>0</v>
      </c>
      <c r="BL161" s="19" t="s">
        <v>155</v>
      </c>
      <c r="BM161" s="19" t="s">
        <v>239</v>
      </c>
    </row>
    <row r="162" spans="2:65" s="10" customFormat="1" ht="22.5" customHeight="1">
      <c r="B162" s="176"/>
      <c r="C162" s="177"/>
      <c r="D162" s="177"/>
      <c r="E162" s="178" t="s">
        <v>24</v>
      </c>
      <c r="F162" s="273" t="s">
        <v>240</v>
      </c>
      <c r="G162" s="274"/>
      <c r="H162" s="274"/>
      <c r="I162" s="274"/>
      <c r="J162" s="177"/>
      <c r="K162" s="179">
        <v>58.15</v>
      </c>
      <c r="L162" s="177"/>
      <c r="M162" s="177"/>
      <c r="N162" s="177"/>
      <c r="O162" s="177"/>
      <c r="P162" s="177"/>
      <c r="Q162" s="177"/>
      <c r="R162" s="180"/>
      <c r="T162" s="181"/>
      <c r="U162" s="177"/>
      <c r="V162" s="177"/>
      <c r="W162" s="177"/>
      <c r="X162" s="177"/>
      <c r="Y162" s="177"/>
      <c r="Z162" s="177"/>
      <c r="AA162" s="182"/>
      <c r="AT162" s="183" t="s">
        <v>177</v>
      </c>
      <c r="AU162" s="183" t="s">
        <v>106</v>
      </c>
      <c r="AV162" s="10" t="s">
        <v>106</v>
      </c>
      <c r="AW162" s="10" t="s">
        <v>36</v>
      </c>
      <c r="AX162" s="10" t="s">
        <v>79</v>
      </c>
      <c r="AY162" s="183" t="s">
        <v>150</v>
      </c>
    </row>
    <row r="163" spans="2:65" s="10" customFormat="1" ht="22.5" customHeight="1">
      <c r="B163" s="176"/>
      <c r="C163" s="177"/>
      <c r="D163" s="177"/>
      <c r="E163" s="178" t="s">
        <v>24</v>
      </c>
      <c r="F163" s="275" t="s">
        <v>241</v>
      </c>
      <c r="G163" s="276"/>
      <c r="H163" s="276"/>
      <c r="I163" s="276"/>
      <c r="J163" s="177"/>
      <c r="K163" s="179">
        <v>29.911999999999999</v>
      </c>
      <c r="L163" s="177"/>
      <c r="M163" s="177"/>
      <c r="N163" s="177"/>
      <c r="O163" s="177"/>
      <c r="P163" s="177"/>
      <c r="Q163" s="177"/>
      <c r="R163" s="180"/>
      <c r="T163" s="181"/>
      <c r="U163" s="177"/>
      <c r="V163" s="177"/>
      <c r="W163" s="177"/>
      <c r="X163" s="177"/>
      <c r="Y163" s="177"/>
      <c r="Z163" s="177"/>
      <c r="AA163" s="182"/>
      <c r="AT163" s="183" t="s">
        <v>177</v>
      </c>
      <c r="AU163" s="183" t="s">
        <v>106</v>
      </c>
      <c r="AV163" s="10" t="s">
        <v>106</v>
      </c>
      <c r="AW163" s="10" t="s">
        <v>36</v>
      </c>
      <c r="AX163" s="10" t="s">
        <v>79</v>
      </c>
      <c r="AY163" s="183" t="s">
        <v>150</v>
      </c>
    </row>
    <row r="164" spans="2:65" s="10" customFormat="1" ht="22.5" customHeight="1">
      <c r="B164" s="176"/>
      <c r="C164" s="177"/>
      <c r="D164" s="177"/>
      <c r="E164" s="178" t="s">
        <v>24</v>
      </c>
      <c r="F164" s="275" t="s">
        <v>242</v>
      </c>
      <c r="G164" s="276"/>
      <c r="H164" s="276"/>
      <c r="I164" s="276"/>
      <c r="J164" s="177"/>
      <c r="K164" s="179">
        <v>-15.31</v>
      </c>
      <c r="L164" s="177"/>
      <c r="M164" s="177"/>
      <c r="N164" s="177"/>
      <c r="O164" s="177"/>
      <c r="P164" s="177"/>
      <c r="Q164" s="177"/>
      <c r="R164" s="180"/>
      <c r="T164" s="181"/>
      <c r="U164" s="177"/>
      <c r="V164" s="177"/>
      <c r="W164" s="177"/>
      <c r="X164" s="177"/>
      <c r="Y164" s="177"/>
      <c r="Z164" s="177"/>
      <c r="AA164" s="182"/>
      <c r="AT164" s="183" t="s">
        <v>177</v>
      </c>
      <c r="AU164" s="183" t="s">
        <v>106</v>
      </c>
      <c r="AV164" s="10" t="s">
        <v>106</v>
      </c>
      <c r="AW164" s="10" t="s">
        <v>36</v>
      </c>
      <c r="AX164" s="10" t="s">
        <v>79</v>
      </c>
      <c r="AY164" s="183" t="s">
        <v>150</v>
      </c>
    </row>
    <row r="165" spans="2:65" s="11" customFormat="1" ht="22.5" customHeight="1">
      <c r="B165" s="184"/>
      <c r="C165" s="185"/>
      <c r="D165" s="185"/>
      <c r="E165" s="186" t="s">
        <v>24</v>
      </c>
      <c r="F165" s="277" t="s">
        <v>222</v>
      </c>
      <c r="G165" s="278"/>
      <c r="H165" s="278"/>
      <c r="I165" s="278"/>
      <c r="J165" s="185"/>
      <c r="K165" s="187">
        <v>72.751999999999995</v>
      </c>
      <c r="L165" s="185"/>
      <c r="M165" s="185"/>
      <c r="N165" s="185"/>
      <c r="O165" s="185"/>
      <c r="P165" s="185"/>
      <c r="Q165" s="185"/>
      <c r="R165" s="188"/>
      <c r="T165" s="189"/>
      <c r="U165" s="185"/>
      <c r="V165" s="185"/>
      <c r="W165" s="185"/>
      <c r="X165" s="185"/>
      <c r="Y165" s="185"/>
      <c r="Z165" s="185"/>
      <c r="AA165" s="190"/>
      <c r="AT165" s="191" t="s">
        <v>177</v>
      </c>
      <c r="AU165" s="191" t="s">
        <v>106</v>
      </c>
      <c r="AV165" s="11" t="s">
        <v>155</v>
      </c>
      <c r="AW165" s="11" t="s">
        <v>36</v>
      </c>
      <c r="AX165" s="11" t="s">
        <v>87</v>
      </c>
      <c r="AY165" s="191" t="s">
        <v>150</v>
      </c>
    </row>
    <row r="166" spans="2:65" s="1" customFormat="1" ht="22.5" customHeight="1">
      <c r="B166" s="36"/>
      <c r="C166" s="192" t="s">
        <v>243</v>
      </c>
      <c r="D166" s="192" t="s">
        <v>244</v>
      </c>
      <c r="E166" s="193" t="s">
        <v>245</v>
      </c>
      <c r="F166" s="279" t="s">
        <v>246</v>
      </c>
      <c r="G166" s="279"/>
      <c r="H166" s="279"/>
      <c r="I166" s="279"/>
      <c r="J166" s="194" t="s">
        <v>247</v>
      </c>
      <c r="K166" s="195">
        <v>25.834</v>
      </c>
      <c r="L166" s="280">
        <v>0</v>
      </c>
      <c r="M166" s="281"/>
      <c r="N166" s="282">
        <f>ROUND(L166*K166,2)</f>
        <v>0</v>
      </c>
      <c r="O166" s="267"/>
      <c r="P166" s="267"/>
      <c r="Q166" s="267"/>
      <c r="R166" s="38"/>
      <c r="T166" s="173" t="s">
        <v>24</v>
      </c>
      <c r="U166" s="45" t="s">
        <v>44</v>
      </c>
      <c r="V166" s="37"/>
      <c r="W166" s="174">
        <f>V166*K166</f>
        <v>0</v>
      </c>
      <c r="X166" s="174">
        <v>1</v>
      </c>
      <c r="Y166" s="174">
        <f>X166*K166</f>
        <v>25.834</v>
      </c>
      <c r="Z166" s="174">
        <v>0</v>
      </c>
      <c r="AA166" s="175">
        <f>Z166*K166</f>
        <v>0</v>
      </c>
      <c r="AR166" s="19" t="s">
        <v>183</v>
      </c>
      <c r="AT166" s="19" t="s">
        <v>244</v>
      </c>
      <c r="AU166" s="19" t="s">
        <v>106</v>
      </c>
      <c r="AY166" s="19" t="s">
        <v>150</v>
      </c>
      <c r="BE166" s="111">
        <f>IF(U166="základní",N166,0)</f>
        <v>0</v>
      </c>
      <c r="BF166" s="111">
        <f>IF(U166="snížená",N166,0)</f>
        <v>0</v>
      </c>
      <c r="BG166" s="111">
        <f>IF(U166="zákl. přenesená",N166,0)</f>
        <v>0</v>
      </c>
      <c r="BH166" s="111">
        <f>IF(U166="sníž. přenesená",N166,0)</f>
        <v>0</v>
      </c>
      <c r="BI166" s="111">
        <f>IF(U166="nulová",N166,0)</f>
        <v>0</v>
      </c>
      <c r="BJ166" s="19" t="s">
        <v>87</v>
      </c>
      <c r="BK166" s="111">
        <f>ROUND(L166*K166,2)</f>
        <v>0</v>
      </c>
      <c r="BL166" s="19" t="s">
        <v>155</v>
      </c>
      <c r="BM166" s="19" t="s">
        <v>248</v>
      </c>
    </row>
    <row r="167" spans="2:65" s="10" customFormat="1" ht="31.5" customHeight="1">
      <c r="B167" s="176"/>
      <c r="C167" s="177"/>
      <c r="D167" s="177"/>
      <c r="E167" s="178" t="s">
        <v>24</v>
      </c>
      <c r="F167" s="273" t="s">
        <v>249</v>
      </c>
      <c r="G167" s="274"/>
      <c r="H167" s="274"/>
      <c r="I167" s="274"/>
      <c r="J167" s="177"/>
      <c r="K167" s="179">
        <v>25.834</v>
      </c>
      <c r="L167" s="177"/>
      <c r="M167" s="177"/>
      <c r="N167" s="177"/>
      <c r="O167" s="177"/>
      <c r="P167" s="177"/>
      <c r="Q167" s="177"/>
      <c r="R167" s="180"/>
      <c r="T167" s="181"/>
      <c r="U167" s="177"/>
      <c r="V167" s="177"/>
      <c r="W167" s="177"/>
      <c r="X167" s="177"/>
      <c r="Y167" s="177"/>
      <c r="Z167" s="177"/>
      <c r="AA167" s="182"/>
      <c r="AT167" s="183" t="s">
        <v>177</v>
      </c>
      <c r="AU167" s="183" t="s">
        <v>106</v>
      </c>
      <c r="AV167" s="10" t="s">
        <v>106</v>
      </c>
      <c r="AW167" s="10" t="s">
        <v>36</v>
      </c>
      <c r="AX167" s="10" t="s">
        <v>87</v>
      </c>
      <c r="AY167" s="183" t="s">
        <v>150</v>
      </c>
    </row>
    <row r="168" spans="2:65" s="1" customFormat="1" ht="22.5" customHeight="1">
      <c r="B168" s="36"/>
      <c r="C168" s="169" t="s">
        <v>250</v>
      </c>
      <c r="D168" s="169" t="s">
        <v>151</v>
      </c>
      <c r="E168" s="170" t="s">
        <v>251</v>
      </c>
      <c r="F168" s="264" t="s">
        <v>252</v>
      </c>
      <c r="G168" s="264"/>
      <c r="H168" s="264"/>
      <c r="I168" s="264"/>
      <c r="J168" s="171" t="s">
        <v>192</v>
      </c>
      <c r="K168" s="172">
        <v>61.701999999999998</v>
      </c>
      <c r="L168" s="265">
        <v>0</v>
      </c>
      <c r="M168" s="266"/>
      <c r="N168" s="267">
        <f>ROUND(L168*K168,2)</f>
        <v>0</v>
      </c>
      <c r="O168" s="267"/>
      <c r="P168" s="267"/>
      <c r="Q168" s="267"/>
      <c r="R168" s="38"/>
      <c r="T168" s="173" t="s">
        <v>24</v>
      </c>
      <c r="U168" s="45" t="s">
        <v>44</v>
      </c>
      <c r="V168" s="37"/>
      <c r="W168" s="174">
        <f>V168*K168</f>
        <v>0</v>
      </c>
      <c r="X168" s="174">
        <v>0</v>
      </c>
      <c r="Y168" s="174">
        <f>X168*K168</f>
        <v>0</v>
      </c>
      <c r="Z168" s="174">
        <v>0</v>
      </c>
      <c r="AA168" s="175">
        <f>Z168*K168</f>
        <v>0</v>
      </c>
      <c r="AR168" s="19" t="s">
        <v>155</v>
      </c>
      <c r="AT168" s="19" t="s">
        <v>151</v>
      </c>
      <c r="AU168" s="19" t="s">
        <v>106</v>
      </c>
      <c r="AY168" s="19" t="s">
        <v>150</v>
      </c>
      <c r="BE168" s="111">
        <f>IF(U168="základní",N168,0)</f>
        <v>0</v>
      </c>
      <c r="BF168" s="111">
        <f>IF(U168="snížená",N168,0)</f>
        <v>0</v>
      </c>
      <c r="BG168" s="111">
        <f>IF(U168="zákl. přenesená",N168,0)</f>
        <v>0</v>
      </c>
      <c r="BH168" s="111">
        <f>IF(U168="sníž. přenesená",N168,0)</f>
        <v>0</v>
      </c>
      <c r="BI168" s="111">
        <f>IF(U168="nulová",N168,0)</f>
        <v>0</v>
      </c>
      <c r="BJ168" s="19" t="s">
        <v>87</v>
      </c>
      <c r="BK168" s="111">
        <f>ROUND(L168*K168,2)</f>
        <v>0</v>
      </c>
      <c r="BL168" s="19" t="s">
        <v>155</v>
      </c>
      <c r="BM168" s="19" t="s">
        <v>253</v>
      </c>
    </row>
    <row r="169" spans="2:65" s="10" customFormat="1" ht="22.5" customHeight="1">
      <c r="B169" s="176"/>
      <c r="C169" s="177"/>
      <c r="D169" s="177"/>
      <c r="E169" s="178" t="s">
        <v>24</v>
      </c>
      <c r="F169" s="273" t="s">
        <v>234</v>
      </c>
      <c r="G169" s="274"/>
      <c r="H169" s="274"/>
      <c r="I169" s="274"/>
      <c r="J169" s="177"/>
      <c r="K169" s="179">
        <v>29.911999999999999</v>
      </c>
      <c r="L169" s="177"/>
      <c r="M169" s="177"/>
      <c r="N169" s="177"/>
      <c r="O169" s="177"/>
      <c r="P169" s="177"/>
      <c r="Q169" s="177"/>
      <c r="R169" s="180"/>
      <c r="T169" s="181"/>
      <c r="U169" s="177"/>
      <c r="V169" s="177"/>
      <c r="W169" s="177"/>
      <c r="X169" s="177"/>
      <c r="Y169" s="177"/>
      <c r="Z169" s="177"/>
      <c r="AA169" s="182"/>
      <c r="AT169" s="183" t="s">
        <v>177</v>
      </c>
      <c r="AU169" s="183" t="s">
        <v>106</v>
      </c>
      <c r="AV169" s="10" t="s">
        <v>106</v>
      </c>
      <c r="AW169" s="10" t="s">
        <v>36</v>
      </c>
      <c r="AX169" s="10" t="s">
        <v>79</v>
      </c>
      <c r="AY169" s="183" t="s">
        <v>150</v>
      </c>
    </row>
    <row r="170" spans="2:65" s="10" customFormat="1" ht="22.5" customHeight="1">
      <c r="B170" s="176"/>
      <c r="C170" s="177"/>
      <c r="D170" s="177"/>
      <c r="E170" s="178" t="s">
        <v>24</v>
      </c>
      <c r="F170" s="275" t="s">
        <v>235</v>
      </c>
      <c r="G170" s="276"/>
      <c r="H170" s="276"/>
      <c r="I170" s="276"/>
      <c r="J170" s="177"/>
      <c r="K170" s="179">
        <v>31.79</v>
      </c>
      <c r="L170" s="177"/>
      <c r="M170" s="177"/>
      <c r="N170" s="177"/>
      <c r="O170" s="177"/>
      <c r="P170" s="177"/>
      <c r="Q170" s="177"/>
      <c r="R170" s="180"/>
      <c r="T170" s="181"/>
      <c r="U170" s="177"/>
      <c r="V170" s="177"/>
      <c r="W170" s="177"/>
      <c r="X170" s="177"/>
      <c r="Y170" s="177"/>
      <c r="Z170" s="177"/>
      <c r="AA170" s="182"/>
      <c r="AT170" s="183" t="s">
        <v>177</v>
      </c>
      <c r="AU170" s="183" t="s">
        <v>106</v>
      </c>
      <c r="AV170" s="10" t="s">
        <v>106</v>
      </c>
      <c r="AW170" s="10" t="s">
        <v>36</v>
      </c>
      <c r="AX170" s="10" t="s">
        <v>79</v>
      </c>
      <c r="AY170" s="183" t="s">
        <v>150</v>
      </c>
    </row>
    <row r="171" spans="2:65" s="11" customFormat="1" ht="22.5" customHeight="1">
      <c r="B171" s="184"/>
      <c r="C171" s="185"/>
      <c r="D171" s="185"/>
      <c r="E171" s="186" t="s">
        <v>24</v>
      </c>
      <c r="F171" s="277" t="s">
        <v>222</v>
      </c>
      <c r="G171" s="278"/>
      <c r="H171" s="278"/>
      <c r="I171" s="278"/>
      <c r="J171" s="185"/>
      <c r="K171" s="187">
        <v>61.701999999999998</v>
      </c>
      <c r="L171" s="185"/>
      <c r="M171" s="185"/>
      <c r="N171" s="185"/>
      <c r="O171" s="185"/>
      <c r="P171" s="185"/>
      <c r="Q171" s="185"/>
      <c r="R171" s="188"/>
      <c r="T171" s="189"/>
      <c r="U171" s="185"/>
      <c r="V171" s="185"/>
      <c r="W171" s="185"/>
      <c r="X171" s="185"/>
      <c r="Y171" s="185"/>
      <c r="Z171" s="185"/>
      <c r="AA171" s="190"/>
      <c r="AT171" s="191" t="s">
        <v>177</v>
      </c>
      <c r="AU171" s="191" t="s">
        <v>106</v>
      </c>
      <c r="AV171" s="11" t="s">
        <v>155</v>
      </c>
      <c r="AW171" s="11" t="s">
        <v>36</v>
      </c>
      <c r="AX171" s="11" t="s">
        <v>87</v>
      </c>
      <c r="AY171" s="191" t="s">
        <v>150</v>
      </c>
    </row>
    <row r="172" spans="2:65" s="1" customFormat="1" ht="22.5" customHeight="1">
      <c r="B172" s="36"/>
      <c r="C172" s="169" t="s">
        <v>10</v>
      </c>
      <c r="D172" s="169" t="s">
        <v>151</v>
      </c>
      <c r="E172" s="170" t="s">
        <v>254</v>
      </c>
      <c r="F172" s="264" t="s">
        <v>255</v>
      </c>
      <c r="G172" s="264"/>
      <c r="H172" s="264"/>
      <c r="I172" s="264"/>
      <c r="J172" s="171" t="s">
        <v>163</v>
      </c>
      <c r="K172" s="172">
        <v>3</v>
      </c>
      <c r="L172" s="265">
        <v>0</v>
      </c>
      <c r="M172" s="266"/>
      <c r="N172" s="267">
        <f>ROUND(L172*K172,2)</f>
        <v>0</v>
      </c>
      <c r="O172" s="267"/>
      <c r="P172" s="267"/>
      <c r="Q172" s="267"/>
      <c r="R172" s="38"/>
      <c r="T172" s="173" t="s">
        <v>24</v>
      </c>
      <c r="U172" s="45" t="s">
        <v>44</v>
      </c>
      <c r="V172" s="37"/>
      <c r="W172" s="174">
        <f>V172*K172</f>
        <v>0</v>
      </c>
      <c r="X172" s="174">
        <v>0</v>
      </c>
      <c r="Y172" s="174">
        <f>X172*K172</f>
        <v>0</v>
      </c>
      <c r="Z172" s="174">
        <v>0</v>
      </c>
      <c r="AA172" s="175">
        <f>Z172*K172</f>
        <v>0</v>
      </c>
      <c r="AR172" s="19" t="s">
        <v>155</v>
      </c>
      <c r="AT172" s="19" t="s">
        <v>151</v>
      </c>
      <c r="AU172" s="19" t="s">
        <v>106</v>
      </c>
      <c r="AY172" s="19" t="s">
        <v>150</v>
      </c>
      <c r="BE172" s="111">
        <f>IF(U172="základní",N172,0)</f>
        <v>0</v>
      </c>
      <c r="BF172" s="111">
        <f>IF(U172="snížená",N172,0)</f>
        <v>0</v>
      </c>
      <c r="BG172" s="111">
        <f>IF(U172="zákl. přenesená",N172,0)</f>
        <v>0</v>
      </c>
      <c r="BH172" s="111">
        <f>IF(U172="sníž. přenesená",N172,0)</f>
        <v>0</v>
      </c>
      <c r="BI172" s="111">
        <f>IF(U172="nulová",N172,0)</f>
        <v>0</v>
      </c>
      <c r="BJ172" s="19" t="s">
        <v>87</v>
      </c>
      <c r="BK172" s="111">
        <f>ROUND(L172*K172,2)</f>
        <v>0</v>
      </c>
      <c r="BL172" s="19" t="s">
        <v>155</v>
      </c>
      <c r="BM172" s="19" t="s">
        <v>256</v>
      </c>
    </row>
    <row r="173" spans="2:65" s="1" customFormat="1" ht="44.25" customHeight="1">
      <c r="B173" s="36"/>
      <c r="C173" s="169" t="s">
        <v>257</v>
      </c>
      <c r="D173" s="169" t="s">
        <v>151</v>
      </c>
      <c r="E173" s="170" t="s">
        <v>258</v>
      </c>
      <c r="F173" s="264" t="s">
        <v>259</v>
      </c>
      <c r="G173" s="264"/>
      <c r="H173" s="264"/>
      <c r="I173" s="264"/>
      <c r="J173" s="171" t="s">
        <v>192</v>
      </c>
      <c r="K173" s="172">
        <v>1.722</v>
      </c>
      <c r="L173" s="265">
        <v>0</v>
      </c>
      <c r="M173" s="266"/>
      <c r="N173" s="267">
        <f>ROUND(L173*K173,2)</f>
        <v>0</v>
      </c>
      <c r="O173" s="267"/>
      <c r="P173" s="267"/>
      <c r="Q173" s="267"/>
      <c r="R173" s="38"/>
      <c r="T173" s="173" t="s">
        <v>24</v>
      </c>
      <c r="U173" s="45" t="s">
        <v>44</v>
      </c>
      <c r="V173" s="37"/>
      <c r="W173" s="174">
        <f>V173*K173</f>
        <v>0</v>
      </c>
      <c r="X173" s="174">
        <v>0</v>
      </c>
      <c r="Y173" s="174">
        <f>X173*K173</f>
        <v>0</v>
      </c>
      <c r="Z173" s="174">
        <v>0</v>
      </c>
      <c r="AA173" s="175">
        <f>Z173*K173</f>
        <v>0</v>
      </c>
      <c r="AR173" s="19" t="s">
        <v>155</v>
      </c>
      <c r="AT173" s="19" t="s">
        <v>151</v>
      </c>
      <c r="AU173" s="19" t="s">
        <v>106</v>
      </c>
      <c r="AY173" s="19" t="s">
        <v>150</v>
      </c>
      <c r="BE173" s="111">
        <f>IF(U173="základní",N173,0)</f>
        <v>0</v>
      </c>
      <c r="BF173" s="111">
        <f>IF(U173="snížená",N173,0)</f>
        <v>0</v>
      </c>
      <c r="BG173" s="111">
        <f>IF(U173="zákl. přenesená",N173,0)</f>
        <v>0</v>
      </c>
      <c r="BH173" s="111">
        <f>IF(U173="sníž. přenesená",N173,0)</f>
        <v>0</v>
      </c>
      <c r="BI173" s="111">
        <f>IF(U173="nulová",N173,0)</f>
        <v>0</v>
      </c>
      <c r="BJ173" s="19" t="s">
        <v>87</v>
      </c>
      <c r="BK173" s="111">
        <f>ROUND(L173*K173,2)</f>
        <v>0</v>
      </c>
      <c r="BL173" s="19" t="s">
        <v>155</v>
      </c>
      <c r="BM173" s="19" t="s">
        <v>260</v>
      </c>
    </row>
    <row r="174" spans="2:65" s="10" customFormat="1" ht="31.5" customHeight="1">
      <c r="B174" s="176"/>
      <c r="C174" s="177"/>
      <c r="D174" s="177"/>
      <c r="E174" s="178" t="s">
        <v>24</v>
      </c>
      <c r="F174" s="273" t="s">
        <v>261</v>
      </c>
      <c r="G174" s="274"/>
      <c r="H174" s="274"/>
      <c r="I174" s="274"/>
      <c r="J174" s="177"/>
      <c r="K174" s="179">
        <v>1.722</v>
      </c>
      <c r="L174" s="177"/>
      <c r="M174" s="177"/>
      <c r="N174" s="177"/>
      <c r="O174" s="177"/>
      <c r="P174" s="177"/>
      <c r="Q174" s="177"/>
      <c r="R174" s="180"/>
      <c r="T174" s="181"/>
      <c r="U174" s="177"/>
      <c r="V174" s="177"/>
      <c r="W174" s="177"/>
      <c r="X174" s="177"/>
      <c r="Y174" s="177"/>
      <c r="Z174" s="177"/>
      <c r="AA174" s="182"/>
      <c r="AT174" s="183" t="s">
        <v>177</v>
      </c>
      <c r="AU174" s="183" t="s">
        <v>106</v>
      </c>
      <c r="AV174" s="10" t="s">
        <v>106</v>
      </c>
      <c r="AW174" s="10" t="s">
        <v>36</v>
      </c>
      <c r="AX174" s="10" t="s">
        <v>87</v>
      </c>
      <c r="AY174" s="183" t="s">
        <v>150</v>
      </c>
    </row>
    <row r="175" spans="2:65" s="1" customFormat="1" ht="22.5" customHeight="1">
      <c r="B175" s="36"/>
      <c r="C175" s="192" t="s">
        <v>262</v>
      </c>
      <c r="D175" s="192" t="s">
        <v>244</v>
      </c>
      <c r="E175" s="193" t="s">
        <v>263</v>
      </c>
      <c r="F175" s="279" t="s">
        <v>264</v>
      </c>
      <c r="G175" s="279"/>
      <c r="H175" s="279"/>
      <c r="I175" s="279"/>
      <c r="J175" s="194" t="s">
        <v>247</v>
      </c>
      <c r="K175" s="195">
        <v>3.444</v>
      </c>
      <c r="L175" s="280">
        <v>0</v>
      </c>
      <c r="M175" s="281"/>
      <c r="N175" s="282">
        <f>ROUND(L175*K175,2)</f>
        <v>0</v>
      </c>
      <c r="O175" s="267"/>
      <c r="P175" s="267"/>
      <c r="Q175" s="267"/>
      <c r="R175" s="38"/>
      <c r="T175" s="173" t="s">
        <v>24</v>
      </c>
      <c r="U175" s="45" t="s">
        <v>44</v>
      </c>
      <c r="V175" s="37"/>
      <c r="W175" s="174">
        <f>V175*K175</f>
        <v>0</v>
      </c>
      <c r="X175" s="174">
        <v>1</v>
      </c>
      <c r="Y175" s="174">
        <f>X175*K175</f>
        <v>3.444</v>
      </c>
      <c r="Z175" s="174">
        <v>0</v>
      </c>
      <c r="AA175" s="175">
        <f>Z175*K175</f>
        <v>0</v>
      </c>
      <c r="AR175" s="19" t="s">
        <v>183</v>
      </c>
      <c r="AT175" s="19" t="s">
        <v>244</v>
      </c>
      <c r="AU175" s="19" t="s">
        <v>106</v>
      </c>
      <c r="AY175" s="19" t="s">
        <v>150</v>
      </c>
      <c r="BE175" s="111">
        <f>IF(U175="základní",N175,0)</f>
        <v>0</v>
      </c>
      <c r="BF175" s="111">
        <f>IF(U175="snížená",N175,0)</f>
        <v>0</v>
      </c>
      <c r="BG175" s="111">
        <f>IF(U175="zákl. přenesená",N175,0)</f>
        <v>0</v>
      </c>
      <c r="BH175" s="111">
        <f>IF(U175="sníž. přenesená",N175,0)</f>
        <v>0</v>
      </c>
      <c r="BI175" s="111">
        <f>IF(U175="nulová",N175,0)</f>
        <v>0</v>
      </c>
      <c r="BJ175" s="19" t="s">
        <v>87</v>
      </c>
      <c r="BK175" s="111">
        <f>ROUND(L175*K175,2)</f>
        <v>0</v>
      </c>
      <c r="BL175" s="19" t="s">
        <v>155</v>
      </c>
      <c r="BM175" s="19" t="s">
        <v>265</v>
      </c>
    </row>
    <row r="176" spans="2:65" s="10" customFormat="1" ht="22.5" customHeight="1">
      <c r="B176" s="176"/>
      <c r="C176" s="177"/>
      <c r="D176" s="177"/>
      <c r="E176" s="178" t="s">
        <v>24</v>
      </c>
      <c r="F176" s="273" t="s">
        <v>266</v>
      </c>
      <c r="G176" s="274"/>
      <c r="H176" s="274"/>
      <c r="I176" s="274"/>
      <c r="J176" s="177"/>
      <c r="K176" s="179">
        <v>3.444</v>
      </c>
      <c r="L176" s="177"/>
      <c r="M176" s="177"/>
      <c r="N176" s="177"/>
      <c r="O176" s="177"/>
      <c r="P176" s="177"/>
      <c r="Q176" s="177"/>
      <c r="R176" s="180"/>
      <c r="T176" s="181"/>
      <c r="U176" s="177"/>
      <c r="V176" s="177"/>
      <c r="W176" s="177"/>
      <c r="X176" s="177"/>
      <c r="Y176" s="177"/>
      <c r="Z176" s="177"/>
      <c r="AA176" s="182"/>
      <c r="AT176" s="183" t="s">
        <v>177</v>
      </c>
      <c r="AU176" s="183" t="s">
        <v>106</v>
      </c>
      <c r="AV176" s="10" t="s">
        <v>106</v>
      </c>
      <c r="AW176" s="10" t="s">
        <v>36</v>
      </c>
      <c r="AX176" s="10" t="s">
        <v>87</v>
      </c>
      <c r="AY176" s="183" t="s">
        <v>150</v>
      </c>
    </row>
    <row r="177" spans="2:65" s="1" customFormat="1" ht="31.5" customHeight="1">
      <c r="B177" s="36"/>
      <c r="C177" s="169" t="s">
        <v>267</v>
      </c>
      <c r="D177" s="169" t="s">
        <v>151</v>
      </c>
      <c r="E177" s="170" t="s">
        <v>268</v>
      </c>
      <c r="F177" s="264" t="s">
        <v>269</v>
      </c>
      <c r="G177" s="264"/>
      <c r="H177" s="264"/>
      <c r="I177" s="264"/>
      <c r="J177" s="171" t="s">
        <v>192</v>
      </c>
      <c r="K177" s="172">
        <v>8.19</v>
      </c>
      <c r="L177" s="265">
        <v>0</v>
      </c>
      <c r="M177" s="266"/>
      <c r="N177" s="267">
        <f>ROUND(L177*K177,2)</f>
        <v>0</v>
      </c>
      <c r="O177" s="267"/>
      <c r="P177" s="267"/>
      <c r="Q177" s="267"/>
      <c r="R177" s="38"/>
      <c r="T177" s="173" t="s">
        <v>24</v>
      </c>
      <c r="U177" s="45" t="s">
        <v>44</v>
      </c>
      <c r="V177" s="37"/>
      <c r="W177" s="174">
        <f>V177*K177</f>
        <v>0</v>
      </c>
      <c r="X177" s="174">
        <v>0</v>
      </c>
      <c r="Y177" s="174">
        <f>X177*K177</f>
        <v>0</v>
      </c>
      <c r="Z177" s="174">
        <v>0</v>
      </c>
      <c r="AA177" s="175">
        <f>Z177*K177</f>
        <v>0</v>
      </c>
      <c r="AR177" s="19" t="s">
        <v>155</v>
      </c>
      <c r="AT177" s="19" t="s">
        <v>151</v>
      </c>
      <c r="AU177" s="19" t="s">
        <v>106</v>
      </c>
      <c r="AY177" s="19" t="s">
        <v>150</v>
      </c>
      <c r="BE177" s="111">
        <f>IF(U177="základní",N177,0)</f>
        <v>0</v>
      </c>
      <c r="BF177" s="111">
        <f>IF(U177="snížená",N177,0)</f>
        <v>0</v>
      </c>
      <c r="BG177" s="111">
        <f>IF(U177="zákl. přenesená",N177,0)</f>
        <v>0</v>
      </c>
      <c r="BH177" s="111">
        <f>IF(U177="sníž. přenesená",N177,0)</f>
        <v>0</v>
      </c>
      <c r="BI177" s="111">
        <f>IF(U177="nulová",N177,0)</f>
        <v>0</v>
      </c>
      <c r="BJ177" s="19" t="s">
        <v>87</v>
      </c>
      <c r="BK177" s="111">
        <f>ROUND(L177*K177,2)</f>
        <v>0</v>
      </c>
      <c r="BL177" s="19" t="s">
        <v>155</v>
      </c>
      <c r="BM177" s="19" t="s">
        <v>270</v>
      </c>
    </row>
    <row r="178" spans="2:65" s="10" customFormat="1" ht="22.5" customHeight="1">
      <c r="B178" s="176"/>
      <c r="C178" s="177"/>
      <c r="D178" s="177"/>
      <c r="E178" s="178" t="s">
        <v>24</v>
      </c>
      <c r="F178" s="273" t="s">
        <v>271</v>
      </c>
      <c r="G178" s="274"/>
      <c r="H178" s="274"/>
      <c r="I178" s="274"/>
      <c r="J178" s="177"/>
      <c r="K178" s="179">
        <v>8.19</v>
      </c>
      <c r="L178" s="177"/>
      <c r="M178" s="177"/>
      <c r="N178" s="177"/>
      <c r="O178" s="177"/>
      <c r="P178" s="177"/>
      <c r="Q178" s="177"/>
      <c r="R178" s="180"/>
      <c r="T178" s="181"/>
      <c r="U178" s="177"/>
      <c r="V178" s="177"/>
      <c r="W178" s="177"/>
      <c r="X178" s="177"/>
      <c r="Y178" s="177"/>
      <c r="Z178" s="177"/>
      <c r="AA178" s="182"/>
      <c r="AT178" s="183" t="s">
        <v>177</v>
      </c>
      <c r="AU178" s="183" t="s">
        <v>106</v>
      </c>
      <c r="AV178" s="10" t="s">
        <v>106</v>
      </c>
      <c r="AW178" s="10" t="s">
        <v>36</v>
      </c>
      <c r="AX178" s="10" t="s">
        <v>87</v>
      </c>
      <c r="AY178" s="183" t="s">
        <v>150</v>
      </c>
    </row>
    <row r="179" spans="2:65" s="1" customFormat="1" ht="22.5" customHeight="1">
      <c r="B179" s="36"/>
      <c r="C179" s="192" t="s">
        <v>272</v>
      </c>
      <c r="D179" s="192" t="s">
        <v>244</v>
      </c>
      <c r="E179" s="193" t="s">
        <v>263</v>
      </c>
      <c r="F179" s="279" t="s">
        <v>264</v>
      </c>
      <c r="G179" s="279"/>
      <c r="H179" s="279"/>
      <c r="I179" s="279"/>
      <c r="J179" s="194" t="s">
        <v>247</v>
      </c>
      <c r="K179" s="195">
        <v>16.38</v>
      </c>
      <c r="L179" s="280">
        <v>0</v>
      </c>
      <c r="M179" s="281"/>
      <c r="N179" s="282">
        <f>ROUND(L179*K179,2)</f>
        <v>0</v>
      </c>
      <c r="O179" s="267"/>
      <c r="P179" s="267"/>
      <c r="Q179" s="267"/>
      <c r="R179" s="38"/>
      <c r="T179" s="173" t="s">
        <v>24</v>
      </c>
      <c r="U179" s="45" t="s">
        <v>44</v>
      </c>
      <c r="V179" s="37"/>
      <c r="W179" s="174">
        <f>V179*K179</f>
        <v>0</v>
      </c>
      <c r="X179" s="174">
        <v>1</v>
      </c>
      <c r="Y179" s="174">
        <f>X179*K179</f>
        <v>16.38</v>
      </c>
      <c r="Z179" s="174">
        <v>0</v>
      </c>
      <c r="AA179" s="175">
        <f>Z179*K179</f>
        <v>0</v>
      </c>
      <c r="AR179" s="19" t="s">
        <v>183</v>
      </c>
      <c r="AT179" s="19" t="s">
        <v>244</v>
      </c>
      <c r="AU179" s="19" t="s">
        <v>106</v>
      </c>
      <c r="AY179" s="19" t="s">
        <v>150</v>
      </c>
      <c r="BE179" s="111">
        <f>IF(U179="základní",N179,0)</f>
        <v>0</v>
      </c>
      <c r="BF179" s="111">
        <f>IF(U179="snížená",N179,0)</f>
        <v>0</v>
      </c>
      <c r="BG179" s="111">
        <f>IF(U179="zákl. přenesená",N179,0)</f>
        <v>0</v>
      </c>
      <c r="BH179" s="111">
        <f>IF(U179="sníž. přenesená",N179,0)</f>
        <v>0</v>
      </c>
      <c r="BI179" s="111">
        <f>IF(U179="nulová",N179,0)</f>
        <v>0</v>
      </c>
      <c r="BJ179" s="19" t="s">
        <v>87</v>
      </c>
      <c r="BK179" s="111">
        <f>ROUND(L179*K179,2)</f>
        <v>0</v>
      </c>
      <c r="BL179" s="19" t="s">
        <v>155</v>
      </c>
      <c r="BM179" s="19" t="s">
        <v>273</v>
      </c>
    </row>
    <row r="180" spans="2:65" s="10" customFormat="1" ht="22.5" customHeight="1">
      <c r="B180" s="176"/>
      <c r="C180" s="177"/>
      <c r="D180" s="177"/>
      <c r="E180" s="178" t="s">
        <v>24</v>
      </c>
      <c r="F180" s="273" t="s">
        <v>274</v>
      </c>
      <c r="G180" s="274"/>
      <c r="H180" s="274"/>
      <c r="I180" s="274"/>
      <c r="J180" s="177"/>
      <c r="K180" s="179">
        <v>16.38</v>
      </c>
      <c r="L180" s="177"/>
      <c r="M180" s="177"/>
      <c r="N180" s="177"/>
      <c r="O180" s="177"/>
      <c r="P180" s="177"/>
      <c r="Q180" s="177"/>
      <c r="R180" s="180"/>
      <c r="T180" s="181"/>
      <c r="U180" s="177"/>
      <c r="V180" s="177"/>
      <c r="W180" s="177"/>
      <c r="X180" s="177"/>
      <c r="Y180" s="177"/>
      <c r="Z180" s="177"/>
      <c r="AA180" s="182"/>
      <c r="AT180" s="183" t="s">
        <v>177</v>
      </c>
      <c r="AU180" s="183" t="s">
        <v>106</v>
      </c>
      <c r="AV180" s="10" t="s">
        <v>106</v>
      </c>
      <c r="AW180" s="10" t="s">
        <v>36</v>
      </c>
      <c r="AX180" s="10" t="s">
        <v>87</v>
      </c>
      <c r="AY180" s="183" t="s">
        <v>150</v>
      </c>
    </row>
    <row r="181" spans="2:65" s="1" customFormat="1" ht="22.5" customHeight="1">
      <c r="B181" s="36"/>
      <c r="C181" s="169" t="s">
        <v>275</v>
      </c>
      <c r="D181" s="169" t="s">
        <v>151</v>
      </c>
      <c r="E181" s="170" t="s">
        <v>276</v>
      </c>
      <c r="F181" s="264" t="s">
        <v>277</v>
      </c>
      <c r="G181" s="264"/>
      <c r="H181" s="264"/>
      <c r="I181" s="264"/>
      <c r="J181" s="171" t="s">
        <v>154</v>
      </c>
      <c r="K181" s="172">
        <v>136.47999999999999</v>
      </c>
      <c r="L181" s="265">
        <v>0</v>
      </c>
      <c r="M181" s="266"/>
      <c r="N181" s="267">
        <f>ROUND(L181*K181,2)</f>
        <v>0</v>
      </c>
      <c r="O181" s="267"/>
      <c r="P181" s="267"/>
      <c r="Q181" s="267"/>
      <c r="R181" s="38"/>
      <c r="T181" s="173" t="s">
        <v>24</v>
      </c>
      <c r="U181" s="45" t="s">
        <v>44</v>
      </c>
      <c r="V181" s="37"/>
      <c r="W181" s="174">
        <f>V181*K181</f>
        <v>0</v>
      </c>
      <c r="X181" s="174">
        <v>0</v>
      </c>
      <c r="Y181" s="174">
        <f>X181*K181</f>
        <v>0</v>
      </c>
      <c r="Z181" s="174">
        <v>0</v>
      </c>
      <c r="AA181" s="175">
        <f>Z181*K181</f>
        <v>0</v>
      </c>
      <c r="AR181" s="19" t="s">
        <v>155</v>
      </c>
      <c r="AT181" s="19" t="s">
        <v>151</v>
      </c>
      <c r="AU181" s="19" t="s">
        <v>106</v>
      </c>
      <c r="AY181" s="19" t="s">
        <v>150</v>
      </c>
      <c r="BE181" s="111">
        <f>IF(U181="základní",N181,0)</f>
        <v>0</v>
      </c>
      <c r="BF181" s="111">
        <f>IF(U181="snížená",N181,0)</f>
        <v>0</v>
      </c>
      <c r="BG181" s="111">
        <f>IF(U181="zákl. přenesená",N181,0)</f>
        <v>0</v>
      </c>
      <c r="BH181" s="111">
        <f>IF(U181="sníž. přenesená",N181,0)</f>
        <v>0</v>
      </c>
      <c r="BI181" s="111">
        <f>IF(U181="nulová",N181,0)</f>
        <v>0</v>
      </c>
      <c r="BJ181" s="19" t="s">
        <v>87</v>
      </c>
      <c r="BK181" s="111">
        <f>ROUND(L181*K181,2)</f>
        <v>0</v>
      </c>
      <c r="BL181" s="19" t="s">
        <v>155</v>
      </c>
      <c r="BM181" s="19" t="s">
        <v>278</v>
      </c>
    </row>
    <row r="182" spans="2:65" s="10" customFormat="1" ht="22.5" customHeight="1">
      <c r="B182" s="176"/>
      <c r="C182" s="177"/>
      <c r="D182" s="177"/>
      <c r="E182" s="178" t="s">
        <v>24</v>
      </c>
      <c r="F182" s="273" t="s">
        <v>279</v>
      </c>
      <c r="G182" s="274"/>
      <c r="H182" s="274"/>
      <c r="I182" s="274"/>
      <c r="J182" s="177"/>
      <c r="K182" s="179">
        <v>78.650000000000006</v>
      </c>
      <c r="L182" s="177"/>
      <c r="M182" s="177"/>
      <c r="N182" s="177"/>
      <c r="O182" s="177"/>
      <c r="P182" s="177"/>
      <c r="Q182" s="177"/>
      <c r="R182" s="180"/>
      <c r="T182" s="181"/>
      <c r="U182" s="177"/>
      <c r="V182" s="177"/>
      <c r="W182" s="177"/>
      <c r="X182" s="177"/>
      <c r="Y182" s="177"/>
      <c r="Z182" s="177"/>
      <c r="AA182" s="182"/>
      <c r="AT182" s="183" t="s">
        <v>177</v>
      </c>
      <c r="AU182" s="183" t="s">
        <v>106</v>
      </c>
      <c r="AV182" s="10" t="s">
        <v>106</v>
      </c>
      <c r="AW182" s="10" t="s">
        <v>36</v>
      </c>
      <c r="AX182" s="10" t="s">
        <v>79</v>
      </c>
      <c r="AY182" s="183" t="s">
        <v>150</v>
      </c>
    </row>
    <row r="183" spans="2:65" s="10" customFormat="1" ht="22.5" customHeight="1">
      <c r="B183" s="176"/>
      <c r="C183" s="177"/>
      <c r="D183" s="177"/>
      <c r="E183" s="178" t="s">
        <v>24</v>
      </c>
      <c r="F183" s="275" t="s">
        <v>280</v>
      </c>
      <c r="G183" s="276"/>
      <c r="H183" s="276"/>
      <c r="I183" s="276"/>
      <c r="J183" s="177"/>
      <c r="K183" s="179">
        <v>57.83</v>
      </c>
      <c r="L183" s="177"/>
      <c r="M183" s="177"/>
      <c r="N183" s="177"/>
      <c r="O183" s="177"/>
      <c r="P183" s="177"/>
      <c r="Q183" s="177"/>
      <c r="R183" s="180"/>
      <c r="T183" s="181"/>
      <c r="U183" s="177"/>
      <c r="V183" s="177"/>
      <c r="W183" s="177"/>
      <c r="X183" s="177"/>
      <c r="Y183" s="177"/>
      <c r="Z183" s="177"/>
      <c r="AA183" s="182"/>
      <c r="AT183" s="183" t="s">
        <v>177</v>
      </c>
      <c r="AU183" s="183" t="s">
        <v>106</v>
      </c>
      <c r="AV183" s="10" t="s">
        <v>106</v>
      </c>
      <c r="AW183" s="10" t="s">
        <v>36</v>
      </c>
      <c r="AX183" s="10" t="s">
        <v>79</v>
      </c>
      <c r="AY183" s="183" t="s">
        <v>150</v>
      </c>
    </row>
    <row r="184" spans="2:65" s="11" customFormat="1" ht="22.5" customHeight="1">
      <c r="B184" s="184"/>
      <c r="C184" s="185"/>
      <c r="D184" s="185"/>
      <c r="E184" s="186" t="s">
        <v>24</v>
      </c>
      <c r="F184" s="277" t="s">
        <v>222</v>
      </c>
      <c r="G184" s="278"/>
      <c r="H184" s="278"/>
      <c r="I184" s="278"/>
      <c r="J184" s="185"/>
      <c r="K184" s="187">
        <v>136.47999999999999</v>
      </c>
      <c r="L184" s="185"/>
      <c r="M184" s="185"/>
      <c r="N184" s="185"/>
      <c r="O184" s="185"/>
      <c r="P184" s="185"/>
      <c r="Q184" s="185"/>
      <c r="R184" s="188"/>
      <c r="T184" s="189"/>
      <c r="U184" s="185"/>
      <c r="V184" s="185"/>
      <c r="W184" s="185"/>
      <c r="X184" s="185"/>
      <c r="Y184" s="185"/>
      <c r="Z184" s="185"/>
      <c r="AA184" s="190"/>
      <c r="AT184" s="191" t="s">
        <v>177</v>
      </c>
      <c r="AU184" s="191" t="s">
        <v>106</v>
      </c>
      <c r="AV184" s="11" t="s">
        <v>155</v>
      </c>
      <c r="AW184" s="11" t="s">
        <v>36</v>
      </c>
      <c r="AX184" s="11" t="s">
        <v>87</v>
      </c>
      <c r="AY184" s="191" t="s">
        <v>150</v>
      </c>
    </row>
    <row r="185" spans="2:65" s="1" customFormat="1" ht="22.5" customHeight="1">
      <c r="B185" s="36"/>
      <c r="C185" s="169" t="s">
        <v>281</v>
      </c>
      <c r="D185" s="169" t="s">
        <v>151</v>
      </c>
      <c r="E185" s="170" t="s">
        <v>282</v>
      </c>
      <c r="F185" s="264" t="s">
        <v>283</v>
      </c>
      <c r="G185" s="264"/>
      <c r="H185" s="264"/>
      <c r="I185" s="264"/>
      <c r="J185" s="171" t="s">
        <v>154</v>
      </c>
      <c r="K185" s="172">
        <v>117.02</v>
      </c>
      <c r="L185" s="265">
        <v>0</v>
      </c>
      <c r="M185" s="266"/>
      <c r="N185" s="267">
        <f>ROUND(L185*K185,2)</f>
        <v>0</v>
      </c>
      <c r="O185" s="267"/>
      <c r="P185" s="267"/>
      <c r="Q185" s="267"/>
      <c r="R185" s="38"/>
      <c r="T185" s="173" t="s">
        <v>24</v>
      </c>
      <c r="U185" s="45" t="s">
        <v>44</v>
      </c>
      <c r="V185" s="37"/>
      <c r="W185" s="174">
        <f>V185*K185</f>
        <v>0</v>
      </c>
      <c r="X185" s="174">
        <v>0</v>
      </c>
      <c r="Y185" s="174">
        <f>X185*K185</f>
        <v>0</v>
      </c>
      <c r="Z185" s="174">
        <v>0</v>
      </c>
      <c r="AA185" s="175">
        <f>Z185*K185</f>
        <v>0</v>
      </c>
      <c r="AR185" s="19" t="s">
        <v>155</v>
      </c>
      <c r="AT185" s="19" t="s">
        <v>151</v>
      </c>
      <c r="AU185" s="19" t="s">
        <v>106</v>
      </c>
      <c r="AY185" s="19" t="s">
        <v>150</v>
      </c>
      <c r="BE185" s="111">
        <f>IF(U185="základní",N185,0)</f>
        <v>0</v>
      </c>
      <c r="BF185" s="111">
        <f>IF(U185="snížená",N185,0)</f>
        <v>0</v>
      </c>
      <c r="BG185" s="111">
        <f>IF(U185="zákl. přenesená",N185,0)</f>
        <v>0</v>
      </c>
      <c r="BH185" s="111">
        <f>IF(U185="sníž. přenesená",N185,0)</f>
        <v>0</v>
      </c>
      <c r="BI185" s="111">
        <f>IF(U185="nulová",N185,0)</f>
        <v>0</v>
      </c>
      <c r="BJ185" s="19" t="s">
        <v>87</v>
      </c>
      <c r="BK185" s="111">
        <f>ROUND(L185*K185,2)</f>
        <v>0</v>
      </c>
      <c r="BL185" s="19" t="s">
        <v>155</v>
      </c>
      <c r="BM185" s="19" t="s">
        <v>284</v>
      </c>
    </row>
    <row r="186" spans="2:65" s="10" customFormat="1" ht="22.5" customHeight="1">
      <c r="B186" s="176"/>
      <c r="C186" s="177"/>
      <c r="D186" s="177"/>
      <c r="E186" s="178" t="s">
        <v>24</v>
      </c>
      <c r="F186" s="273" t="s">
        <v>285</v>
      </c>
      <c r="G186" s="274"/>
      <c r="H186" s="274"/>
      <c r="I186" s="274"/>
      <c r="J186" s="177"/>
      <c r="K186" s="179">
        <v>117.02</v>
      </c>
      <c r="L186" s="177"/>
      <c r="M186" s="177"/>
      <c r="N186" s="177"/>
      <c r="O186" s="177"/>
      <c r="P186" s="177"/>
      <c r="Q186" s="177"/>
      <c r="R186" s="180"/>
      <c r="T186" s="181"/>
      <c r="U186" s="177"/>
      <c r="V186" s="177"/>
      <c r="W186" s="177"/>
      <c r="X186" s="177"/>
      <c r="Y186" s="177"/>
      <c r="Z186" s="177"/>
      <c r="AA186" s="182"/>
      <c r="AT186" s="183" t="s">
        <v>177</v>
      </c>
      <c r="AU186" s="183" t="s">
        <v>106</v>
      </c>
      <c r="AV186" s="10" t="s">
        <v>106</v>
      </c>
      <c r="AW186" s="10" t="s">
        <v>36</v>
      </c>
      <c r="AX186" s="10" t="s">
        <v>87</v>
      </c>
      <c r="AY186" s="183" t="s">
        <v>150</v>
      </c>
    </row>
    <row r="187" spans="2:65" s="9" customFormat="1" ht="29.85" customHeight="1">
      <c r="B187" s="158"/>
      <c r="C187" s="159"/>
      <c r="D187" s="168" t="s">
        <v>118</v>
      </c>
      <c r="E187" s="168"/>
      <c r="F187" s="168"/>
      <c r="G187" s="168"/>
      <c r="H187" s="168"/>
      <c r="I187" s="168"/>
      <c r="J187" s="168"/>
      <c r="K187" s="168"/>
      <c r="L187" s="168"/>
      <c r="M187" s="168"/>
      <c r="N187" s="271">
        <f>BK187</f>
        <v>0</v>
      </c>
      <c r="O187" s="272"/>
      <c r="P187" s="272"/>
      <c r="Q187" s="272"/>
      <c r="R187" s="161"/>
      <c r="T187" s="162"/>
      <c r="U187" s="159"/>
      <c r="V187" s="159"/>
      <c r="W187" s="163">
        <f>SUM(W188:W189)</f>
        <v>0</v>
      </c>
      <c r="X187" s="159"/>
      <c r="Y187" s="163">
        <f>SUM(Y188:Y189)</f>
        <v>0</v>
      </c>
      <c r="Z187" s="159"/>
      <c r="AA187" s="164">
        <f>SUM(AA188:AA189)</f>
        <v>0</v>
      </c>
      <c r="AR187" s="165" t="s">
        <v>87</v>
      </c>
      <c r="AT187" s="166" t="s">
        <v>78</v>
      </c>
      <c r="AU187" s="166" t="s">
        <v>87</v>
      </c>
      <c r="AY187" s="165" t="s">
        <v>150</v>
      </c>
      <c r="BK187" s="167">
        <f>SUM(BK188:BK189)</f>
        <v>0</v>
      </c>
    </row>
    <row r="188" spans="2:65" s="1" customFormat="1" ht="22.5" customHeight="1">
      <c r="B188" s="36"/>
      <c r="C188" s="169" t="s">
        <v>286</v>
      </c>
      <c r="D188" s="169" t="s">
        <v>151</v>
      </c>
      <c r="E188" s="170" t="s">
        <v>287</v>
      </c>
      <c r="F188" s="264" t="s">
        <v>288</v>
      </c>
      <c r="G188" s="264"/>
      <c r="H188" s="264"/>
      <c r="I188" s="264"/>
      <c r="J188" s="171" t="s">
        <v>192</v>
      </c>
      <c r="K188" s="172">
        <v>3.76</v>
      </c>
      <c r="L188" s="265">
        <v>0</v>
      </c>
      <c r="M188" s="266"/>
      <c r="N188" s="267">
        <f>ROUND(L188*K188,2)</f>
        <v>0</v>
      </c>
      <c r="O188" s="267"/>
      <c r="P188" s="267"/>
      <c r="Q188" s="267"/>
      <c r="R188" s="38"/>
      <c r="T188" s="173" t="s">
        <v>24</v>
      </c>
      <c r="U188" s="45" t="s">
        <v>44</v>
      </c>
      <c r="V188" s="37"/>
      <c r="W188" s="174">
        <f>V188*K188</f>
        <v>0</v>
      </c>
      <c r="X188" s="174">
        <v>0</v>
      </c>
      <c r="Y188" s="174">
        <f>X188*K188</f>
        <v>0</v>
      </c>
      <c r="Z188" s="174">
        <v>0</v>
      </c>
      <c r="AA188" s="175">
        <f>Z188*K188</f>
        <v>0</v>
      </c>
      <c r="AR188" s="19" t="s">
        <v>155</v>
      </c>
      <c r="AT188" s="19" t="s">
        <v>151</v>
      </c>
      <c r="AU188" s="19" t="s">
        <v>106</v>
      </c>
      <c r="AY188" s="19" t="s">
        <v>150</v>
      </c>
      <c r="BE188" s="111">
        <f>IF(U188="základní",N188,0)</f>
        <v>0</v>
      </c>
      <c r="BF188" s="111">
        <f>IF(U188="snížená",N188,0)</f>
        <v>0</v>
      </c>
      <c r="BG188" s="111">
        <f>IF(U188="zákl. přenesená",N188,0)</f>
        <v>0</v>
      </c>
      <c r="BH188" s="111">
        <f>IF(U188="sníž. přenesená",N188,0)</f>
        <v>0</v>
      </c>
      <c r="BI188" s="111">
        <f>IF(U188="nulová",N188,0)</f>
        <v>0</v>
      </c>
      <c r="BJ188" s="19" t="s">
        <v>87</v>
      </c>
      <c r="BK188" s="111">
        <f>ROUND(L188*K188,2)</f>
        <v>0</v>
      </c>
      <c r="BL188" s="19" t="s">
        <v>155</v>
      </c>
      <c r="BM188" s="19" t="s">
        <v>289</v>
      </c>
    </row>
    <row r="189" spans="2:65" s="10" customFormat="1" ht="22.5" customHeight="1">
      <c r="B189" s="176"/>
      <c r="C189" s="177"/>
      <c r="D189" s="177"/>
      <c r="E189" s="178" t="s">
        <v>24</v>
      </c>
      <c r="F189" s="273" t="s">
        <v>290</v>
      </c>
      <c r="G189" s="274"/>
      <c r="H189" s="274"/>
      <c r="I189" s="274"/>
      <c r="J189" s="177"/>
      <c r="K189" s="179">
        <v>3.76</v>
      </c>
      <c r="L189" s="177"/>
      <c r="M189" s="177"/>
      <c r="N189" s="177"/>
      <c r="O189" s="177"/>
      <c r="P189" s="177"/>
      <c r="Q189" s="177"/>
      <c r="R189" s="180"/>
      <c r="T189" s="181"/>
      <c r="U189" s="177"/>
      <c r="V189" s="177"/>
      <c r="W189" s="177"/>
      <c r="X189" s="177"/>
      <c r="Y189" s="177"/>
      <c r="Z189" s="177"/>
      <c r="AA189" s="182"/>
      <c r="AT189" s="183" t="s">
        <v>177</v>
      </c>
      <c r="AU189" s="183" t="s">
        <v>106</v>
      </c>
      <c r="AV189" s="10" t="s">
        <v>106</v>
      </c>
      <c r="AW189" s="10" t="s">
        <v>36</v>
      </c>
      <c r="AX189" s="10" t="s">
        <v>87</v>
      </c>
      <c r="AY189" s="183" t="s">
        <v>150</v>
      </c>
    </row>
    <row r="190" spans="2:65" s="9" customFormat="1" ht="29.85" customHeight="1">
      <c r="B190" s="158"/>
      <c r="C190" s="159"/>
      <c r="D190" s="168" t="s">
        <v>119</v>
      </c>
      <c r="E190" s="168"/>
      <c r="F190" s="168"/>
      <c r="G190" s="168"/>
      <c r="H190" s="168"/>
      <c r="I190" s="168"/>
      <c r="J190" s="168"/>
      <c r="K190" s="168"/>
      <c r="L190" s="168"/>
      <c r="M190" s="168"/>
      <c r="N190" s="271">
        <f>BK190</f>
        <v>0</v>
      </c>
      <c r="O190" s="272"/>
      <c r="P190" s="272"/>
      <c r="Q190" s="272"/>
      <c r="R190" s="161"/>
      <c r="T190" s="162"/>
      <c r="U190" s="159"/>
      <c r="V190" s="159"/>
      <c r="W190" s="163">
        <f>SUM(W191:W216)</f>
        <v>0</v>
      </c>
      <c r="X190" s="159"/>
      <c r="Y190" s="163">
        <f>SUM(Y191:Y216)</f>
        <v>12.983257500000002</v>
      </c>
      <c r="Z190" s="159"/>
      <c r="AA190" s="164">
        <f>SUM(AA191:AA216)</f>
        <v>0</v>
      </c>
      <c r="AR190" s="165" t="s">
        <v>87</v>
      </c>
      <c r="AT190" s="166" t="s">
        <v>78</v>
      </c>
      <c r="AU190" s="166" t="s">
        <v>87</v>
      </c>
      <c r="AY190" s="165" t="s">
        <v>150</v>
      </c>
      <c r="BK190" s="167">
        <f>SUM(BK191:BK216)</f>
        <v>0</v>
      </c>
    </row>
    <row r="191" spans="2:65" s="1" customFormat="1" ht="22.5" customHeight="1">
      <c r="B191" s="36"/>
      <c r="C191" s="169" t="s">
        <v>291</v>
      </c>
      <c r="D191" s="169" t="s">
        <v>151</v>
      </c>
      <c r="E191" s="170" t="s">
        <v>292</v>
      </c>
      <c r="F191" s="264" t="s">
        <v>293</v>
      </c>
      <c r="G191" s="264"/>
      <c r="H191" s="264"/>
      <c r="I191" s="264"/>
      <c r="J191" s="171" t="s">
        <v>154</v>
      </c>
      <c r="K191" s="172">
        <v>57.83</v>
      </c>
      <c r="L191" s="265">
        <v>0</v>
      </c>
      <c r="M191" s="266"/>
      <c r="N191" s="267">
        <f>ROUND(L191*K191,2)</f>
        <v>0</v>
      </c>
      <c r="O191" s="267"/>
      <c r="P191" s="267"/>
      <c r="Q191" s="267"/>
      <c r="R191" s="38"/>
      <c r="T191" s="173" t="s">
        <v>24</v>
      </c>
      <c r="U191" s="45" t="s">
        <v>44</v>
      </c>
      <c r="V191" s="37"/>
      <c r="W191" s="174">
        <f>V191*K191</f>
        <v>0</v>
      </c>
      <c r="X191" s="174">
        <v>0</v>
      </c>
      <c r="Y191" s="174">
        <f>X191*K191</f>
        <v>0</v>
      </c>
      <c r="Z191" s="174">
        <v>0</v>
      </c>
      <c r="AA191" s="175">
        <f>Z191*K191</f>
        <v>0</v>
      </c>
      <c r="AR191" s="19" t="s">
        <v>155</v>
      </c>
      <c r="AT191" s="19" t="s">
        <v>151</v>
      </c>
      <c r="AU191" s="19" t="s">
        <v>106</v>
      </c>
      <c r="AY191" s="19" t="s">
        <v>150</v>
      </c>
      <c r="BE191" s="111">
        <f>IF(U191="základní",N191,0)</f>
        <v>0</v>
      </c>
      <c r="BF191" s="111">
        <f>IF(U191="snížená",N191,0)</f>
        <v>0</v>
      </c>
      <c r="BG191" s="111">
        <f>IF(U191="zákl. přenesená",N191,0)</f>
        <v>0</v>
      </c>
      <c r="BH191" s="111">
        <f>IF(U191="sníž. přenesená",N191,0)</f>
        <v>0</v>
      </c>
      <c r="BI191" s="111">
        <f>IF(U191="nulová",N191,0)</f>
        <v>0</v>
      </c>
      <c r="BJ191" s="19" t="s">
        <v>87</v>
      </c>
      <c r="BK191" s="111">
        <f>ROUND(L191*K191,2)</f>
        <v>0</v>
      </c>
      <c r="BL191" s="19" t="s">
        <v>155</v>
      </c>
      <c r="BM191" s="19" t="s">
        <v>294</v>
      </c>
    </row>
    <row r="192" spans="2:65" s="10" customFormat="1" ht="22.5" customHeight="1">
      <c r="B192" s="176"/>
      <c r="C192" s="177"/>
      <c r="D192" s="177"/>
      <c r="E192" s="178" t="s">
        <v>24</v>
      </c>
      <c r="F192" s="273" t="s">
        <v>280</v>
      </c>
      <c r="G192" s="274"/>
      <c r="H192" s="274"/>
      <c r="I192" s="274"/>
      <c r="J192" s="177"/>
      <c r="K192" s="179">
        <v>57.83</v>
      </c>
      <c r="L192" s="177"/>
      <c r="M192" s="177"/>
      <c r="N192" s="177"/>
      <c r="O192" s="177"/>
      <c r="P192" s="177"/>
      <c r="Q192" s="177"/>
      <c r="R192" s="180"/>
      <c r="T192" s="181"/>
      <c r="U192" s="177"/>
      <c r="V192" s="177"/>
      <c r="W192" s="177"/>
      <c r="X192" s="177"/>
      <c r="Y192" s="177"/>
      <c r="Z192" s="177"/>
      <c r="AA192" s="182"/>
      <c r="AT192" s="183" t="s">
        <v>177</v>
      </c>
      <c r="AU192" s="183" t="s">
        <v>106</v>
      </c>
      <c r="AV192" s="10" t="s">
        <v>106</v>
      </c>
      <c r="AW192" s="10" t="s">
        <v>36</v>
      </c>
      <c r="AX192" s="10" t="s">
        <v>87</v>
      </c>
      <c r="AY192" s="183" t="s">
        <v>150</v>
      </c>
    </row>
    <row r="193" spans="2:65" s="1" customFormat="1" ht="22.5" customHeight="1">
      <c r="B193" s="36"/>
      <c r="C193" s="169" t="s">
        <v>295</v>
      </c>
      <c r="D193" s="169" t="s">
        <v>151</v>
      </c>
      <c r="E193" s="170" t="s">
        <v>296</v>
      </c>
      <c r="F193" s="264" t="s">
        <v>297</v>
      </c>
      <c r="G193" s="264"/>
      <c r="H193" s="264"/>
      <c r="I193" s="264"/>
      <c r="J193" s="171" t="s">
        <v>154</v>
      </c>
      <c r="K193" s="172">
        <v>78.650000000000006</v>
      </c>
      <c r="L193" s="265">
        <v>0</v>
      </c>
      <c r="M193" s="266"/>
      <c r="N193" s="267">
        <f>ROUND(L193*K193,2)</f>
        <v>0</v>
      </c>
      <c r="O193" s="267"/>
      <c r="P193" s="267"/>
      <c r="Q193" s="267"/>
      <c r="R193" s="38"/>
      <c r="T193" s="173" t="s">
        <v>24</v>
      </c>
      <c r="U193" s="45" t="s">
        <v>44</v>
      </c>
      <c r="V193" s="37"/>
      <c r="W193" s="174">
        <f>V193*K193</f>
        <v>0</v>
      </c>
      <c r="X193" s="174">
        <v>0</v>
      </c>
      <c r="Y193" s="174">
        <f>X193*K193</f>
        <v>0</v>
      </c>
      <c r="Z193" s="174">
        <v>0</v>
      </c>
      <c r="AA193" s="175">
        <f>Z193*K193</f>
        <v>0</v>
      </c>
      <c r="AR193" s="19" t="s">
        <v>155</v>
      </c>
      <c r="AT193" s="19" t="s">
        <v>151</v>
      </c>
      <c r="AU193" s="19" t="s">
        <v>106</v>
      </c>
      <c r="AY193" s="19" t="s">
        <v>150</v>
      </c>
      <c r="BE193" s="111">
        <f>IF(U193="základní",N193,0)</f>
        <v>0</v>
      </c>
      <c r="BF193" s="111">
        <f>IF(U193="snížená",N193,0)</f>
        <v>0</v>
      </c>
      <c r="BG193" s="111">
        <f>IF(U193="zákl. přenesená",N193,0)</f>
        <v>0</v>
      </c>
      <c r="BH193" s="111">
        <f>IF(U193="sníž. přenesená",N193,0)</f>
        <v>0</v>
      </c>
      <c r="BI193" s="111">
        <f>IF(U193="nulová",N193,0)</f>
        <v>0</v>
      </c>
      <c r="BJ193" s="19" t="s">
        <v>87</v>
      </c>
      <c r="BK193" s="111">
        <f>ROUND(L193*K193,2)</f>
        <v>0</v>
      </c>
      <c r="BL193" s="19" t="s">
        <v>155</v>
      </c>
      <c r="BM193" s="19" t="s">
        <v>298</v>
      </c>
    </row>
    <row r="194" spans="2:65" s="10" customFormat="1" ht="22.5" customHeight="1">
      <c r="B194" s="176"/>
      <c r="C194" s="177"/>
      <c r="D194" s="177"/>
      <c r="E194" s="178" t="s">
        <v>24</v>
      </c>
      <c r="F194" s="273" t="s">
        <v>299</v>
      </c>
      <c r="G194" s="274"/>
      <c r="H194" s="274"/>
      <c r="I194" s="274"/>
      <c r="J194" s="177"/>
      <c r="K194" s="179">
        <v>78.650000000000006</v>
      </c>
      <c r="L194" s="177"/>
      <c r="M194" s="177"/>
      <c r="N194" s="177"/>
      <c r="O194" s="177"/>
      <c r="P194" s="177"/>
      <c r="Q194" s="177"/>
      <c r="R194" s="180"/>
      <c r="T194" s="181"/>
      <c r="U194" s="177"/>
      <c r="V194" s="177"/>
      <c r="W194" s="177"/>
      <c r="X194" s="177"/>
      <c r="Y194" s="177"/>
      <c r="Z194" s="177"/>
      <c r="AA194" s="182"/>
      <c r="AT194" s="183" t="s">
        <v>177</v>
      </c>
      <c r="AU194" s="183" t="s">
        <v>106</v>
      </c>
      <c r="AV194" s="10" t="s">
        <v>106</v>
      </c>
      <c r="AW194" s="10" t="s">
        <v>36</v>
      </c>
      <c r="AX194" s="10" t="s">
        <v>87</v>
      </c>
      <c r="AY194" s="183" t="s">
        <v>150</v>
      </c>
    </row>
    <row r="195" spans="2:65" s="1" customFormat="1" ht="31.5" customHeight="1">
      <c r="B195" s="36"/>
      <c r="C195" s="169" t="s">
        <v>300</v>
      </c>
      <c r="D195" s="169" t="s">
        <v>151</v>
      </c>
      <c r="E195" s="170" t="s">
        <v>301</v>
      </c>
      <c r="F195" s="264" t="s">
        <v>302</v>
      </c>
      <c r="G195" s="264"/>
      <c r="H195" s="264"/>
      <c r="I195" s="264"/>
      <c r="J195" s="171" t="s">
        <v>154</v>
      </c>
      <c r="K195" s="172">
        <v>78.650000000000006</v>
      </c>
      <c r="L195" s="265">
        <v>0</v>
      </c>
      <c r="M195" s="266"/>
      <c r="N195" s="267">
        <f>ROUND(L195*K195,2)</f>
        <v>0</v>
      </c>
      <c r="O195" s="267"/>
      <c r="P195" s="267"/>
      <c r="Q195" s="267"/>
      <c r="R195" s="38"/>
      <c r="T195" s="173" t="s">
        <v>24</v>
      </c>
      <c r="U195" s="45" t="s">
        <v>44</v>
      </c>
      <c r="V195" s="37"/>
      <c r="W195" s="174">
        <f>V195*K195</f>
        <v>0</v>
      </c>
      <c r="X195" s="174">
        <v>0</v>
      </c>
      <c r="Y195" s="174">
        <f>X195*K195</f>
        <v>0</v>
      </c>
      <c r="Z195" s="174">
        <v>0</v>
      </c>
      <c r="AA195" s="175">
        <f>Z195*K195</f>
        <v>0</v>
      </c>
      <c r="AR195" s="19" t="s">
        <v>155</v>
      </c>
      <c r="AT195" s="19" t="s">
        <v>151</v>
      </c>
      <c r="AU195" s="19" t="s">
        <v>106</v>
      </c>
      <c r="AY195" s="19" t="s">
        <v>150</v>
      </c>
      <c r="BE195" s="111">
        <f>IF(U195="základní",N195,0)</f>
        <v>0</v>
      </c>
      <c r="BF195" s="111">
        <f>IF(U195="snížená",N195,0)</f>
        <v>0</v>
      </c>
      <c r="BG195" s="111">
        <f>IF(U195="zákl. přenesená",N195,0)</f>
        <v>0</v>
      </c>
      <c r="BH195" s="111">
        <f>IF(U195="sníž. přenesená",N195,0)</f>
        <v>0</v>
      </c>
      <c r="BI195" s="111">
        <f>IF(U195="nulová",N195,0)</f>
        <v>0</v>
      </c>
      <c r="BJ195" s="19" t="s">
        <v>87</v>
      </c>
      <c r="BK195" s="111">
        <f>ROUND(L195*K195,2)</f>
        <v>0</v>
      </c>
      <c r="BL195" s="19" t="s">
        <v>155</v>
      </c>
      <c r="BM195" s="19" t="s">
        <v>303</v>
      </c>
    </row>
    <row r="196" spans="2:65" s="10" customFormat="1" ht="22.5" customHeight="1">
      <c r="B196" s="176"/>
      <c r="C196" s="177"/>
      <c r="D196" s="177"/>
      <c r="E196" s="178" t="s">
        <v>24</v>
      </c>
      <c r="F196" s="273" t="s">
        <v>299</v>
      </c>
      <c r="G196" s="274"/>
      <c r="H196" s="274"/>
      <c r="I196" s="274"/>
      <c r="J196" s="177"/>
      <c r="K196" s="179">
        <v>78.650000000000006</v>
      </c>
      <c r="L196" s="177"/>
      <c r="M196" s="177"/>
      <c r="N196" s="177"/>
      <c r="O196" s="177"/>
      <c r="P196" s="177"/>
      <c r="Q196" s="177"/>
      <c r="R196" s="180"/>
      <c r="T196" s="181"/>
      <c r="U196" s="177"/>
      <c r="V196" s="177"/>
      <c r="W196" s="177"/>
      <c r="X196" s="177"/>
      <c r="Y196" s="177"/>
      <c r="Z196" s="177"/>
      <c r="AA196" s="182"/>
      <c r="AT196" s="183" t="s">
        <v>177</v>
      </c>
      <c r="AU196" s="183" t="s">
        <v>106</v>
      </c>
      <c r="AV196" s="10" t="s">
        <v>106</v>
      </c>
      <c r="AW196" s="10" t="s">
        <v>36</v>
      </c>
      <c r="AX196" s="10" t="s">
        <v>87</v>
      </c>
      <c r="AY196" s="183" t="s">
        <v>150</v>
      </c>
    </row>
    <row r="197" spans="2:65" s="1" customFormat="1" ht="31.5" customHeight="1">
      <c r="B197" s="36"/>
      <c r="C197" s="169" t="s">
        <v>304</v>
      </c>
      <c r="D197" s="169" t="s">
        <v>151</v>
      </c>
      <c r="E197" s="170" t="s">
        <v>305</v>
      </c>
      <c r="F197" s="264" t="s">
        <v>306</v>
      </c>
      <c r="G197" s="264"/>
      <c r="H197" s="264"/>
      <c r="I197" s="264"/>
      <c r="J197" s="171" t="s">
        <v>154</v>
      </c>
      <c r="K197" s="172">
        <v>78.650000000000006</v>
      </c>
      <c r="L197" s="265">
        <v>0</v>
      </c>
      <c r="M197" s="266"/>
      <c r="N197" s="267">
        <f>ROUND(L197*K197,2)</f>
        <v>0</v>
      </c>
      <c r="O197" s="267"/>
      <c r="P197" s="267"/>
      <c r="Q197" s="267"/>
      <c r="R197" s="38"/>
      <c r="T197" s="173" t="s">
        <v>24</v>
      </c>
      <c r="U197" s="45" t="s">
        <v>44</v>
      </c>
      <c r="V197" s="37"/>
      <c r="W197" s="174">
        <f>V197*K197</f>
        <v>0</v>
      </c>
      <c r="X197" s="174">
        <v>0</v>
      </c>
      <c r="Y197" s="174">
        <f>X197*K197</f>
        <v>0</v>
      </c>
      <c r="Z197" s="174">
        <v>0</v>
      </c>
      <c r="AA197" s="175">
        <f>Z197*K197</f>
        <v>0</v>
      </c>
      <c r="AR197" s="19" t="s">
        <v>155</v>
      </c>
      <c r="AT197" s="19" t="s">
        <v>151</v>
      </c>
      <c r="AU197" s="19" t="s">
        <v>106</v>
      </c>
      <c r="AY197" s="19" t="s">
        <v>150</v>
      </c>
      <c r="BE197" s="111">
        <f>IF(U197="základní",N197,0)</f>
        <v>0</v>
      </c>
      <c r="BF197" s="111">
        <f>IF(U197="snížená",N197,0)</f>
        <v>0</v>
      </c>
      <c r="BG197" s="111">
        <f>IF(U197="zákl. přenesená",N197,0)</f>
        <v>0</v>
      </c>
      <c r="BH197" s="111">
        <f>IF(U197="sníž. přenesená",N197,0)</f>
        <v>0</v>
      </c>
      <c r="BI197" s="111">
        <f>IF(U197="nulová",N197,0)</f>
        <v>0</v>
      </c>
      <c r="BJ197" s="19" t="s">
        <v>87</v>
      </c>
      <c r="BK197" s="111">
        <f>ROUND(L197*K197,2)</f>
        <v>0</v>
      </c>
      <c r="BL197" s="19" t="s">
        <v>155</v>
      </c>
      <c r="BM197" s="19" t="s">
        <v>307</v>
      </c>
    </row>
    <row r="198" spans="2:65" s="10" customFormat="1" ht="22.5" customHeight="1">
      <c r="B198" s="176"/>
      <c r="C198" s="177"/>
      <c r="D198" s="177"/>
      <c r="E198" s="178" t="s">
        <v>24</v>
      </c>
      <c r="F198" s="273" t="s">
        <v>299</v>
      </c>
      <c r="G198" s="274"/>
      <c r="H198" s="274"/>
      <c r="I198" s="274"/>
      <c r="J198" s="177"/>
      <c r="K198" s="179">
        <v>78.650000000000006</v>
      </c>
      <c r="L198" s="177"/>
      <c r="M198" s="177"/>
      <c r="N198" s="177"/>
      <c r="O198" s="177"/>
      <c r="P198" s="177"/>
      <c r="Q198" s="177"/>
      <c r="R198" s="180"/>
      <c r="T198" s="181"/>
      <c r="U198" s="177"/>
      <c r="V198" s="177"/>
      <c r="W198" s="177"/>
      <c r="X198" s="177"/>
      <c r="Y198" s="177"/>
      <c r="Z198" s="177"/>
      <c r="AA198" s="182"/>
      <c r="AT198" s="183" t="s">
        <v>177</v>
      </c>
      <c r="AU198" s="183" t="s">
        <v>106</v>
      </c>
      <c r="AV198" s="10" t="s">
        <v>106</v>
      </c>
      <c r="AW198" s="10" t="s">
        <v>36</v>
      </c>
      <c r="AX198" s="10" t="s">
        <v>87</v>
      </c>
      <c r="AY198" s="183" t="s">
        <v>150</v>
      </c>
    </row>
    <row r="199" spans="2:65" s="1" customFormat="1" ht="31.5" customHeight="1">
      <c r="B199" s="36"/>
      <c r="C199" s="169" t="s">
        <v>308</v>
      </c>
      <c r="D199" s="169" t="s">
        <v>151</v>
      </c>
      <c r="E199" s="170" t="s">
        <v>309</v>
      </c>
      <c r="F199" s="264" t="s">
        <v>310</v>
      </c>
      <c r="G199" s="264"/>
      <c r="H199" s="264"/>
      <c r="I199" s="264"/>
      <c r="J199" s="171" t="s">
        <v>154</v>
      </c>
      <c r="K199" s="172">
        <v>78.650000000000006</v>
      </c>
      <c r="L199" s="265">
        <v>0</v>
      </c>
      <c r="M199" s="266"/>
      <c r="N199" s="267">
        <f>ROUND(L199*K199,2)</f>
        <v>0</v>
      </c>
      <c r="O199" s="267"/>
      <c r="P199" s="267"/>
      <c r="Q199" s="267"/>
      <c r="R199" s="38"/>
      <c r="T199" s="173" t="s">
        <v>24</v>
      </c>
      <c r="U199" s="45" t="s">
        <v>44</v>
      </c>
      <c r="V199" s="37"/>
      <c r="W199" s="174">
        <f>V199*K199</f>
        <v>0</v>
      </c>
      <c r="X199" s="174">
        <v>0</v>
      </c>
      <c r="Y199" s="174">
        <f>X199*K199</f>
        <v>0</v>
      </c>
      <c r="Z199" s="174">
        <v>0</v>
      </c>
      <c r="AA199" s="175">
        <f>Z199*K199</f>
        <v>0</v>
      </c>
      <c r="AR199" s="19" t="s">
        <v>155</v>
      </c>
      <c r="AT199" s="19" t="s">
        <v>151</v>
      </c>
      <c r="AU199" s="19" t="s">
        <v>106</v>
      </c>
      <c r="AY199" s="19" t="s">
        <v>150</v>
      </c>
      <c r="BE199" s="111">
        <f>IF(U199="základní",N199,0)</f>
        <v>0</v>
      </c>
      <c r="BF199" s="111">
        <f>IF(U199="snížená",N199,0)</f>
        <v>0</v>
      </c>
      <c r="BG199" s="111">
        <f>IF(U199="zákl. přenesená",N199,0)</f>
        <v>0</v>
      </c>
      <c r="BH199" s="111">
        <f>IF(U199="sníž. přenesená",N199,0)</f>
        <v>0</v>
      </c>
      <c r="BI199" s="111">
        <f>IF(U199="nulová",N199,0)</f>
        <v>0</v>
      </c>
      <c r="BJ199" s="19" t="s">
        <v>87</v>
      </c>
      <c r="BK199" s="111">
        <f>ROUND(L199*K199,2)</f>
        <v>0</v>
      </c>
      <c r="BL199" s="19" t="s">
        <v>155</v>
      </c>
      <c r="BM199" s="19" t="s">
        <v>311</v>
      </c>
    </row>
    <row r="200" spans="2:65" s="10" customFormat="1" ht="22.5" customHeight="1">
      <c r="B200" s="176"/>
      <c r="C200" s="177"/>
      <c r="D200" s="177"/>
      <c r="E200" s="178" t="s">
        <v>24</v>
      </c>
      <c r="F200" s="273" t="s">
        <v>299</v>
      </c>
      <c r="G200" s="274"/>
      <c r="H200" s="274"/>
      <c r="I200" s="274"/>
      <c r="J200" s="177"/>
      <c r="K200" s="179">
        <v>78.650000000000006</v>
      </c>
      <c r="L200" s="177"/>
      <c r="M200" s="177"/>
      <c r="N200" s="177"/>
      <c r="O200" s="177"/>
      <c r="P200" s="177"/>
      <c r="Q200" s="177"/>
      <c r="R200" s="180"/>
      <c r="T200" s="181"/>
      <c r="U200" s="177"/>
      <c r="V200" s="177"/>
      <c r="W200" s="177"/>
      <c r="X200" s="177"/>
      <c r="Y200" s="177"/>
      <c r="Z200" s="177"/>
      <c r="AA200" s="182"/>
      <c r="AT200" s="183" t="s">
        <v>177</v>
      </c>
      <c r="AU200" s="183" t="s">
        <v>106</v>
      </c>
      <c r="AV200" s="10" t="s">
        <v>106</v>
      </c>
      <c r="AW200" s="10" t="s">
        <v>36</v>
      </c>
      <c r="AX200" s="10" t="s">
        <v>87</v>
      </c>
      <c r="AY200" s="183" t="s">
        <v>150</v>
      </c>
    </row>
    <row r="201" spans="2:65" s="1" customFormat="1" ht="31.5" customHeight="1">
      <c r="B201" s="36"/>
      <c r="C201" s="169" t="s">
        <v>312</v>
      </c>
      <c r="D201" s="169" t="s">
        <v>151</v>
      </c>
      <c r="E201" s="170" t="s">
        <v>313</v>
      </c>
      <c r="F201" s="264" t="s">
        <v>314</v>
      </c>
      <c r="G201" s="264"/>
      <c r="H201" s="264"/>
      <c r="I201" s="264"/>
      <c r="J201" s="171" t="s">
        <v>154</v>
      </c>
      <c r="K201" s="172">
        <v>100.265</v>
      </c>
      <c r="L201" s="265">
        <v>0</v>
      </c>
      <c r="M201" s="266"/>
      <c r="N201" s="267">
        <f>ROUND(L201*K201,2)</f>
        <v>0</v>
      </c>
      <c r="O201" s="267"/>
      <c r="P201" s="267"/>
      <c r="Q201" s="267"/>
      <c r="R201" s="38"/>
      <c r="T201" s="173" t="s">
        <v>24</v>
      </c>
      <c r="U201" s="45" t="s">
        <v>44</v>
      </c>
      <c r="V201" s="37"/>
      <c r="W201" s="174">
        <f>V201*K201</f>
        <v>0</v>
      </c>
      <c r="X201" s="174">
        <v>0</v>
      </c>
      <c r="Y201" s="174">
        <f>X201*K201</f>
        <v>0</v>
      </c>
      <c r="Z201" s="174">
        <v>0</v>
      </c>
      <c r="AA201" s="175">
        <f>Z201*K201</f>
        <v>0</v>
      </c>
      <c r="AR201" s="19" t="s">
        <v>155</v>
      </c>
      <c r="AT201" s="19" t="s">
        <v>151</v>
      </c>
      <c r="AU201" s="19" t="s">
        <v>106</v>
      </c>
      <c r="AY201" s="19" t="s">
        <v>150</v>
      </c>
      <c r="BE201" s="111">
        <f>IF(U201="základní",N201,0)</f>
        <v>0</v>
      </c>
      <c r="BF201" s="111">
        <f>IF(U201="snížená",N201,0)</f>
        <v>0</v>
      </c>
      <c r="BG201" s="111">
        <f>IF(U201="zákl. přenesená",N201,0)</f>
        <v>0</v>
      </c>
      <c r="BH201" s="111">
        <f>IF(U201="sníž. přenesená",N201,0)</f>
        <v>0</v>
      </c>
      <c r="BI201" s="111">
        <f>IF(U201="nulová",N201,0)</f>
        <v>0</v>
      </c>
      <c r="BJ201" s="19" t="s">
        <v>87</v>
      </c>
      <c r="BK201" s="111">
        <f>ROUND(L201*K201,2)</f>
        <v>0</v>
      </c>
      <c r="BL201" s="19" t="s">
        <v>155</v>
      </c>
      <c r="BM201" s="19" t="s">
        <v>315</v>
      </c>
    </row>
    <row r="202" spans="2:65" s="10" customFormat="1" ht="22.5" customHeight="1">
      <c r="B202" s="176"/>
      <c r="C202" s="177"/>
      <c r="D202" s="177"/>
      <c r="E202" s="178" t="s">
        <v>24</v>
      </c>
      <c r="F202" s="273" t="s">
        <v>299</v>
      </c>
      <c r="G202" s="274"/>
      <c r="H202" s="274"/>
      <c r="I202" s="274"/>
      <c r="J202" s="177"/>
      <c r="K202" s="179">
        <v>78.650000000000006</v>
      </c>
      <c r="L202" s="177"/>
      <c r="M202" s="177"/>
      <c r="N202" s="177"/>
      <c r="O202" s="177"/>
      <c r="P202" s="177"/>
      <c r="Q202" s="177"/>
      <c r="R202" s="180"/>
      <c r="T202" s="181"/>
      <c r="U202" s="177"/>
      <c r="V202" s="177"/>
      <c r="W202" s="177"/>
      <c r="X202" s="177"/>
      <c r="Y202" s="177"/>
      <c r="Z202" s="177"/>
      <c r="AA202" s="182"/>
      <c r="AT202" s="183" t="s">
        <v>177</v>
      </c>
      <c r="AU202" s="183" t="s">
        <v>106</v>
      </c>
      <c r="AV202" s="10" t="s">
        <v>106</v>
      </c>
      <c r="AW202" s="10" t="s">
        <v>36</v>
      </c>
      <c r="AX202" s="10" t="s">
        <v>79</v>
      </c>
      <c r="AY202" s="183" t="s">
        <v>150</v>
      </c>
    </row>
    <row r="203" spans="2:65" s="10" customFormat="1" ht="22.5" customHeight="1">
      <c r="B203" s="176"/>
      <c r="C203" s="177"/>
      <c r="D203" s="177"/>
      <c r="E203" s="178" t="s">
        <v>24</v>
      </c>
      <c r="F203" s="275" t="s">
        <v>182</v>
      </c>
      <c r="G203" s="276"/>
      <c r="H203" s="276"/>
      <c r="I203" s="276"/>
      <c r="J203" s="177"/>
      <c r="K203" s="179">
        <v>21.614999999999998</v>
      </c>
      <c r="L203" s="177"/>
      <c r="M203" s="177"/>
      <c r="N203" s="177"/>
      <c r="O203" s="177"/>
      <c r="P203" s="177"/>
      <c r="Q203" s="177"/>
      <c r="R203" s="180"/>
      <c r="T203" s="181"/>
      <c r="U203" s="177"/>
      <c r="V203" s="177"/>
      <c r="W203" s="177"/>
      <c r="X203" s="177"/>
      <c r="Y203" s="177"/>
      <c r="Z203" s="177"/>
      <c r="AA203" s="182"/>
      <c r="AT203" s="183" t="s">
        <v>177</v>
      </c>
      <c r="AU203" s="183" t="s">
        <v>106</v>
      </c>
      <c r="AV203" s="10" t="s">
        <v>106</v>
      </c>
      <c r="AW203" s="10" t="s">
        <v>36</v>
      </c>
      <c r="AX203" s="10" t="s">
        <v>79</v>
      </c>
      <c r="AY203" s="183" t="s">
        <v>150</v>
      </c>
    </row>
    <row r="204" spans="2:65" s="11" customFormat="1" ht="22.5" customHeight="1">
      <c r="B204" s="184"/>
      <c r="C204" s="185"/>
      <c r="D204" s="185"/>
      <c r="E204" s="186" t="s">
        <v>24</v>
      </c>
      <c r="F204" s="277" t="s">
        <v>222</v>
      </c>
      <c r="G204" s="278"/>
      <c r="H204" s="278"/>
      <c r="I204" s="278"/>
      <c r="J204" s="185"/>
      <c r="K204" s="187">
        <v>100.265</v>
      </c>
      <c r="L204" s="185"/>
      <c r="M204" s="185"/>
      <c r="N204" s="185"/>
      <c r="O204" s="185"/>
      <c r="P204" s="185"/>
      <c r="Q204" s="185"/>
      <c r="R204" s="188"/>
      <c r="T204" s="189"/>
      <c r="U204" s="185"/>
      <c r="V204" s="185"/>
      <c r="W204" s="185"/>
      <c r="X204" s="185"/>
      <c r="Y204" s="185"/>
      <c r="Z204" s="185"/>
      <c r="AA204" s="190"/>
      <c r="AT204" s="191" t="s">
        <v>177</v>
      </c>
      <c r="AU204" s="191" t="s">
        <v>106</v>
      </c>
      <c r="AV204" s="11" t="s">
        <v>155</v>
      </c>
      <c r="AW204" s="11" t="s">
        <v>36</v>
      </c>
      <c r="AX204" s="11" t="s">
        <v>87</v>
      </c>
      <c r="AY204" s="191" t="s">
        <v>150</v>
      </c>
    </row>
    <row r="205" spans="2:65" s="1" customFormat="1" ht="31.5" customHeight="1">
      <c r="B205" s="36"/>
      <c r="C205" s="169" t="s">
        <v>316</v>
      </c>
      <c r="D205" s="169" t="s">
        <v>151</v>
      </c>
      <c r="E205" s="170" t="s">
        <v>317</v>
      </c>
      <c r="F205" s="264" t="s">
        <v>318</v>
      </c>
      <c r="G205" s="264"/>
      <c r="H205" s="264"/>
      <c r="I205" s="264"/>
      <c r="J205" s="171" t="s">
        <v>154</v>
      </c>
      <c r="K205" s="172">
        <v>100.265</v>
      </c>
      <c r="L205" s="265">
        <v>0</v>
      </c>
      <c r="M205" s="266"/>
      <c r="N205" s="267">
        <f>ROUND(L205*K205,2)</f>
        <v>0</v>
      </c>
      <c r="O205" s="267"/>
      <c r="P205" s="267"/>
      <c r="Q205" s="267"/>
      <c r="R205" s="38"/>
      <c r="T205" s="173" t="s">
        <v>24</v>
      </c>
      <c r="U205" s="45" t="s">
        <v>44</v>
      </c>
      <c r="V205" s="37"/>
      <c r="W205" s="174">
        <f>V205*K205</f>
        <v>0</v>
      </c>
      <c r="X205" s="174">
        <v>0</v>
      </c>
      <c r="Y205" s="174">
        <f>X205*K205</f>
        <v>0</v>
      </c>
      <c r="Z205" s="174">
        <v>0</v>
      </c>
      <c r="AA205" s="175">
        <f>Z205*K205</f>
        <v>0</v>
      </c>
      <c r="AR205" s="19" t="s">
        <v>155</v>
      </c>
      <c r="AT205" s="19" t="s">
        <v>151</v>
      </c>
      <c r="AU205" s="19" t="s">
        <v>106</v>
      </c>
      <c r="AY205" s="19" t="s">
        <v>150</v>
      </c>
      <c r="BE205" s="111">
        <f>IF(U205="základní",N205,0)</f>
        <v>0</v>
      </c>
      <c r="BF205" s="111">
        <f>IF(U205="snížená",N205,0)</f>
        <v>0</v>
      </c>
      <c r="BG205" s="111">
        <f>IF(U205="zákl. přenesená",N205,0)</f>
        <v>0</v>
      </c>
      <c r="BH205" s="111">
        <f>IF(U205="sníž. přenesená",N205,0)</f>
        <v>0</v>
      </c>
      <c r="BI205" s="111">
        <f>IF(U205="nulová",N205,0)</f>
        <v>0</v>
      </c>
      <c r="BJ205" s="19" t="s">
        <v>87</v>
      </c>
      <c r="BK205" s="111">
        <f>ROUND(L205*K205,2)</f>
        <v>0</v>
      </c>
      <c r="BL205" s="19" t="s">
        <v>155</v>
      </c>
      <c r="BM205" s="19" t="s">
        <v>319</v>
      </c>
    </row>
    <row r="206" spans="2:65" s="10" customFormat="1" ht="22.5" customHeight="1">
      <c r="B206" s="176"/>
      <c r="C206" s="177"/>
      <c r="D206" s="177"/>
      <c r="E206" s="178" t="s">
        <v>24</v>
      </c>
      <c r="F206" s="273" t="s">
        <v>299</v>
      </c>
      <c r="G206" s="274"/>
      <c r="H206" s="274"/>
      <c r="I206" s="274"/>
      <c r="J206" s="177"/>
      <c r="K206" s="179">
        <v>78.650000000000006</v>
      </c>
      <c r="L206" s="177"/>
      <c r="M206" s="177"/>
      <c r="N206" s="177"/>
      <c r="O206" s="177"/>
      <c r="P206" s="177"/>
      <c r="Q206" s="177"/>
      <c r="R206" s="180"/>
      <c r="T206" s="181"/>
      <c r="U206" s="177"/>
      <c r="V206" s="177"/>
      <c r="W206" s="177"/>
      <c r="X206" s="177"/>
      <c r="Y206" s="177"/>
      <c r="Z206" s="177"/>
      <c r="AA206" s="182"/>
      <c r="AT206" s="183" t="s">
        <v>177</v>
      </c>
      <c r="AU206" s="183" t="s">
        <v>106</v>
      </c>
      <c r="AV206" s="10" t="s">
        <v>106</v>
      </c>
      <c r="AW206" s="10" t="s">
        <v>36</v>
      </c>
      <c r="AX206" s="10" t="s">
        <v>79</v>
      </c>
      <c r="AY206" s="183" t="s">
        <v>150</v>
      </c>
    </row>
    <row r="207" spans="2:65" s="10" customFormat="1" ht="22.5" customHeight="1">
      <c r="B207" s="176"/>
      <c r="C207" s="177"/>
      <c r="D207" s="177"/>
      <c r="E207" s="178" t="s">
        <v>24</v>
      </c>
      <c r="F207" s="275" t="s">
        <v>182</v>
      </c>
      <c r="G207" s="276"/>
      <c r="H207" s="276"/>
      <c r="I207" s="276"/>
      <c r="J207" s="177"/>
      <c r="K207" s="179">
        <v>21.614999999999998</v>
      </c>
      <c r="L207" s="177"/>
      <c r="M207" s="177"/>
      <c r="N207" s="177"/>
      <c r="O207" s="177"/>
      <c r="P207" s="177"/>
      <c r="Q207" s="177"/>
      <c r="R207" s="180"/>
      <c r="T207" s="181"/>
      <c r="U207" s="177"/>
      <c r="V207" s="177"/>
      <c r="W207" s="177"/>
      <c r="X207" s="177"/>
      <c r="Y207" s="177"/>
      <c r="Z207" s="177"/>
      <c r="AA207" s="182"/>
      <c r="AT207" s="183" t="s">
        <v>177</v>
      </c>
      <c r="AU207" s="183" t="s">
        <v>106</v>
      </c>
      <c r="AV207" s="10" t="s">
        <v>106</v>
      </c>
      <c r="AW207" s="10" t="s">
        <v>36</v>
      </c>
      <c r="AX207" s="10" t="s">
        <v>79</v>
      </c>
      <c r="AY207" s="183" t="s">
        <v>150</v>
      </c>
    </row>
    <row r="208" spans="2:65" s="11" customFormat="1" ht="22.5" customHeight="1">
      <c r="B208" s="184"/>
      <c r="C208" s="185"/>
      <c r="D208" s="185"/>
      <c r="E208" s="186" t="s">
        <v>24</v>
      </c>
      <c r="F208" s="277" t="s">
        <v>222</v>
      </c>
      <c r="G208" s="278"/>
      <c r="H208" s="278"/>
      <c r="I208" s="278"/>
      <c r="J208" s="185"/>
      <c r="K208" s="187">
        <v>100.265</v>
      </c>
      <c r="L208" s="185"/>
      <c r="M208" s="185"/>
      <c r="N208" s="185"/>
      <c r="O208" s="185"/>
      <c r="P208" s="185"/>
      <c r="Q208" s="185"/>
      <c r="R208" s="188"/>
      <c r="T208" s="189"/>
      <c r="U208" s="185"/>
      <c r="V208" s="185"/>
      <c r="W208" s="185"/>
      <c r="X208" s="185"/>
      <c r="Y208" s="185"/>
      <c r="Z208" s="185"/>
      <c r="AA208" s="190"/>
      <c r="AT208" s="191" t="s">
        <v>177</v>
      </c>
      <c r="AU208" s="191" t="s">
        <v>106</v>
      </c>
      <c r="AV208" s="11" t="s">
        <v>155</v>
      </c>
      <c r="AW208" s="11" t="s">
        <v>36</v>
      </c>
      <c r="AX208" s="11" t="s">
        <v>87</v>
      </c>
      <c r="AY208" s="191" t="s">
        <v>150</v>
      </c>
    </row>
    <row r="209" spans="2:65" s="1" customFormat="1" ht="31.5" customHeight="1">
      <c r="B209" s="36"/>
      <c r="C209" s="169" t="s">
        <v>320</v>
      </c>
      <c r="D209" s="169" t="s">
        <v>151</v>
      </c>
      <c r="E209" s="170" t="s">
        <v>321</v>
      </c>
      <c r="F209" s="264" t="s">
        <v>322</v>
      </c>
      <c r="G209" s="264"/>
      <c r="H209" s="264"/>
      <c r="I209" s="264"/>
      <c r="J209" s="171" t="s">
        <v>154</v>
      </c>
      <c r="K209" s="172">
        <v>57.83</v>
      </c>
      <c r="L209" s="265">
        <v>0</v>
      </c>
      <c r="M209" s="266"/>
      <c r="N209" s="267">
        <f>ROUND(L209*K209,2)</f>
        <v>0</v>
      </c>
      <c r="O209" s="267"/>
      <c r="P209" s="267"/>
      <c r="Q209" s="267"/>
      <c r="R209" s="38"/>
      <c r="T209" s="173" t="s">
        <v>24</v>
      </c>
      <c r="U209" s="45" t="s">
        <v>44</v>
      </c>
      <c r="V209" s="37"/>
      <c r="W209" s="174">
        <f>V209*K209</f>
        <v>0</v>
      </c>
      <c r="X209" s="174">
        <v>8.4250000000000005E-2</v>
      </c>
      <c r="Y209" s="174">
        <f>X209*K209</f>
        <v>4.8721775000000003</v>
      </c>
      <c r="Z209" s="174">
        <v>0</v>
      </c>
      <c r="AA209" s="175">
        <f>Z209*K209</f>
        <v>0</v>
      </c>
      <c r="AR209" s="19" t="s">
        <v>155</v>
      </c>
      <c r="AT209" s="19" t="s">
        <v>151</v>
      </c>
      <c r="AU209" s="19" t="s">
        <v>106</v>
      </c>
      <c r="AY209" s="19" t="s">
        <v>150</v>
      </c>
      <c r="BE209" s="111">
        <f>IF(U209="základní",N209,0)</f>
        <v>0</v>
      </c>
      <c r="BF209" s="111">
        <f>IF(U209="snížená",N209,0)</f>
        <v>0</v>
      </c>
      <c r="BG209" s="111">
        <f>IF(U209="zákl. přenesená",N209,0)</f>
        <v>0</v>
      </c>
      <c r="BH209" s="111">
        <f>IF(U209="sníž. přenesená",N209,0)</f>
        <v>0</v>
      </c>
      <c r="BI209" s="111">
        <f>IF(U209="nulová",N209,0)</f>
        <v>0</v>
      </c>
      <c r="BJ209" s="19" t="s">
        <v>87</v>
      </c>
      <c r="BK209" s="111">
        <f>ROUND(L209*K209,2)</f>
        <v>0</v>
      </c>
      <c r="BL209" s="19" t="s">
        <v>155</v>
      </c>
      <c r="BM209" s="19" t="s">
        <v>323</v>
      </c>
    </row>
    <row r="210" spans="2:65" s="10" customFormat="1" ht="22.5" customHeight="1">
      <c r="B210" s="176"/>
      <c r="C210" s="177"/>
      <c r="D210" s="177"/>
      <c r="E210" s="178" t="s">
        <v>24</v>
      </c>
      <c r="F210" s="273" t="s">
        <v>280</v>
      </c>
      <c r="G210" s="274"/>
      <c r="H210" s="274"/>
      <c r="I210" s="274"/>
      <c r="J210" s="177"/>
      <c r="K210" s="179">
        <v>57.83</v>
      </c>
      <c r="L210" s="177"/>
      <c r="M210" s="177"/>
      <c r="N210" s="177"/>
      <c r="O210" s="177"/>
      <c r="P210" s="177"/>
      <c r="Q210" s="177"/>
      <c r="R210" s="180"/>
      <c r="T210" s="181"/>
      <c r="U210" s="177"/>
      <c r="V210" s="177"/>
      <c r="W210" s="177"/>
      <c r="X210" s="177"/>
      <c r="Y210" s="177"/>
      <c r="Z210" s="177"/>
      <c r="AA210" s="182"/>
      <c r="AT210" s="183" t="s">
        <v>177</v>
      </c>
      <c r="AU210" s="183" t="s">
        <v>106</v>
      </c>
      <c r="AV210" s="10" t="s">
        <v>106</v>
      </c>
      <c r="AW210" s="10" t="s">
        <v>36</v>
      </c>
      <c r="AX210" s="10" t="s">
        <v>87</v>
      </c>
      <c r="AY210" s="183" t="s">
        <v>150</v>
      </c>
    </row>
    <row r="211" spans="2:65" s="1" customFormat="1" ht="22.5" customHeight="1">
      <c r="B211" s="36"/>
      <c r="C211" s="192" t="s">
        <v>324</v>
      </c>
      <c r="D211" s="192" t="s">
        <v>244</v>
      </c>
      <c r="E211" s="193" t="s">
        <v>325</v>
      </c>
      <c r="F211" s="279" t="s">
        <v>326</v>
      </c>
      <c r="G211" s="279"/>
      <c r="H211" s="279"/>
      <c r="I211" s="279"/>
      <c r="J211" s="194" t="s">
        <v>154</v>
      </c>
      <c r="K211" s="195">
        <v>48.85</v>
      </c>
      <c r="L211" s="280">
        <v>0</v>
      </c>
      <c r="M211" s="281"/>
      <c r="N211" s="282">
        <f>ROUND(L211*K211,2)</f>
        <v>0</v>
      </c>
      <c r="O211" s="267"/>
      <c r="P211" s="267"/>
      <c r="Q211" s="267"/>
      <c r="R211" s="38"/>
      <c r="T211" s="173" t="s">
        <v>24</v>
      </c>
      <c r="U211" s="45" t="s">
        <v>44</v>
      </c>
      <c r="V211" s="37"/>
      <c r="W211" s="174">
        <f>V211*K211</f>
        <v>0</v>
      </c>
      <c r="X211" s="174">
        <v>0.14000000000000001</v>
      </c>
      <c r="Y211" s="174">
        <f>X211*K211</f>
        <v>6.8390000000000004</v>
      </c>
      <c r="Z211" s="174">
        <v>0</v>
      </c>
      <c r="AA211" s="175">
        <f>Z211*K211</f>
        <v>0</v>
      </c>
      <c r="AR211" s="19" t="s">
        <v>183</v>
      </c>
      <c r="AT211" s="19" t="s">
        <v>244</v>
      </c>
      <c r="AU211" s="19" t="s">
        <v>106</v>
      </c>
      <c r="AY211" s="19" t="s">
        <v>150</v>
      </c>
      <c r="BE211" s="111">
        <f>IF(U211="základní",N211,0)</f>
        <v>0</v>
      </c>
      <c r="BF211" s="111">
        <f>IF(U211="snížená",N211,0)</f>
        <v>0</v>
      </c>
      <c r="BG211" s="111">
        <f>IF(U211="zákl. přenesená",N211,0)</f>
        <v>0</v>
      </c>
      <c r="BH211" s="111">
        <f>IF(U211="sníž. přenesená",N211,0)</f>
        <v>0</v>
      </c>
      <c r="BI211" s="111">
        <f>IF(U211="nulová",N211,0)</f>
        <v>0</v>
      </c>
      <c r="BJ211" s="19" t="s">
        <v>87</v>
      </c>
      <c r="BK211" s="111">
        <f>ROUND(L211*K211,2)</f>
        <v>0</v>
      </c>
      <c r="BL211" s="19" t="s">
        <v>155</v>
      </c>
      <c r="BM211" s="19" t="s">
        <v>327</v>
      </c>
    </row>
    <row r="212" spans="2:65" s="10" customFormat="1" ht="22.5" customHeight="1">
      <c r="B212" s="176"/>
      <c r="C212" s="177"/>
      <c r="D212" s="177"/>
      <c r="E212" s="178" t="s">
        <v>24</v>
      </c>
      <c r="F212" s="273" t="s">
        <v>328</v>
      </c>
      <c r="G212" s="274"/>
      <c r="H212" s="274"/>
      <c r="I212" s="274"/>
      <c r="J212" s="177"/>
      <c r="K212" s="179">
        <v>48.85</v>
      </c>
      <c r="L212" s="177"/>
      <c r="M212" s="177"/>
      <c r="N212" s="177"/>
      <c r="O212" s="177"/>
      <c r="P212" s="177"/>
      <c r="Q212" s="177"/>
      <c r="R212" s="180"/>
      <c r="T212" s="181"/>
      <c r="U212" s="177"/>
      <c r="V212" s="177"/>
      <c r="W212" s="177"/>
      <c r="X212" s="177"/>
      <c r="Y212" s="177"/>
      <c r="Z212" s="177"/>
      <c r="AA212" s="182"/>
      <c r="AT212" s="183" t="s">
        <v>177</v>
      </c>
      <c r="AU212" s="183" t="s">
        <v>106</v>
      </c>
      <c r="AV212" s="10" t="s">
        <v>106</v>
      </c>
      <c r="AW212" s="10" t="s">
        <v>36</v>
      </c>
      <c r="AX212" s="10" t="s">
        <v>87</v>
      </c>
      <c r="AY212" s="183" t="s">
        <v>150</v>
      </c>
    </row>
    <row r="213" spans="2:65" s="1" customFormat="1" ht="22.5" customHeight="1">
      <c r="B213" s="36"/>
      <c r="C213" s="192" t="s">
        <v>329</v>
      </c>
      <c r="D213" s="192" t="s">
        <v>244</v>
      </c>
      <c r="E213" s="193" t="s">
        <v>330</v>
      </c>
      <c r="F213" s="279" t="s">
        <v>331</v>
      </c>
      <c r="G213" s="279"/>
      <c r="H213" s="279"/>
      <c r="I213" s="279"/>
      <c r="J213" s="194" t="s">
        <v>154</v>
      </c>
      <c r="K213" s="195">
        <v>6.5</v>
      </c>
      <c r="L213" s="280">
        <v>0</v>
      </c>
      <c r="M213" s="281"/>
      <c r="N213" s="282">
        <f>ROUND(L213*K213,2)</f>
        <v>0</v>
      </c>
      <c r="O213" s="267"/>
      <c r="P213" s="267"/>
      <c r="Q213" s="267"/>
      <c r="R213" s="38"/>
      <c r="T213" s="173" t="s">
        <v>24</v>
      </c>
      <c r="U213" s="45" t="s">
        <v>44</v>
      </c>
      <c r="V213" s="37"/>
      <c r="W213" s="174">
        <f>V213*K213</f>
        <v>0</v>
      </c>
      <c r="X213" s="174">
        <v>0.14000000000000001</v>
      </c>
      <c r="Y213" s="174">
        <f>X213*K213</f>
        <v>0.91000000000000014</v>
      </c>
      <c r="Z213" s="174">
        <v>0</v>
      </c>
      <c r="AA213" s="175">
        <f>Z213*K213</f>
        <v>0</v>
      </c>
      <c r="AR213" s="19" t="s">
        <v>183</v>
      </c>
      <c r="AT213" s="19" t="s">
        <v>244</v>
      </c>
      <c r="AU213" s="19" t="s">
        <v>106</v>
      </c>
      <c r="AY213" s="19" t="s">
        <v>150</v>
      </c>
      <c r="BE213" s="111">
        <f>IF(U213="základní",N213,0)</f>
        <v>0</v>
      </c>
      <c r="BF213" s="111">
        <f>IF(U213="snížená",N213,0)</f>
        <v>0</v>
      </c>
      <c r="BG213" s="111">
        <f>IF(U213="zákl. přenesená",N213,0)</f>
        <v>0</v>
      </c>
      <c r="BH213" s="111">
        <f>IF(U213="sníž. přenesená",N213,0)</f>
        <v>0</v>
      </c>
      <c r="BI213" s="111">
        <f>IF(U213="nulová",N213,0)</f>
        <v>0</v>
      </c>
      <c r="BJ213" s="19" t="s">
        <v>87</v>
      </c>
      <c r="BK213" s="111">
        <f>ROUND(L213*K213,2)</f>
        <v>0</v>
      </c>
      <c r="BL213" s="19" t="s">
        <v>155</v>
      </c>
      <c r="BM213" s="19" t="s">
        <v>332</v>
      </c>
    </row>
    <row r="214" spans="2:65" s="10" customFormat="1" ht="22.5" customHeight="1">
      <c r="B214" s="176"/>
      <c r="C214" s="177"/>
      <c r="D214" s="177"/>
      <c r="E214" s="178" t="s">
        <v>24</v>
      </c>
      <c r="F214" s="273" t="s">
        <v>333</v>
      </c>
      <c r="G214" s="274"/>
      <c r="H214" s="274"/>
      <c r="I214" s="274"/>
      <c r="J214" s="177"/>
      <c r="K214" s="179">
        <v>6.5</v>
      </c>
      <c r="L214" s="177"/>
      <c r="M214" s="177"/>
      <c r="N214" s="177"/>
      <c r="O214" s="177"/>
      <c r="P214" s="177"/>
      <c r="Q214" s="177"/>
      <c r="R214" s="180"/>
      <c r="T214" s="181"/>
      <c r="U214" s="177"/>
      <c r="V214" s="177"/>
      <c r="W214" s="177"/>
      <c r="X214" s="177"/>
      <c r="Y214" s="177"/>
      <c r="Z214" s="177"/>
      <c r="AA214" s="182"/>
      <c r="AT214" s="183" t="s">
        <v>177</v>
      </c>
      <c r="AU214" s="183" t="s">
        <v>106</v>
      </c>
      <c r="AV214" s="10" t="s">
        <v>106</v>
      </c>
      <c r="AW214" s="10" t="s">
        <v>36</v>
      </c>
      <c r="AX214" s="10" t="s">
        <v>87</v>
      </c>
      <c r="AY214" s="183" t="s">
        <v>150</v>
      </c>
    </row>
    <row r="215" spans="2:65" s="1" customFormat="1" ht="22.5" customHeight="1">
      <c r="B215" s="36"/>
      <c r="C215" s="192" t="s">
        <v>334</v>
      </c>
      <c r="D215" s="192" t="s">
        <v>244</v>
      </c>
      <c r="E215" s="193" t="s">
        <v>335</v>
      </c>
      <c r="F215" s="279" t="s">
        <v>336</v>
      </c>
      <c r="G215" s="279"/>
      <c r="H215" s="279"/>
      <c r="I215" s="279"/>
      <c r="J215" s="194" t="s">
        <v>154</v>
      </c>
      <c r="K215" s="195">
        <v>2.48</v>
      </c>
      <c r="L215" s="280">
        <v>0</v>
      </c>
      <c r="M215" s="281"/>
      <c r="N215" s="282">
        <f>ROUND(L215*K215,2)</f>
        <v>0</v>
      </c>
      <c r="O215" s="267"/>
      <c r="P215" s="267"/>
      <c r="Q215" s="267"/>
      <c r="R215" s="38"/>
      <c r="T215" s="173" t="s">
        <v>24</v>
      </c>
      <c r="U215" s="45" t="s">
        <v>44</v>
      </c>
      <c r="V215" s="37"/>
      <c r="W215" s="174">
        <f>V215*K215</f>
        <v>0</v>
      </c>
      <c r="X215" s="174">
        <v>0.14599999999999999</v>
      </c>
      <c r="Y215" s="174">
        <f>X215*K215</f>
        <v>0.36207999999999996</v>
      </c>
      <c r="Z215" s="174">
        <v>0</v>
      </c>
      <c r="AA215" s="175">
        <f>Z215*K215</f>
        <v>0</v>
      </c>
      <c r="AR215" s="19" t="s">
        <v>183</v>
      </c>
      <c r="AT215" s="19" t="s">
        <v>244</v>
      </c>
      <c r="AU215" s="19" t="s">
        <v>106</v>
      </c>
      <c r="AY215" s="19" t="s">
        <v>150</v>
      </c>
      <c r="BE215" s="111">
        <f>IF(U215="základní",N215,0)</f>
        <v>0</v>
      </c>
      <c r="BF215" s="111">
        <f>IF(U215="snížená",N215,0)</f>
        <v>0</v>
      </c>
      <c r="BG215" s="111">
        <f>IF(U215="zákl. přenesená",N215,0)</f>
        <v>0</v>
      </c>
      <c r="BH215" s="111">
        <f>IF(U215="sníž. přenesená",N215,0)</f>
        <v>0</v>
      </c>
      <c r="BI215" s="111">
        <f>IF(U215="nulová",N215,0)</f>
        <v>0</v>
      </c>
      <c r="BJ215" s="19" t="s">
        <v>87</v>
      </c>
      <c r="BK215" s="111">
        <f>ROUND(L215*K215,2)</f>
        <v>0</v>
      </c>
      <c r="BL215" s="19" t="s">
        <v>155</v>
      </c>
      <c r="BM215" s="19" t="s">
        <v>337</v>
      </c>
    </row>
    <row r="216" spans="2:65" s="10" customFormat="1" ht="22.5" customHeight="1">
      <c r="B216" s="176"/>
      <c r="C216" s="177"/>
      <c r="D216" s="177"/>
      <c r="E216" s="178" t="s">
        <v>24</v>
      </c>
      <c r="F216" s="273" t="s">
        <v>338</v>
      </c>
      <c r="G216" s="274"/>
      <c r="H216" s="274"/>
      <c r="I216" s="274"/>
      <c r="J216" s="177"/>
      <c r="K216" s="179">
        <v>2.48</v>
      </c>
      <c r="L216" s="177"/>
      <c r="M216" s="177"/>
      <c r="N216" s="177"/>
      <c r="O216" s="177"/>
      <c r="P216" s="177"/>
      <c r="Q216" s="177"/>
      <c r="R216" s="180"/>
      <c r="T216" s="181"/>
      <c r="U216" s="177"/>
      <c r="V216" s="177"/>
      <c r="W216" s="177"/>
      <c r="X216" s="177"/>
      <c r="Y216" s="177"/>
      <c r="Z216" s="177"/>
      <c r="AA216" s="182"/>
      <c r="AT216" s="183" t="s">
        <v>177</v>
      </c>
      <c r="AU216" s="183" t="s">
        <v>106</v>
      </c>
      <c r="AV216" s="10" t="s">
        <v>106</v>
      </c>
      <c r="AW216" s="10" t="s">
        <v>36</v>
      </c>
      <c r="AX216" s="10" t="s">
        <v>87</v>
      </c>
      <c r="AY216" s="183" t="s">
        <v>150</v>
      </c>
    </row>
    <row r="217" spans="2:65" s="9" customFormat="1" ht="29.85" customHeight="1">
      <c r="B217" s="158"/>
      <c r="C217" s="159"/>
      <c r="D217" s="168" t="s">
        <v>120</v>
      </c>
      <c r="E217" s="168"/>
      <c r="F217" s="168"/>
      <c r="G217" s="168"/>
      <c r="H217" s="168"/>
      <c r="I217" s="168"/>
      <c r="J217" s="168"/>
      <c r="K217" s="168"/>
      <c r="L217" s="168"/>
      <c r="M217" s="168"/>
      <c r="N217" s="271">
        <f>BK217</f>
        <v>0</v>
      </c>
      <c r="O217" s="272"/>
      <c r="P217" s="272"/>
      <c r="Q217" s="272"/>
      <c r="R217" s="161"/>
      <c r="T217" s="162"/>
      <c r="U217" s="159"/>
      <c r="V217" s="159"/>
      <c r="W217" s="163">
        <f>SUM(W218:W253)</f>
        <v>0</v>
      </c>
      <c r="X217" s="159"/>
      <c r="Y217" s="163">
        <f>SUM(Y218:Y253)</f>
        <v>17.566026800000003</v>
      </c>
      <c r="Z217" s="159"/>
      <c r="AA217" s="164">
        <f>SUM(AA218:AA253)</f>
        <v>6.15</v>
      </c>
      <c r="AR217" s="165" t="s">
        <v>87</v>
      </c>
      <c r="AT217" s="166" t="s">
        <v>78</v>
      </c>
      <c r="AU217" s="166" t="s">
        <v>87</v>
      </c>
      <c r="AY217" s="165" t="s">
        <v>150</v>
      </c>
      <c r="BK217" s="167">
        <f>SUM(BK218:BK253)</f>
        <v>0</v>
      </c>
    </row>
    <row r="218" spans="2:65" s="1" customFormat="1" ht="31.5" customHeight="1">
      <c r="B218" s="36"/>
      <c r="C218" s="169" t="s">
        <v>339</v>
      </c>
      <c r="D218" s="169" t="s">
        <v>151</v>
      </c>
      <c r="E218" s="170" t="s">
        <v>340</v>
      </c>
      <c r="F218" s="264" t="s">
        <v>341</v>
      </c>
      <c r="G218" s="264"/>
      <c r="H218" s="264"/>
      <c r="I218" s="264"/>
      <c r="J218" s="171" t="s">
        <v>163</v>
      </c>
      <c r="K218" s="172">
        <v>1</v>
      </c>
      <c r="L218" s="265">
        <v>0</v>
      </c>
      <c r="M218" s="266"/>
      <c r="N218" s="267">
        <f>ROUND(L218*K218,2)</f>
        <v>0</v>
      </c>
      <c r="O218" s="267"/>
      <c r="P218" s="267"/>
      <c r="Q218" s="267"/>
      <c r="R218" s="38"/>
      <c r="T218" s="173" t="s">
        <v>24</v>
      </c>
      <c r="U218" s="45" t="s">
        <v>44</v>
      </c>
      <c r="V218" s="37"/>
      <c r="W218" s="174">
        <f>V218*K218</f>
        <v>0</v>
      </c>
      <c r="X218" s="174">
        <v>0.10940999999999999</v>
      </c>
      <c r="Y218" s="174">
        <f>X218*K218</f>
        <v>0.10940999999999999</v>
      </c>
      <c r="Z218" s="174">
        <v>0</v>
      </c>
      <c r="AA218" s="175">
        <f>Z218*K218</f>
        <v>0</v>
      </c>
      <c r="AR218" s="19" t="s">
        <v>155</v>
      </c>
      <c r="AT218" s="19" t="s">
        <v>151</v>
      </c>
      <c r="AU218" s="19" t="s">
        <v>106</v>
      </c>
      <c r="AY218" s="19" t="s">
        <v>150</v>
      </c>
      <c r="BE218" s="111">
        <f>IF(U218="základní",N218,0)</f>
        <v>0</v>
      </c>
      <c r="BF218" s="111">
        <f>IF(U218="snížená",N218,0)</f>
        <v>0</v>
      </c>
      <c r="BG218" s="111">
        <f>IF(U218="zákl. přenesená",N218,0)</f>
        <v>0</v>
      </c>
      <c r="BH218" s="111">
        <f>IF(U218="sníž. přenesená",N218,0)</f>
        <v>0</v>
      </c>
      <c r="BI218" s="111">
        <f>IF(U218="nulová",N218,0)</f>
        <v>0</v>
      </c>
      <c r="BJ218" s="19" t="s">
        <v>87</v>
      </c>
      <c r="BK218" s="111">
        <f>ROUND(L218*K218,2)</f>
        <v>0</v>
      </c>
      <c r="BL218" s="19" t="s">
        <v>155</v>
      </c>
      <c r="BM218" s="19" t="s">
        <v>342</v>
      </c>
    </row>
    <row r="219" spans="2:65" s="10" customFormat="1" ht="22.5" customHeight="1">
      <c r="B219" s="176"/>
      <c r="C219" s="177"/>
      <c r="D219" s="177"/>
      <c r="E219" s="178" t="s">
        <v>24</v>
      </c>
      <c r="F219" s="273" t="s">
        <v>343</v>
      </c>
      <c r="G219" s="274"/>
      <c r="H219" s="274"/>
      <c r="I219" s="274"/>
      <c r="J219" s="177"/>
      <c r="K219" s="179">
        <v>1</v>
      </c>
      <c r="L219" s="177"/>
      <c r="M219" s="177"/>
      <c r="N219" s="177"/>
      <c r="O219" s="177"/>
      <c r="P219" s="177"/>
      <c r="Q219" s="177"/>
      <c r="R219" s="180"/>
      <c r="T219" s="181"/>
      <c r="U219" s="177"/>
      <c r="V219" s="177"/>
      <c r="W219" s="177"/>
      <c r="X219" s="177"/>
      <c r="Y219" s="177"/>
      <c r="Z219" s="177"/>
      <c r="AA219" s="182"/>
      <c r="AT219" s="183" t="s">
        <v>177</v>
      </c>
      <c r="AU219" s="183" t="s">
        <v>106</v>
      </c>
      <c r="AV219" s="10" t="s">
        <v>106</v>
      </c>
      <c r="AW219" s="10" t="s">
        <v>36</v>
      </c>
      <c r="AX219" s="10" t="s">
        <v>87</v>
      </c>
      <c r="AY219" s="183" t="s">
        <v>150</v>
      </c>
    </row>
    <row r="220" spans="2:65" s="1" customFormat="1" ht="31.5" customHeight="1">
      <c r="B220" s="36"/>
      <c r="C220" s="169" t="s">
        <v>344</v>
      </c>
      <c r="D220" s="169" t="s">
        <v>151</v>
      </c>
      <c r="E220" s="170" t="s">
        <v>345</v>
      </c>
      <c r="F220" s="264" t="s">
        <v>346</v>
      </c>
      <c r="G220" s="264"/>
      <c r="H220" s="264"/>
      <c r="I220" s="264"/>
      <c r="J220" s="171" t="s">
        <v>186</v>
      </c>
      <c r="K220" s="172">
        <v>15</v>
      </c>
      <c r="L220" s="265">
        <v>0</v>
      </c>
      <c r="M220" s="266"/>
      <c r="N220" s="267">
        <f>ROUND(L220*K220,2)</f>
        <v>0</v>
      </c>
      <c r="O220" s="267"/>
      <c r="P220" s="267"/>
      <c r="Q220" s="267"/>
      <c r="R220" s="38"/>
      <c r="T220" s="173" t="s">
        <v>24</v>
      </c>
      <c r="U220" s="45" t="s">
        <v>44</v>
      </c>
      <c r="V220" s="37"/>
      <c r="W220" s="174">
        <f>V220*K220</f>
        <v>0</v>
      </c>
      <c r="X220" s="174">
        <v>4.0000000000000002E-4</v>
      </c>
      <c r="Y220" s="174">
        <f>X220*K220</f>
        <v>6.0000000000000001E-3</v>
      </c>
      <c r="Z220" s="174">
        <v>0</v>
      </c>
      <c r="AA220" s="175">
        <f>Z220*K220</f>
        <v>0</v>
      </c>
      <c r="AR220" s="19" t="s">
        <v>155</v>
      </c>
      <c r="AT220" s="19" t="s">
        <v>151</v>
      </c>
      <c r="AU220" s="19" t="s">
        <v>106</v>
      </c>
      <c r="AY220" s="19" t="s">
        <v>150</v>
      </c>
      <c r="BE220" s="111">
        <f>IF(U220="základní",N220,0)</f>
        <v>0</v>
      </c>
      <c r="BF220" s="111">
        <f>IF(U220="snížená",N220,0)</f>
        <v>0</v>
      </c>
      <c r="BG220" s="111">
        <f>IF(U220="zákl. přenesená",N220,0)</f>
        <v>0</v>
      </c>
      <c r="BH220" s="111">
        <f>IF(U220="sníž. přenesená",N220,0)</f>
        <v>0</v>
      </c>
      <c r="BI220" s="111">
        <f>IF(U220="nulová",N220,0)</f>
        <v>0</v>
      </c>
      <c r="BJ220" s="19" t="s">
        <v>87</v>
      </c>
      <c r="BK220" s="111">
        <f>ROUND(L220*K220,2)</f>
        <v>0</v>
      </c>
      <c r="BL220" s="19" t="s">
        <v>155</v>
      </c>
      <c r="BM220" s="19" t="s">
        <v>347</v>
      </c>
    </row>
    <row r="221" spans="2:65" s="10" customFormat="1" ht="22.5" customHeight="1">
      <c r="B221" s="176"/>
      <c r="C221" s="177"/>
      <c r="D221" s="177"/>
      <c r="E221" s="178" t="s">
        <v>24</v>
      </c>
      <c r="F221" s="273" t="s">
        <v>348</v>
      </c>
      <c r="G221" s="274"/>
      <c r="H221" s="274"/>
      <c r="I221" s="274"/>
      <c r="J221" s="177"/>
      <c r="K221" s="179">
        <v>15</v>
      </c>
      <c r="L221" s="177"/>
      <c r="M221" s="177"/>
      <c r="N221" s="177"/>
      <c r="O221" s="177"/>
      <c r="P221" s="177"/>
      <c r="Q221" s="177"/>
      <c r="R221" s="180"/>
      <c r="T221" s="181"/>
      <c r="U221" s="177"/>
      <c r="V221" s="177"/>
      <c r="W221" s="177"/>
      <c r="X221" s="177"/>
      <c r="Y221" s="177"/>
      <c r="Z221" s="177"/>
      <c r="AA221" s="182"/>
      <c r="AT221" s="183" t="s">
        <v>177</v>
      </c>
      <c r="AU221" s="183" t="s">
        <v>106</v>
      </c>
      <c r="AV221" s="10" t="s">
        <v>106</v>
      </c>
      <c r="AW221" s="10" t="s">
        <v>36</v>
      </c>
      <c r="AX221" s="10" t="s">
        <v>87</v>
      </c>
      <c r="AY221" s="183" t="s">
        <v>150</v>
      </c>
    </row>
    <row r="222" spans="2:65" s="1" customFormat="1" ht="31.5" customHeight="1">
      <c r="B222" s="36"/>
      <c r="C222" s="169" t="s">
        <v>349</v>
      </c>
      <c r="D222" s="169" t="s">
        <v>151</v>
      </c>
      <c r="E222" s="170" t="s">
        <v>350</v>
      </c>
      <c r="F222" s="264" t="s">
        <v>351</v>
      </c>
      <c r="G222" s="264"/>
      <c r="H222" s="264"/>
      <c r="I222" s="264"/>
      <c r="J222" s="171" t="s">
        <v>186</v>
      </c>
      <c r="K222" s="172">
        <v>26.7</v>
      </c>
      <c r="L222" s="265">
        <v>0</v>
      </c>
      <c r="M222" s="266"/>
      <c r="N222" s="267">
        <f>ROUND(L222*K222,2)</f>
        <v>0</v>
      </c>
      <c r="O222" s="267"/>
      <c r="P222" s="267"/>
      <c r="Q222" s="267"/>
      <c r="R222" s="38"/>
      <c r="T222" s="173" t="s">
        <v>24</v>
      </c>
      <c r="U222" s="45" t="s">
        <v>44</v>
      </c>
      <c r="V222" s="37"/>
      <c r="W222" s="174">
        <f>V222*K222</f>
        <v>0</v>
      </c>
      <c r="X222" s="174">
        <v>1.2999999999999999E-4</v>
      </c>
      <c r="Y222" s="174">
        <f>X222*K222</f>
        <v>3.4709999999999997E-3</v>
      </c>
      <c r="Z222" s="174">
        <v>0</v>
      </c>
      <c r="AA222" s="175">
        <f>Z222*K222</f>
        <v>0</v>
      </c>
      <c r="AR222" s="19" t="s">
        <v>155</v>
      </c>
      <c r="AT222" s="19" t="s">
        <v>151</v>
      </c>
      <c r="AU222" s="19" t="s">
        <v>106</v>
      </c>
      <c r="AY222" s="19" t="s">
        <v>150</v>
      </c>
      <c r="BE222" s="111">
        <f>IF(U222="základní",N222,0)</f>
        <v>0</v>
      </c>
      <c r="BF222" s="111">
        <f>IF(U222="snížená",N222,0)</f>
        <v>0</v>
      </c>
      <c r="BG222" s="111">
        <f>IF(U222="zákl. přenesená",N222,0)</f>
        <v>0</v>
      </c>
      <c r="BH222" s="111">
        <f>IF(U222="sníž. přenesená",N222,0)</f>
        <v>0</v>
      </c>
      <c r="BI222" s="111">
        <f>IF(U222="nulová",N222,0)</f>
        <v>0</v>
      </c>
      <c r="BJ222" s="19" t="s">
        <v>87</v>
      </c>
      <c r="BK222" s="111">
        <f>ROUND(L222*K222,2)</f>
        <v>0</v>
      </c>
      <c r="BL222" s="19" t="s">
        <v>155</v>
      </c>
      <c r="BM222" s="19" t="s">
        <v>352</v>
      </c>
    </row>
    <row r="223" spans="2:65" s="10" customFormat="1" ht="22.5" customHeight="1">
      <c r="B223" s="176"/>
      <c r="C223" s="177"/>
      <c r="D223" s="177"/>
      <c r="E223" s="178" t="s">
        <v>24</v>
      </c>
      <c r="F223" s="273" t="s">
        <v>353</v>
      </c>
      <c r="G223" s="274"/>
      <c r="H223" s="274"/>
      <c r="I223" s="274"/>
      <c r="J223" s="177"/>
      <c r="K223" s="179">
        <v>26.7</v>
      </c>
      <c r="L223" s="177"/>
      <c r="M223" s="177"/>
      <c r="N223" s="177"/>
      <c r="O223" s="177"/>
      <c r="P223" s="177"/>
      <c r="Q223" s="177"/>
      <c r="R223" s="180"/>
      <c r="T223" s="181"/>
      <c r="U223" s="177"/>
      <c r="V223" s="177"/>
      <c r="W223" s="177"/>
      <c r="X223" s="177"/>
      <c r="Y223" s="177"/>
      <c r="Z223" s="177"/>
      <c r="AA223" s="182"/>
      <c r="AT223" s="183" t="s">
        <v>177</v>
      </c>
      <c r="AU223" s="183" t="s">
        <v>106</v>
      </c>
      <c r="AV223" s="10" t="s">
        <v>106</v>
      </c>
      <c r="AW223" s="10" t="s">
        <v>36</v>
      </c>
      <c r="AX223" s="10" t="s">
        <v>87</v>
      </c>
      <c r="AY223" s="183" t="s">
        <v>150</v>
      </c>
    </row>
    <row r="224" spans="2:65" s="1" customFormat="1" ht="31.5" customHeight="1">
      <c r="B224" s="36"/>
      <c r="C224" s="169" t="s">
        <v>354</v>
      </c>
      <c r="D224" s="169" t="s">
        <v>151</v>
      </c>
      <c r="E224" s="170" t="s">
        <v>355</v>
      </c>
      <c r="F224" s="264" t="s">
        <v>356</v>
      </c>
      <c r="G224" s="264"/>
      <c r="H224" s="264"/>
      <c r="I224" s="264"/>
      <c r="J224" s="171" t="s">
        <v>154</v>
      </c>
      <c r="K224" s="172">
        <v>39</v>
      </c>
      <c r="L224" s="265">
        <v>0</v>
      </c>
      <c r="M224" s="266"/>
      <c r="N224" s="267">
        <f>ROUND(L224*K224,2)</f>
        <v>0</v>
      </c>
      <c r="O224" s="267"/>
      <c r="P224" s="267"/>
      <c r="Q224" s="267"/>
      <c r="R224" s="38"/>
      <c r="T224" s="173" t="s">
        <v>24</v>
      </c>
      <c r="U224" s="45" t="s">
        <v>44</v>
      </c>
      <c r="V224" s="37"/>
      <c r="W224" s="174">
        <f>V224*K224</f>
        <v>0</v>
      </c>
      <c r="X224" s="174">
        <v>1.6000000000000001E-3</v>
      </c>
      <c r="Y224" s="174">
        <f>X224*K224</f>
        <v>6.2400000000000004E-2</v>
      </c>
      <c r="Z224" s="174">
        <v>0</v>
      </c>
      <c r="AA224" s="175">
        <f>Z224*K224</f>
        <v>0</v>
      </c>
      <c r="AR224" s="19" t="s">
        <v>155</v>
      </c>
      <c r="AT224" s="19" t="s">
        <v>151</v>
      </c>
      <c r="AU224" s="19" t="s">
        <v>106</v>
      </c>
      <c r="AY224" s="19" t="s">
        <v>150</v>
      </c>
      <c r="BE224" s="111">
        <f>IF(U224="základní",N224,0)</f>
        <v>0</v>
      </c>
      <c r="BF224" s="111">
        <f>IF(U224="snížená",N224,0)</f>
        <v>0</v>
      </c>
      <c r="BG224" s="111">
        <f>IF(U224="zákl. přenesená",N224,0)</f>
        <v>0</v>
      </c>
      <c r="BH224" s="111">
        <f>IF(U224="sníž. přenesená",N224,0)</f>
        <v>0</v>
      </c>
      <c r="BI224" s="111">
        <f>IF(U224="nulová",N224,0)</f>
        <v>0</v>
      </c>
      <c r="BJ224" s="19" t="s">
        <v>87</v>
      </c>
      <c r="BK224" s="111">
        <f>ROUND(L224*K224,2)</f>
        <v>0</v>
      </c>
      <c r="BL224" s="19" t="s">
        <v>155</v>
      </c>
      <c r="BM224" s="19" t="s">
        <v>357</v>
      </c>
    </row>
    <row r="225" spans="2:65" s="10" customFormat="1" ht="22.5" customHeight="1">
      <c r="B225" s="176"/>
      <c r="C225" s="177"/>
      <c r="D225" s="177"/>
      <c r="E225" s="178" t="s">
        <v>24</v>
      </c>
      <c r="F225" s="273" t="s">
        <v>358</v>
      </c>
      <c r="G225" s="274"/>
      <c r="H225" s="274"/>
      <c r="I225" s="274"/>
      <c r="J225" s="177"/>
      <c r="K225" s="179">
        <v>39</v>
      </c>
      <c r="L225" s="177"/>
      <c r="M225" s="177"/>
      <c r="N225" s="177"/>
      <c r="O225" s="177"/>
      <c r="P225" s="177"/>
      <c r="Q225" s="177"/>
      <c r="R225" s="180"/>
      <c r="T225" s="181"/>
      <c r="U225" s="177"/>
      <c r="V225" s="177"/>
      <c r="W225" s="177"/>
      <c r="X225" s="177"/>
      <c r="Y225" s="177"/>
      <c r="Z225" s="177"/>
      <c r="AA225" s="182"/>
      <c r="AT225" s="183" t="s">
        <v>177</v>
      </c>
      <c r="AU225" s="183" t="s">
        <v>106</v>
      </c>
      <c r="AV225" s="10" t="s">
        <v>106</v>
      </c>
      <c r="AW225" s="10" t="s">
        <v>36</v>
      </c>
      <c r="AX225" s="10" t="s">
        <v>87</v>
      </c>
      <c r="AY225" s="183" t="s">
        <v>150</v>
      </c>
    </row>
    <row r="226" spans="2:65" s="1" customFormat="1" ht="22.5" customHeight="1">
      <c r="B226" s="36"/>
      <c r="C226" s="169" t="s">
        <v>359</v>
      </c>
      <c r="D226" s="169" t="s">
        <v>151</v>
      </c>
      <c r="E226" s="170" t="s">
        <v>360</v>
      </c>
      <c r="F226" s="264" t="s">
        <v>361</v>
      </c>
      <c r="G226" s="264"/>
      <c r="H226" s="264"/>
      <c r="I226" s="264"/>
      <c r="J226" s="171" t="s">
        <v>186</v>
      </c>
      <c r="K226" s="172">
        <v>41.7</v>
      </c>
      <c r="L226" s="265">
        <v>0</v>
      </c>
      <c r="M226" s="266"/>
      <c r="N226" s="267">
        <f>ROUND(L226*K226,2)</f>
        <v>0</v>
      </c>
      <c r="O226" s="267"/>
      <c r="P226" s="267"/>
      <c r="Q226" s="267"/>
      <c r="R226" s="38"/>
      <c r="T226" s="173" t="s">
        <v>24</v>
      </c>
      <c r="U226" s="45" t="s">
        <v>44</v>
      </c>
      <c r="V226" s="37"/>
      <c r="W226" s="174">
        <f>V226*K226</f>
        <v>0</v>
      </c>
      <c r="X226" s="174">
        <v>0</v>
      </c>
      <c r="Y226" s="174">
        <f>X226*K226</f>
        <v>0</v>
      </c>
      <c r="Z226" s="174">
        <v>0</v>
      </c>
      <c r="AA226" s="175">
        <f>Z226*K226</f>
        <v>0</v>
      </c>
      <c r="AR226" s="19" t="s">
        <v>155</v>
      </c>
      <c r="AT226" s="19" t="s">
        <v>151</v>
      </c>
      <c r="AU226" s="19" t="s">
        <v>106</v>
      </c>
      <c r="AY226" s="19" t="s">
        <v>150</v>
      </c>
      <c r="BE226" s="111">
        <f>IF(U226="základní",N226,0)</f>
        <v>0</v>
      </c>
      <c r="BF226" s="111">
        <f>IF(U226="snížená",N226,0)</f>
        <v>0</v>
      </c>
      <c r="BG226" s="111">
        <f>IF(U226="zákl. přenesená",N226,0)</f>
        <v>0</v>
      </c>
      <c r="BH226" s="111">
        <f>IF(U226="sníž. přenesená",N226,0)</f>
        <v>0</v>
      </c>
      <c r="BI226" s="111">
        <f>IF(U226="nulová",N226,0)</f>
        <v>0</v>
      </c>
      <c r="BJ226" s="19" t="s">
        <v>87</v>
      </c>
      <c r="BK226" s="111">
        <f>ROUND(L226*K226,2)</f>
        <v>0</v>
      </c>
      <c r="BL226" s="19" t="s">
        <v>155</v>
      </c>
      <c r="BM226" s="19" t="s">
        <v>362</v>
      </c>
    </row>
    <row r="227" spans="2:65" s="10" customFormat="1" ht="22.5" customHeight="1">
      <c r="B227" s="176"/>
      <c r="C227" s="177"/>
      <c r="D227" s="177"/>
      <c r="E227" s="178" t="s">
        <v>24</v>
      </c>
      <c r="F227" s="273" t="s">
        <v>363</v>
      </c>
      <c r="G227" s="274"/>
      <c r="H227" s="274"/>
      <c r="I227" s="274"/>
      <c r="J227" s="177"/>
      <c r="K227" s="179">
        <v>41.7</v>
      </c>
      <c r="L227" s="177"/>
      <c r="M227" s="177"/>
      <c r="N227" s="177"/>
      <c r="O227" s="177"/>
      <c r="P227" s="177"/>
      <c r="Q227" s="177"/>
      <c r="R227" s="180"/>
      <c r="T227" s="181"/>
      <c r="U227" s="177"/>
      <c r="V227" s="177"/>
      <c r="W227" s="177"/>
      <c r="X227" s="177"/>
      <c r="Y227" s="177"/>
      <c r="Z227" s="177"/>
      <c r="AA227" s="182"/>
      <c r="AT227" s="183" t="s">
        <v>177</v>
      </c>
      <c r="AU227" s="183" t="s">
        <v>106</v>
      </c>
      <c r="AV227" s="10" t="s">
        <v>106</v>
      </c>
      <c r="AW227" s="10" t="s">
        <v>36</v>
      </c>
      <c r="AX227" s="10" t="s">
        <v>87</v>
      </c>
      <c r="AY227" s="183" t="s">
        <v>150</v>
      </c>
    </row>
    <row r="228" spans="2:65" s="1" customFormat="1" ht="22.5" customHeight="1">
      <c r="B228" s="36"/>
      <c r="C228" s="169" t="s">
        <v>364</v>
      </c>
      <c r="D228" s="169" t="s">
        <v>151</v>
      </c>
      <c r="E228" s="170" t="s">
        <v>365</v>
      </c>
      <c r="F228" s="264" t="s">
        <v>366</v>
      </c>
      <c r="G228" s="264"/>
      <c r="H228" s="264"/>
      <c r="I228" s="264"/>
      <c r="J228" s="171" t="s">
        <v>154</v>
      </c>
      <c r="K228" s="172">
        <v>39</v>
      </c>
      <c r="L228" s="265">
        <v>0</v>
      </c>
      <c r="M228" s="266"/>
      <c r="N228" s="267">
        <f>ROUND(L228*K228,2)</f>
        <v>0</v>
      </c>
      <c r="O228" s="267"/>
      <c r="P228" s="267"/>
      <c r="Q228" s="267"/>
      <c r="R228" s="38"/>
      <c r="T228" s="173" t="s">
        <v>24</v>
      </c>
      <c r="U228" s="45" t="s">
        <v>44</v>
      </c>
      <c r="V228" s="37"/>
      <c r="W228" s="174">
        <f>V228*K228</f>
        <v>0</v>
      </c>
      <c r="X228" s="174">
        <v>1.0000000000000001E-5</v>
      </c>
      <c r="Y228" s="174">
        <f>X228*K228</f>
        <v>3.9000000000000005E-4</v>
      </c>
      <c r="Z228" s="174">
        <v>0</v>
      </c>
      <c r="AA228" s="175">
        <f>Z228*K228</f>
        <v>0</v>
      </c>
      <c r="AR228" s="19" t="s">
        <v>155</v>
      </c>
      <c r="AT228" s="19" t="s">
        <v>151</v>
      </c>
      <c r="AU228" s="19" t="s">
        <v>106</v>
      </c>
      <c r="AY228" s="19" t="s">
        <v>150</v>
      </c>
      <c r="BE228" s="111">
        <f>IF(U228="základní",N228,0)</f>
        <v>0</v>
      </c>
      <c r="BF228" s="111">
        <f>IF(U228="snížená",N228,0)</f>
        <v>0</v>
      </c>
      <c r="BG228" s="111">
        <f>IF(U228="zákl. přenesená",N228,0)</f>
        <v>0</v>
      </c>
      <c r="BH228" s="111">
        <f>IF(U228="sníž. přenesená",N228,0)</f>
        <v>0</v>
      </c>
      <c r="BI228" s="111">
        <f>IF(U228="nulová",N228,0)</f>
        <v>0</v>
      </c>
      <c r="BJ228" s="19" t="s">
        <v>87</v>
      </c>
      <c r="BK228" s="111">
        <f>ROUND(L228*K228,2)</f>
        <v>0</v>
      </c>
      <c r="BL228" s="19" t="s">
        <v>155</v>
      </c>
      <c r="BM228" s="19" t="s">
        <v>367</v>
      </c>
    </row>
    <row r="229" spans="2:65" s="10" customFormat="1" ht="22.5" customHeight="1">
      <c r="B229" s="176"/>
      <c r="C229" s="177"/>
      <c r="D229" s="177"/>
      <c r="E229" s="178" t="s">
        <v>24</v>
      </c>
      <c r="F229" s="273" t="s">
        <v>368</v>
      </c>
      <c r="G229" s="274"/>
      <c r="H229" s="274"/>
      <c r="I229" s="274"/>
      <c r="J229" s="177"/>
      <c r="K229" s="179">
        <v>39</v>
      </c>
      <c r="L229" s="177"/>
      <c r="M229" s="177"/>
      <c r="N229" s="177"/>
      <c r="O229" s="177"/>
      <c r="P229" s="177"/>
      <c r="Q229" s="177"/>
      <c r="R229" s="180"/>
      <c r="T229" s="181"/>
      <c r="U229" s="177"/>
      <c r="V229" s="177"/>
      <c r="W229" s="177"/>
      <c r="X229" s="177"/>
      <c r="Y229" s="177"/>
      <c r="Z229" s="177"/>
      <c r="AA229" s="182"/>
      <c r="AT229" s="183" t="s">
        <v>177</v>
      </c>
      <c r="AU229" s="183" t="s">
        <v>106</v>
      </c>
      <c r="AV229" s="10" t="s">
        <v>106</v>
      </c>
      <c r="AW229" s="10" t="s">
        <v>36</v>
      </c>
      <c r="AX229" s="10" t="s">
        <v>87</v>
      </c>
      <c r="AY229" s="183" t="s">
        <v>150</v>
      </c>
    </row>
    <row r="230" spans="2:65" s="1" customFormat="1" ht="44.25" customHeight="1">
      <c r="B230" s="36"/>
      <c r="C230" s="169" t="s">
        <v>369</v>
      </c>
      <c r="D230" s="169" t="s">
        <v>151</v>
      </c>
      <c r="E230" s="170" t="s">
        <v>370</v>
      </c>
      <c r="F230" s="264" t="s">
        <v>371</v>
      </c>
      <c r="G230" s="264"/>
      <c r="H230" s="264"/>
      <c r="I230" s="264"/>
      <c r="J230" s="171" t="s">
        <v>186</v>
      </c>
      <c r="K230" s="172">
        <v>54.42</v>
      </c>
      <c r="L230" s="265">
        <v>0</v>
      </c>
      <c r="M230" s="266"/>
      <c r="N230" s="267">
        <f>ROUND(L230*K230,2)</f>
        <v>0</v>
      </c>
      <c r="O230" s="267"/>
      <c r="P230" s="267"/>
      <c r="Q230" s="267"/>
      <c r="R230" s="38"/>
      <c r="T230" s="173" t="s">
        <v>24</v>
      </c>
      <c r="U230" s="45" t="s">
        <v>44</v>
      </c>
      <c r="V230" s="37"/>
      <c r="W230" s="174">
        <f>V230*K230</f>
        <v>0</v>
      </c>
      <c r="X230" s="174">
        <v>0.15540000000000001</v>
      </c>
      <c r="Y230" s="174">
        <f>X230*K230</f>
        <v>8.4568680000000001</v>
      </c>
      <c r="Z230" s="174">
        <v>0</v>
      </c>
      <c r="AA230" s="175">
        <f>Z230*K230</f>
        <v>0</v>
      </c>
      <c r="AR230" s="19" t="s">
        <v>155</v>
      </c>
      <c r="AT230" s="19" t="s">
        <v>151</v>
      </c>
      <c r="AU230" s="19" t="s">
        <v>106</v>
      </c>
      <c r="AY230" s="19" t="s">
        <v>150</v>
      </c>
      <c r="BE230" s="111">
        <f>IF(U230="základní",N230,0)</f>
        <v>0</v>
      </c>
      <c r="BF230" s="111">
        <f>IF(U230="snížená",N230,0)</f>
        <v>0</v>
      </c>
      <c r="BG230" s="111">
        <f>IF(U230="zákl. přenesená",N230,0)</f>
        <v>0</v>
      </c>
      <c r="BH230" s="111">
        <f>IF(U230="sníž. přenesená",N230,0)</f>
        <v>0</v>
      </c>
      <c r="BI230" s="111">
        <f>IF(U230="nulová",N230,0)</f>
        <v>0</v>
      </c>
      <c r="BJ230" s="19" t="s">
        <v>87</v>
      </c>
      <c r="BK230" s="111">
        <f>ROUND(L230*K230,2)</f>
        <v>0</v>
      </c>
      <c r="BL230" s="19" t="s">
        <v>155</v>
      </c>
      <c r="BM230" s="19" t="s">
        <v>372</v>
      </c>
    </row>
    <row r="231" spans="2:65" s="10" customFormat="1" ht="22.5" customHeight="1">
      <c r="B231" s="176"/>
      <c r="C231" s="177"/>
      <c r="D231" s="177"/>
      <c r="E231" s="178" t="s">
        <v>24</v>
      </c>
      <c r="F231" s="273" t="s">
        <v>373</v>
      </c>
      <c r="G231" s="274"/>
      <c r="H231" s="274"/>
      <c r="I231" s="274"/>
      <c r="J231" s="177"/>
      <c r="K231" s="179">
        <v>54.42</v>
      </c>
      <c r="L231" s="177"/>
      <c r="M231" s="177"/>
      <c r="N231" s="177"/>
      <c r="O231" s="177"/>
      <c r="P231" s="177"/>
      <c r="Q231" s="177"/>
      <c r="R231" s="180"/>
      <c r="T231" s="181"/>
      <c r="U231" s="177"/>
      <c r="V231" s="177"/>
      <c r="W231" s="177"/>
      <c r="X231" s="177"/>
      <c r="Y231" s="177"/>
      <c r="Z231" s="177"/>
      <c r="AA231" s="182"/>
      <c r="AT231" s="183" t="s">
        <v>177</v>
      </c>
      <c r="AU231" s="183" t="s">
        <v>106</v>
      </c>
      <c r="AV231" s="10" t="s">
        <v>106</v>
      </c>
      <c r="AW231" s="10" t="s">
        <v>36</v>
      </c>
      <c r="AX231" s="10" t="s">
        <v>87</v>
      </c>
      <c r="AY231" s="183" t="s">
        <v>150</v>
      </c>
    </row>
    <row r="232" spans="2:65" s="1" customFormat="1" ht="22.5" customHeight="1">
      <c r="B232" s="36"/>
      <c r="C232" s="192" t="s">
        <v>374</v>
      </c>
      <c r="D232" s="192" t="s">
        <v>244</v>
      </c>
      <c r="E232" s="193" t="s">
        <v>375</v>
      </c>
      <c r="F232" s="279" t="s">
        <v>376</v>
      </c>
      <c r="G232" s="279"/>
      <c r="H232" s="279"/>
      <c r="I232" s="279"/>
      <c r="J232" s="194" t="s">
        <v>163</v>
      </c>
      <c r="K232" s="195">
        <v>40.32</v>
      </c>
      <c r="L232" s="280">
        <v>0</v>
      </c>
      <c r="M232" s="281"/>
      <c r="N232" s="282">
        <f>ROUND(L232*K232,2)</f>
        <v>0</v>
      </c>
      <c r="O232" s="267"/>
      <c r="P232" s="267"/>
      <c r="Q232" s="267"/>
      <c r="R232" s="38"/>
      <c r="T232" s="173" t="s">
        <v>24</v>
      </c>
      <c r="U232" s="45" t="s">
        <v>44</v>
      </c>
      <c r="V232" s="37"/>
      <c r="W232" s="174">
        <f>V232*K232</f>
        <v>0</v>
      </c>
      <c r="X232" s="174">
        <v>8.5000000000000006E-2</v>
      </c>
      <c r="Y232" s="174">
        <f>X232*K232</f>
        <v>3.4272000000000005</v>
      </c>
      <c r="Z232" s="174">
        <v>0</v>
      </c>
      <c r="AA232" s="175">
        <f>Z232*K232</f>
        <v>0</v>
      </c>
      <c r="AR232" s="19" t="s">
        <v>183</v>
      </c>
      <c r="AT232" s="19" t="s">
        <v>244</v>
      </c>
      <c r="AU232" s="19" t="s">
        <v>106</v>
      </c>
      <c r="AY232" s="19" t="s">
        <v>150</v>
      </c>
      <c r="BE232" s="111">
        <f>IF(U232="základní",N232,0)</f>
        <v>0</v>
      </c>
      <c r="BF232" s="111">
        <f>IF(U232="snížená",N232,0)</f>
        <v>0</v>
      </c>
      <c r="BG232" s="111">
        <f>IF(U232="zákl. přenesená",N232,0)</f>
        <v>0</v>
      </c>
      <c r="BH232" s="111">
        <f>IF(U232="sníž. přenesená",N232,0)</f>
        <v>0</v>
      </c>
      <c r="BI232" s="111">
        <f>IF(U232="nulová",N232,0)</f>
        <v>0</v>
      </c>
      <c r="BJ232" s="19" t="s">
        <v>87</v>
      </c>
      <c r="BK232" s="111">
        <f>ROUND(L232*K232,2)</f>
        <v>0</v>
      </c>
      <c r="BL232" s="19" t="s">
        <v>155</v>
      </c>
      <c r="BM232" s="19" t="s">
        <v>377</v>
      </c>
    </row>
    <row r="233" spans="2:65" s="10" customFormat="1" ht="22.5" customHeight="1">
      <c r="B233" s="176"/>
      <c r="C233" s="177"/>
      <c r="D233" s="177"/>
      <c r="E233" s="178" t="s">
        <v>24</v>
      </c>
      <c r="F233" s="273" t="s">
        <v>378</v>
      </c>
      <c r="G233" s="274"/>
      <c r="H233" s="274"/>
      <c r="I233" s="274"/>
      <c r="J233" s="177"/>
      <c r="K233" s="179">
        <v>40.32</v>
      </c>
      <c r="L233" s="177"/>
      <c r="M233" s="177"/>
      <c r="N233" s="177"/>
      <c r="O233" s="177"/>
      <c r="P233" s="177"/>
      <c r="Q233" s="177"/>
      <c r="R233" s="180"/>
      <c r="T233" s="181"/>
      <c r="U233" s="177"/>
      <c r="V233" s="177"/>
      <c r="W233" s="177"/>
      <c r="X233" s="177"/>
      <c r="Y233" s="177"/>
      <c r="Z233" s="177"/>
      <c r="AA233" s="182"/>
      <c r="AT233" s="183" t="s">
        <v>177</v>
      </c>
      <c r="AU233" s="183" t="s">
        <v>106</v>
      </c>
      <c r="AV233" s="10" t="s">
        <v>106</v>
      </c>
      <c r="AW233" s="10" t="s">
        <v>36</v>
      </c>
      <c r="AX233" s="10" t="s">
        <v>87</v>
      </c>
      <c r="AY233" s="183" t="s">
        <v>150</v>
      </c>
    </row>
    <row r="234" spans="2:65" s="1" customFormat="1" ht="31.5" customHeight="1">
      <c r="B234" s="36"/>
      <c r="C234" s="192" t="s">
        <v>379</v>
      </c>
      <c r="D234" s="192" t="s">
        <v>244</v>
      </c>
      <c r="E234" s="193" t="s">
        <v>380</v>
      </c>
      <c r="F234" s="279" t="s">
        <v>381</v>
      </c>
      <c r="G234" s="279"/>
      <c r="H234" s="279"/>
      <c r="I234" s="279"/>
      <c r="J234" s="194" t="s">
        <v>163</v>
      </c>
      <c r="K234" s="195">
        <v>9.1</v>
      </c>
      <c r="L234" s="280">
        <v>0</v>
      </c>
      <c r="M234" s="281"/>
      <c r="N234" s="282">
        <f>ROUND(L234*K234,2)</f>
        <v>0</v>
      </c>
      <c r="O234" s="267"/>
      <c r="P234" s="267"/>
      <c r="Q234" s="267"/>
      <c r="R234" s="38"/>
      <c r="T234" s="173" t="s">
        <v>24</v>
      </c>
      <c r="U234" s="45" t="s">
        <v>44</v>
      </c>
      <c r="V234" s="37"/>
      <c r="W234" s="174">
        <f>V234*K234</f>
        <v>0</v>
      </c>
      <c r="X234" s="174">
        <v>4.8300000000000003E-2</v>
      </c>
      <c r="Y234" s="174">
        <f>X234*K234</f>
        <v>0.43953000000000003</v>
      </c>
      <c r="Z234" s="174">
        <v>0</v>
      </c>
      <c r="AA234" s="175">
        <f>Z234*K234</f>
        <v>0</v>
      </c>
      <c r="AR234" s="19" t="s">
        <v>183</v>
      </c>
      <c r="AT234" s="19" t="s">
        <v>244</v>
      </c>
      <c r="AU234" s="19" t="s">
        <v>106</v>
      </c>
      <c r="AY234" s="19" t="s">
        <v>150</v>
      </c>
      <c r="BE234" s="111">
        <f>IF(U234="základní",N234,0)</f>
        <v>0</v>
      </c>
      <c r="BF234" s="111">
        <f>IF(U234="snížená",N234,0)</f>
        <v>0</v>
      </c>
      <c r="BG234" s="111">
        <f>IF(U234="zákl. přenesená",N234,0)</f>
        <v>0</v>
      </c>
      <c r="BH234" s="111">
        <f>IF(U234="sníž. přenesená",N234,0)</f>
        <v>0</v>
      </c>
      <c r="BI234" s="111">
        <f>IF(U234="nulová",N234,0)</f>
        <v>0</v>
      </c>
      <c r="BJ234" s="19" t="s">
        <v>87</v>
      </c>
      <c r="BK234" s="111">
        <f>ROUND(L234*K234,2)</f>
        <v>0</v>
      </c>
      <c r="BL234" s="19" t="s">
        <v>155</v>
      </c>
      <c r="BM234" s="19" t="s">
        <v>382</v>
      </c>
    </row>
    <row r="235" spans="2:65" s="10" customFormat="1" ht="22.5" customHeight="1">
      <c r="B235" s="176"/>
      <c r="C235" s="177"/>
      <c r="D235" s="177"/>
      <c r="E235" s="178" t="s">
        <v>24</v>
      </c>
      <c r="F235" s="273" t="s">
        <v>383</v>
      </c>
      <c r="G235" s="274"/>
      <c r="H235" s="274"/>
      <c r="I235" s="274"/>
      <c r="J235" s="177"/>
      <c r="K235" s="179">
        <v>9.1</v>
      </c>
      <c r="L235" s="177"/>
      <c r="M235" s="177"/>
      <c r="N235" s="177"/>
      <c r="O235" s="177"/>
      <c r="P235" s="177"/>
      <c r="Q235" s="177"/>
      <c r="R235" s="180"/>
      <c r="T235" s="181"/>
      <c r="U235" s="177"/>
      <c r="V235" s="177"/>
      <c r="W235" s="177"/>
      <c r="X235" s="177"/>
      <c r="Y235" s="177"/>
      <c r="Z235" s="177"/>
      <c r="AA235" s="182"/>
      <c r="AT235" s="183" t="s">
        <v>177</v>
      </c>
      <c r="AU235" s="183" t="s">
        <v>106</v>
      </c>
      <c r="AV235" s="10" t="s">
        <v>106</v>
      </c>
      <c r="AW235" s="10" t="s">
        <v>36</v>
      </c>
      <c r="AX235" s="10" t="s">
        <v>87</v>
      </c>
      <c r="AY235" s="183" t="s">
        <v>150</v>
      </c>
    </row>
    <row r="236" spans="2:65" s="1" customFormat="1" ht="31.5" customHeight="1">
      <c r="B236" s="36"/>
      <c r="C236" s="192" t="s">
        <v>384</v>
      </c>
      <c r="D236" s="192" t="s">
        <v>244</v>
      </c>
      <c r="E236" s="193" t="s">
        <v>385</v>
      </c>
      <c r="F236" s="279" t="s">
        <v>386</v>
      </c>
      <c r="G236" s="279"/>
      <c r="H236" s="279"/>
      <c r="I236" s="279"/>
      <c r="J236" s="194" t="s">
        <v>163</v>
      </c>
      <c r="K236" s="195">
        <v>5</v>
      </c>
      <c r="L236" s="280">
        <v>0</v>
      </c>
      <c r="M236" s="281"/>
      <c r="N236" s="282">
        <f>ROUND(L236*K236,2)</f>
        <v>0</v>
      </c>
      <c r="O236" s="267"/>
      <c r="P236" s="267"/>
      <c r="Q236" s="267"/>
      <c r="R236" s="38"/>
      <c r="T236" s="173" t="s">
        <v>24</v>
      </c>
      <c r="U236" s="45" t="s">
        <v>44</v>
      </c>
      <c r="V236" s="37"/>
      <c r="W236" s="174">
        <f>V236*K236</f>
        <v>0</v>
      </c>
      <c r="X236" s="174">
        <v>6.4000000000000001E-2</v>
      </c>
      <c r="Y236" s="174">
        <f>X236*K236</f>
        <v>0.32</v>
      </c>
      <c r="Z236" s="174">
        <v>0</v>
      </c>
      <c r="AA236" s="175">
        <f>Z236*K236</f>
        <v>0</v>
      </c>
      <c r="AR236" s="19" t="s">
        <v>183</v>
      </c>
      <c r="AT236" s="19" t="s">
        <v>244</v>
      </c>
      <c r="AU236" s="19" t="s">
        <v>106</v>
      </c>
      <c r="AY236" s="19" t="s">
        <v>150</v>
      </c>
      <c r="BE236" s="111">
        <f>IF(U236="základní",N236,0)</f>
        <v>0</v>
      </c>
      <c r="BF236" s="111">
        <f>IF(U236="snížená",N236,0)</f>
        <v>0</v>
      </c>
      <c r="BG236" s="111">
        <f>IF(U236="zákl. přenesená",N236,0)</f>
        <v>0</v>
      </c>
      <c r="BH236" s="111">
        <f>IF(U236="sníž. přenesená",N236,0)</f>
        <v>0</v>
      </c>
      <c r="BI236" s="111">
        <f>IF(U236="nulová",N236,0)</f>
        <v>0</v>
      </c>
      <c r="BJ236" s="19" t="s">
        <v>87</v>
      </c>
      <c r="BK236" s="111">
        <f>ROUND(L236*K236,2)</f>
        <v>0</v>
      </c>
      <c r="BL236" s="19" t="s">
        <v>155</v>
      </c>
      <c r="BM236" s="19" t="s">
        <v>387</v>
      </c>
    </row>
    <row r="237" spans="2:65" s="10" customFormat="1" ht="22.5" customHeight="1">
      <c r="B237" s="176"/>
      <c r="C237" s="177"/>
      <c r="D237" s="177"/>
      <c r="E237" s="178" t="s">
        <v>24</v>
      </c>
      <c r="F237" s="273" t="s">
        <v>388</v>
      </c>
      <c r="G237" s="274"/>
      <c r="H237" s="274"/>
      <c r="I237" s="274"/>
      <c r="J237" s="177"/>
      <c r="K237" s="179">
        <v>5</v>
      </c>
      <c r="L237" s="177"/>
      <c r="M237" s="177"/>
      <c r="N237" s="177"/>
      <c r="O237" s="177"/>
      <c r="P237" s="177"/>
      <c r="Q237" s="177"/>
      <c r="R237" s="180"/>
      <c r="T237" s="181"/>
      <c r="U237" s="177"/>
      <c r="V237" s="177"/>
      <c r="W237" s="177"/>
      <c r="X237" s="177"/>
      <c r="Y237" s="177"/>
      <c r="Z237" s="177"/>
      <c r="AA237" s="182"/>
      <c r="AT237" s="183" t="s">
        <v>177</v>
      </c>
      <c r="AU237" s="183" t="s">
        <v>106</v>
      </c>
      <c r="AV237" s="10" t="s">
        <v>106</v>
      </c>
      <c r="AW237" s="10" t="s">
        <v>36</v>
      </c>
      <c r="AX237" s="10" t="s">
        <v>87</v>
      </c>
      <c r="AY237" s="183" t="s">
        <v>150</v>
      </c>
    </row>
    <row r="238" spans="2:65" s="1" customFormat="1" ht="31.5" customHeight="1">
      <c r="B238" s="36"/>
      <c r="C238" s="169" t="s">
        <v>389</v>
      </c>
      <c r="D238" s="169" t="s">
        <v>151</v>
      </c>
      <c r="E238" s="170" t="s">
        <v>390</v>
      </c>
      <c r="F238" s="264" t="s">
        <v>391</v>
      </c>
      <c r="G238" s="264"/>
      <c r="H238" s="264"/>
      <c r="I238" s="264"/>
      <c r="J238" s="171" t="s">
        <v>186</v>
      </c>
      <c r="K238" s="172">
        <v>37.92</v>
      </c>
      <c r="L238" s="265">
        <v>0</v>
      </c>
      <c r="M238" s="266"/>
      <c r="N238" s="267">
        <f>ROUND(L238*K238,2)</f>
        <v>0</v>
      </c>
      <c r="O238" s="267"/>
      <c r="P238" s="267"/>
      <c r="Q238" s="267"/>
      <c r="R238" s="38"/>
      <c r="T238" s="173" t="s">
        <v>24</v>
      </c>
      <c r="U238" s="45" t="s">
        <v>44</v>
      </c>
      <c r="V238" s="37"/>
      <c r="W238" s="174">
        <f>V238*K238</f>
        <v>0</v>
      </c>
      <c r="X238" s="174">
        <v>0.10095</v>
      </c>
      <c r="Y238" s="174">
        <f>X238*K238</f>
        <v>3.8280240000000001</v>
      </c>
      <c r="Z238" s="174">
        <v>0</v>
      </c>
      <c r="AA238" s="175">
        <f>Z238*K238</f>
        <v>0</v>
      </c>
      <c r="AR238" s="19" t="s">
        <v>155</v>
      </c>
      <c r="AT238" s="19" t="s">
        <v>151</v>
      </c>
      <c r="AU238" s="19" t="s">
        <v>106</v>
      </c>
      <c r="AY238" s="19" t="s">
        <v>150</v>
      </c>
      <c r="BE238" s="111">
        <f>IF(U238="základní",N238,0)</f>
        <v>0</v>
      </c>
      <c r="BF238" s="111">
        <f>IF(U238="snížená",N238,0)</f>
        <v>0</v>
      </c>
      <c r="BG238" s="111">
        <f>IF(U238="zákl. přenesená",N238,0)</f>
        <v>0</v>
      </c>
      <c r="BH238" s="111">
        <f>IF(U238="sníž. přenesená",N238,0)</f>
        <v>0</v>
      </c>
      <c r="BI238" s="111">
        <f>IF(U238="nulová",N238,0)</f>
        <v>0</v>
      </c>
      <c r="BJ238" s="19" t="s">
        <v>87</v>
      </c>
      <c r="BK238" s="111">
        <f>ROUND(L238*K238,2)</f>
        <v>0</v>
      </c>
      <c r="BL238" s="19" t="s">
        <v>155</v>
      </c>
      <c r="BM238" s="19" t="s">
        <v>392</v>
      </c>
    </row>
    <row r="239" spans="2:65" s="10" customFormat="1" ht="22.5" customHeight="1">
      <c r="B239" s="176"/>
      <c r="C239" s="177"/>
      <c r="D239" s="177"/>
      <c r="E239" s="178" t="s">
        <v>24</v>
      </c>
      <c r="F239" s="273" t="s">
        <v>393</v>
      </c>
      <c r="G239" s="274"/>
      <c r="H239" s="274"/>
      <c r="I239" s="274"/>
      <c r="J239" s="177"/>
      <c r="K239" s="179">
        <v>37.92</v>
      </c>
      <c r="L239" s="177"/>
      <c r="M239" s="177"/>
      <c r="N239" s="177"/>
      <c r="O239" s="177"/>
      <c r="P239" s="177"/>
      <c r="Q239" s="177"/>
      <c r="R239" s="180"/>
      <c r="T239" s="181"/>
      <c r="U239" s="177"/>
      <c r="V239" s="177"/>
      <c r="W239" s="177"/>
      <c r="X239" s="177"/>
      <c r="Y239" s="177"/>
      <c r="Z239" s="177"/>
      <c r="AA239" s="182"/>
      <c r="AT239" s="183" t="s">
        <v>177</v>
      </c>
      <c r="AU239" s="183" t="s">
        <v>106</v>
      </c>
      <c r="AV239" s="10" t="s">
        <v>106</v>
      </c>
      <c r="AW239" s="10" t="s">
        <v>36</v>
      </c>
      <c r="AX239" s="10" t="s">
        <v>87</v>
      </c>
      <c r="AY239" s="183" t="s">
        <v>150</v>
      </c>
    </row>
    <row r="240" spans="2:65" s="1" customFormat="1" ht="31.5" customHeight="1">
      <c r="B240" s="36"/>
      <c r="C240" s="192" t="s">
        <v>394</v>
      </c>
      <c r="D240" s="192" t="s">
        <v>244</v>
      </c>
      <c r="E240" s="193" t="s">
        <v>395</v>
      </c>
      <c r="F240" s="279" t="s">
        <v>396</v>
      </c>
      <c r="G240" s="279"/>
      <c r="H240" s="279"/>
      <c r="I240" s="279"/>
      <c r="J240" s="194" t="s">
        <v>163</v>
      </c>
      <c r="K240" s="195">
        <v>37.92</v>
      </c>
      <c r="L240" s="280">
        <v>0</v>
      </c>
      <c r="M240" s="281"/>
      <c r="N240" s="282">
        <f>ROUND(L240*K240,2)</f>
        <v>0</v>
      </c>
      <c r="O240" s="267"/>
      <c r="P240" s="267"/>
      <c r="Q240" s="267"/>
      <c r="R240" s="38"/>
      <c r="T240" s="173" t="s">
        <v>24</v>
      </c>
      <c r="U240" s="45" t="s">
        <v>44</v>
      </c>
      <c r="V240" s="37"/>
      <c r="W240" s="174">
        <f>V240*K240</f>
        <v>0</v>
      </c>
      <c r="X240" s="174">
        <v>2.4E-2</v>
      </c>
      <c r="Y240" s="174">
        <f>X240*K240</f>
        <v>0.91008000000000011</v>
      </c>
      <c r="Z240" s="174">
        <v>0</v>
      </c>
      <c r="AA240" s="175">
        <f>Z240*K240</f>
        <v>0</v>
      </c>
      <c r="AR240" s="19" t="s">
        <v>183</v>
      </c>
      <c r="AT240" s="19" t="s">
        <v>244</v>
      </c>
      <c r="AU240" s="19" t="s">
        <v>106</v>
      </c>
      <c r="AY240" s="19" t="s">
        <v>150</v>
      </c>
      <c r="BE240" s="111">
        <f>IF(U240="základní",N240,0)</f>
        <v>0</v>
      </c>
      <c r="BF240" s="111">
        <f>IF(U240="snížená",N240,0)</f>
        <v>0</v>
      </c>
      <c r="BG240" s="111">
        <f>IF(U240="zákl. přenesená",N240,0)</f>
        <v>0</v>
      </c>
      <c r="BH240" s="111">
        <f>IF(U240="sníž. přenesená",N240,0)</f>
        <v>0</v>
      </c>
      <c r="BI240" s="111">
        <f>IF(U240="nulová",N240,0)</f>
        <v>0</v>
      </c>
      <c r="BJ240" s="19" t="s">
        <v>87</v>
      </c>
      <c r="BK240" s="111">
        <f>ROUND(L240*K240,2)</f>
        <v>0</v>
      </c>
      <c r="BL240" s="19" t="s">
        <v>155</v>
      </c>
      <c r="BM240" s="19" t="s">
        <v>397</v>
      </c>
    </row>
    <row r="241" spans="2:65" s="10" customFormat="1" ht="22.5" customHeight="1">
      <c r="B241" s="176"/>
      <c r="C241" s="177"/>
      <c r="D241" s="177"/>
      <c r="E241" s="178" t="s">
        <v>24</v>
      </c>
      <c r="F241" s="273" t="s">
        <v>398</v>
      </c>
      <c r="G241" s="274"/>
      <c r="H241" s="274"/>
      <c r="I241" s="274"/>
      <c r="J241" s="177"/>
      <c r="K241" s="179">
        <v>37.92</v>
      </c>
      <c r="L241" s="177"/>
      <c r="M241" s="177"/>
      <c r="N241" s="177"/>
      <c r="O241" s="177"/>
      <c r="P241" s="177"/>
      <c r="Q241" s="177"/>
      <c r="R241" s="180"/>
      <c r="T241" s="181"/>
      <c r="U241" s="177"/>
      <c r="V241" s="177"/>
      <c r="W241" s="177"/>
      <c r="X241" s="177"/>
      <c r="Y241" s="177"/>
      <c r="Z241" s="177"/>
      <c r="AA241" s="182"/>
      <c r="AT241" s="183" t="s">
        <v>177</v>
      </c>
      <c r="AU241" s="183" t="s">
        <v>106</v>
      </c>
      <c r="AV241" s="10" t="s">
        <v>106</v>
      </c>
      <c r="AW241" s="10" t="s">
        <v>36</v>
      </c>
      <c r="AX241" s="10" t="s">
        <v>87</v>
      </c>
      <c r="AY241" s="183" t="s">
        <v>150</v>
      </c>
    </row>
    <row r="242" spans="2:65" s="1" customFormat="1" ht="31.5" customHeight="1">
      <c r="B242" s="36"/>
      <c r="C242" s="169" t="s">
        <v>399</v>
      </c>
      <c r="D242" s="169" t="s">
        <v>151</v>
      </c>
      <c r="E242" s="170" t="s">
        <v>400</v>
      </c>
      <c r="F242" s="264" t="s">
        <v>401</v>
      </c>
      <c r="G242" s="264"/>
      <c r="H242" s="264"/>
      <c r="I242" s="264"/>
      <c r="J242" s="171" t="s">
        <v>186</v>
      </c>
      <c r="K242" s="172">
        <v>44.23</v>
      </c>
      <c r="L242" s="265">
        <v>0</v>
      </c>
      <c r="M242" s="266"/>
      <c r="N242" s="267">
        <f>ROUND(L242*K242,2)</f>
        <v>0</v>
      </c>
      <c r="O242" s="267"/>
      <c r="P242" s="267"/>
      <c r="Q242" s="267"/>
      <c r="R242" s="38"/>
      <c r="T242" s="173" t="s">
        <v>24</v>
      </c>
      <c r="U242" s="45" t="s">
        <v>44</v>
      </c>
      <c r="V242" s="37"/>
      <c r="W242" s="174">
        <f>V242*K242</f>
        <v>0</v>
      </c>
      <c r="X242" s="174">
        <v>0</v>
      </c>
      <c r="Y242" s="174">
        <f>X242*K242</f>
        <v>0</v>
      </c>
      <c r="Z242" s="174">
        <v>0</v>
      </c>
      <c r="AA242" s="175">
        <f>Z242*K242</f>
        <v>0</v>
      </c>
      <c r="AR242" s="19" t="s">
        <v>155</v>
      </c>
      <c r="AT242" s="19" t="s">
        <v>151</v>
      </c>
      <c r="AU242" s="19" t="s">
        <v>106</v>
      </c>
      <c r="AY242" s="19" t="s">
        <v>150</v>
      </c>
      <c r="BE242" s="111">
        <f>IF(U242="základní",N242,0)</f>
        <v>0</v>
      </c>
      <c r="BF242" s="111">
        <f>IF(U242="snížená",N242,0)</f>
        <v>0</v>
      </c>
      <c r="BG242" s="111">
        <f>IF(U242="zákl. přenesená",N242,0)</f>
        <v>0</v>
      </c>
      <c r="BH242" s="111">
        <f>IF(U242="sníž. přenesená",N242,0)</f>
        <v>0</v>
      </c>
      <c r="BI242" s="111">
        <f>IF(U242="nulová",N242,0)</f>
        <v>0</v>
      </c>
      <c r="BJ242" s="19" t="s">
        <v>87</v>
      </c>
      <c r="BK242" s="111">
        <f>ROUND(L242*K242,2)</f>
        <v>0</v>
      </c>
      <c r="BL242" s="19" t="s">
        <v>155</v>
      </c>
      <c r="BM242" s="19" t="s">
        <v>402</v>
      </c>
    </row>
    <row r="243" spans="2:65" s="10" customFormat="1" ht="22.5" customHeight="1">
      <c r="B243" s="176"/>
      <c r="C243" s="177"/>
      <c r="D243" s="177"/>
      <c r="E243" s="178" t="s">
        <v>24</v>
      </c>
      <c r="F243" s="273" t="s">
        <v>403</v>
      </c>
      <c r="G243" s="274"/>
      <c r="H243" s="274"/>
      <c r="I243" s="274"/>
      <c r="J243" s="177"/>
      <c r="K243" s="179">
        <v>44.23</v>
      </c>
      <c r="L243" s="177"/>
      <c r="M243" s="177"/>
      <c r="N243" s="177"/>
      <c r="O243" s="177"/>
      <c r="P243" s="177"/>
      <c r="Q243" s="177"/>
      <c r="R243" s="180"/>
      <c r="T243" s="181"/>
      <c r="U243" s="177"/>
      <c r="V243" s="177"/>
      <c r="W243" s="177"/>
      <c r="X243" s="177"/>
      <c r="Y243" s="177"/>
      <c r="Z243" s="177"/>
      <c r="AA243" s="182"/>
      <c r="AT243" s="183" t="s">
        <v>177</v>
      </c>
      <c r="AU243" s="183" t="s">
        <v>106</v>
      </c>
      <c r="AV243" s="10" t="s">
        <v>106</v>
      </c>
      <c r="AW243" s="10" t="s">
        <v>36</v>
      </c>
      <c r="AX243" s="10" t="s">
        <v>87</v>
      </c>
      <c r="AY243" s="183" t="s">
        <v>150</v>
      </c>
    </row>
    <row r="244" spans="2:65" s="1" customFormat="1" ht="31.5" customHeight="1">
      <c r="B244" s="36"/>
      <c r="C244" s="169" t="s">
        <v>404</v>
      </c>
      <c r="D244" s="169" t="s">
        <v>151</v>
      </c>
      <c r="E244" s="170" t="s">
        <v>405</v>
      </c>
      <c r="F244" s="264" t="s">
        <v>406</v>
      </c>
      <c r="G244" s="264"/>
      <c r="H244" s="264"/>
      <c r="I244" s="264"/>
      <c r="J244" s="171" t="s">
        <v>186</v>
      </c>
      <c r="K244" s="172">
        <v>44.23</v>
      </c>
      <c r="L244" s="265">
        <v>0</v>
      </c>
      <c r="M244" s="266"/>
      <c r="N244" s="267">
        <f>ROUND(L244*K244,2)</f>
        <v>0</v>
      </c>
      <c r="O244" s="267"/>
      <c r="P244" s="267"/>
      <c r="Q244" s="267"/>
      <c r="R244" s="38"/>
      <c r="T244" s="173" t="s">
        <v>24</v>
      </c>
      <c r="U244" s="45" t="s">
        <v>44</v>
      </c>
      <c r="V244" s="37"/>
      <c r="W244" s="174">
        <f>V244*K244</f>
        <v>0</v>
      </c>
      <c r="X244" s="174">
        <v>6.0000000000000002E-5</v>
      </c>
      <c r="Y244" s="174">
        <f>X244*K244</f>
        <v>2.6538E-3</v>
      </c>
      <c r="Z244" s="174">
        <v>0</v>
      </c>
      <c r="AA244" s="175">
        <f>Z244*K244</f>
        <v>0</v>
      </c>
      <c r="AR244" s="19" t="s">
        <v>155</v>
      </c>
      <c r="AT244" s="19" t="s">
        <v>151</v>
      </c>
      <c r="AU244" s="19" t="s">
        <v>106</v>
      </c>
      <c r="AY244" s="19" t="s">
        <v>150</v>
      </c>
      <c r="BE244" s="111">
        <f>IF(U244="základní",N244,0)</f>
        <v>0</v>
      </c>
      <c r="BF244" s="111">
        <f>IF(U244="snížená",N244,0)</f>
        <v>0</v>
      </c>
      <c r="BG244" s="111">
        <f>IF(U244="zákl. přenesená",N244,0)</f>
        <v>0</v>
      </c>
      <c r="BH244" s="111">
        <f>IF(U244="sníž. přenesená",N244,0)</f>
        <v>0</v>
      </c>
      <c r="BI244" s="111">
        <f>IF(U244="nulová",N244,0)</f>
        <v>0</v>
      </c>
      <c r="BJ244" s="19" t="s">
        <v>87</v>
      </c>
      <c r="BK244" s="111">
        <f>ROUND(L244*K244,2)</f>
        <v>0</v>
      </c>
      <c r="BL244" s="19" t="s">
        <v>155</v>
      </c>
      <c r="BM244" s="19" t="s">
        <v>407</v>
      </c>
    </row>
    <row r="245" spans="2:65" s="10" customFormat="1" ht="22.5" customHeight="1">
      <c r="B245" s="176"/>
      <c r="C245" s="177"/>
      <c r="D245" s="177"/>
      <c r="E245" s="178" t="s">
        <v>24</v>
      </c>
      <c r="F245" s="273" t="s">
        <v>403</v>
      </c>
      <c r="G245" s="274"/>
      <c r="H245" s="274"/>
      <c r="I245" s="274"/>
      <c r="J245" s="177"/>
      <c r="K245" s="179">
        <v>44.23</v>
      </c>
      <c r="L245" s="177"/>
      <c r="M245" s="177"/>
      <c r="N245" s="177"/>
      <c r="O245" s="177"/>
      <c r="P245" s="177"/>
      <c r="Q245" s="177"/>
      <c r="R245" s="180"/>
      <c r="T245" s="181"/>
      <c r="U245" s="177"/>
      <c r="V245" s="177"/>
      <c r="W245" s="177"/>
      <c r="X245" s="177"/>
      <c r="Y245" s="177"/>
      <c r="Z245" s="177"/>
      <c r="AA245" s="182"/>
      <c r="AT245" s="183" t="s">
        <v>177</v>
      </c>
      <c r="AU245" s="183" t="s">
        <v>106</v>
      </c>
      <c r="AV245" s="10" t="s">
        <v>106</v>
      </c>
      <c r="AW245" s="10" t="s">
        <v>36</v>
      </c>
      <c r="AX245" s="10" t="s">
        <v>87</v>
      </c>
      <c r="AY245" s="183" t="s">
        <v>150</v>
      </c>
    </row>
    <row r="246" spans="2:65" s="1" customFormat="1" ht="22.5" customHeight="1">
      <c r="B246" s="36"/>
      <c r="C246" s="169" t="s">
        <v>408</v>
      </c>
      <c r="D246" s="169" t="s">
        <v>151</v>
      </c>
      <c r="E246" s="170" t="s">
        <v>409</v>
      </c>
      <c r="F246" s="264" t="s">
        <v>410</v>
      </c>
      <c r="G246" s="264"/>
      <c r="H246" s="264"/>
      <c r="I246" s="264"/>
      <c r="J246" s="171" t="s">
        <v>186</v>
      </c>
      <c r="K246" s="172">
        <v>44.23</v>
      </c>
      <c r="L246" s="265">
        <v>0</v>
      </c>
      <c r="M246" s="266"/>
      <c r="N246" s="267">
        <f>ROUND(L246*K246,2)</f>
        <v>0</v>
      </c>
      <c r="O246" s="267"/>
      <c r="P246" s="267"/>
      <c r="Q246" s="267"/>
      <c r="R246" s="38"/>
      <c r="T246" s="173" t="s">
        <v>24</v>
      </c>
      <c r="U246" s="45" t="s">
        <v>44</v>
      </c>
      <c r="V246" s="37"/>
      <c r="W246" s="174">
        <f>V246*K246</f>
        <v>0</v>
      </c>
      <c r="X246" s="174">
        <v>0</v>
      </c>
      <c r="Y246" s="174">
        <f>X246*K246</f>
        <v>0</v>
      </c>
      <c r="Z246" s="174">
        <v>0</v>
      </c>
      <c r="AA246" s="175">
        <f>Z246*K246</f>
        <v>0</v>
      </c>
      <c r="AR246" s="19" t="s">
        <v>155</v>
      </c>
      <c r="AT246" s="19" t="s">
        <v>151</v>
      </c>
      <c r="AU246" s="19" t="s">
        <v>106</v>
      </c>
      <c r="AY246" s="19" t="s">
        <v>150</v>
      </c>
      <c r="BE246" s="111">
        <f>IF(U246="základní",N246,0)</f>
        <v>0</v>
      </c>
      <c r="BF246" s="111">
        <f>IF(U246="snížená",N246,0)</f>
        <v>0</v>
      </c>
      <c r="BG246" s="111">
        <f>IF(U246="zákl. přenesená",N246,0)</f>
        <v>0</v>
      </c>
      <c r="BH246" s="111">
        <f>IF(U246="sníž. přenesená",N246,0)</f>
        <v>0</v>
      </c>
      <c r="BI246" s="111">
        <f>IF(U246="nulová",N246,0)</f>
        <v>0</v>
      </c>
      <c r="BJ246" s="19" t="s">
        <v>87</v>
      </c>
      <c r="BK246" s="111">
        <f>ROUND(L246*K246,2)</f>
        <v>0</v>
      </c>
      <c r="BL246" s="19" t="s">
        <v>155</v>
      </c>
      <c r="BM246" s="19" t="s">
        <v>411</v>
      </c>
    </row>
    <row r="247" spans="2:65" s="10" customFormat="1" ht="22.5" customHeight="1">
      <c r="B247" s="176"/>
      <c r="C247" s="177"/>
      <c r="D247" s="177"/>
      <c r="E247" s="178" t="s">
        <v>24</v>
      </c>
      <c r="F247" s="273" t="s">
        <v>403</v>
      </c>
      <c r="G247" s="274"/>
      <c r="H247" s="274"/>
      <c r="I247" s="274"/>
      <c r="J247" s="177"/>
      <c r="K247" s="179">
        <v>44.23</v>
      </c>
      <c r="L247" s="177"/>
      <c r="M247" s="177"/>
      <c r="N247" s="177"/>
      <c r="O247" s="177"/>
      <c r="P247" s="177"/>
      <c r="Q247" s="177"/>
      <c r="R247" s="180"/>
      <c r="T247" s="181"/>
      <c r="U247" s="177"/>
      <c r="V247" s="177"/>
      <c r="W247" s="177"/>
      <c r="X247" s="177"/>
      <c r="Y247" s="177"/>
      <c r="Z247" s="177"/>
      <c r="AA247" s="182"/>
      <c r="AT247" s="183" t="s">
        <v>177</v>
      </c>
      <c r="AU247" s="183" t="s">
        <v>106</v>
      </c>
      <c r="AV247" s="10" t="s">
        <v>106</v>
      </c>
      <c r="AW247" s="10" t="s">
        <v>36</v>
      </c>
      <c r="AX247" s="10" t="s">
        <v>87</v>
      </c>
      <c r="AY247" s="183" t="s">
        <v>150</v>
      </c>
    </row>
    <row r="248" spans="2:65" s="1" customFormat="1" ht="31.5" customHeight="1">
      <c r="B248" s="36"/>
      <c r="C248" s="169" t="s">
        <v>412</v>
      </c>
      <c r="D248" s="169" t="s">
        <v>151</v>
      </c>
      <c r="E248" s="170" t="s">
        <v>413</v>
      </c>
      <c r="F248" s="264" t="s">
        <v>414</v>
      </c>
      <c r="G248" s="264"/>
      <c r="H248" s="264"/>
      <c r="I248" s="264"/>
      <c r="J248" s="171" t="s">
        <v>163</v>
      </c>
      <c r="K248" s="172">
        <v>1</v>
      </c>
      <c r="L248" s="265">
        <v>0</v>
      </c>
      <c r="M248" s="266"/>
      <c r="N248" s="267">
        <f>ROUND(L248*K248,2)</f>
        <v>0</v>
      </c>
      <c r="O248" s="267"/>
      <c r="P248" s="267"/>
      <c r="Q248" s="267"/>
      <c r="R248" s="38"/>
      <c r="T248" s="173" t="s">
        <v>24</v>
      </c>
      <c r="U248" s="45" t="s">
        <v>44</v>
      </c>
      <c r="V248" s="37"/>
      <c r="W248" s="174">
        <f>V248*K248</f>
        <v>0</v>
      </c>
      <c r="X248" s="174">
        <v>0</v>
      </c>
      <c r="Y248" s="174">
        <f>X248*K248</f>
        <v>0</v>
      </c>
      <c r="Z248" s="174">
        <v>0.48199999999999998</v>
      </c>
      <c r="AA248" s="175">
        <f>Z248*K248</f>
        <v>0.48199999999999998</v>
      </c>
      <c r="AR248" s="19" t="s">
        <v>155</v>
      </c>
      <c r="AT248" s="19" t="s">
        <v>151</v>
      </c>
      <c r="AU248" s="19" t="s">
        <v>106</v>
      </c>
      <c r="AY248" s="19" t="s">
        <v>150</v>
      </c>
      <c r="BE248" s="111">
        <f>IF(U248="základní",N248,0)</f>
        <v>0</v>
      </c>
      <c r="BF248" s="111">
        <f>IF(U248="snížená",N248,0)</f>
        <v>0</v>
      </c>
      <c r="BG248" s="111">
        <f>IF(U248="zákl. přenesená",N248,0)</f>
        <v>0</v>
      </c>
      <c r="BH248" s="111">
        <f>IF(U248="sníž. přenesená",N248,0)</f>
        <v>0</v>
      </c>
      <c r="BI248" s="111">
        <f>IF(U248="nulová",N248,0)</f>
        <v>0</v>
      </c>
      <c r="BJ248" s="19" t="s">
        <v>87</v>
      </c>
      <c r="BK248" s="111">
        <f>ROUND(L248*K248,2)</f>
        <v>0</v>
      </c>
      <c r="BL248" s="19" t="s">
        <v>155</v>
      </c>
      <c r="BM248" s="19" t="s">
        <v>415</v>
      </c>
    </row>
    <row r="249" spans="2:65" s="10" customFormat="1" ht="22.5" customHeight="1">
      <c r="B249" s="176"/>
      <c r="C249" s="177"/>
      <c r="D249" s="177"/>
      <c r="E249" s="178" t="s">
        <v>24</v>
      </c>
      <c r="F249" s="273" t="s">
        <v>416</v>
      </c>
      <c r="G249" s="274"/>
      <c r="H249" s="274"/>
      <c r="I249" s="274"/>
      <c r="J249" s="177"/>
      <c r="K249" s="179">
        <v>1</v>
      </c>
      <c r="L249" s="177"/>
      <c r="M249" s="177"/>
      <c r="N249" s="177"/>
      <c r="O249" s="177"/>
      <c r="P249" s="177"/>
      <c r="Q249" s="177"/>
      <c r="R249" s="180"/>
      <c r="T249" s="181"/>
      <c r="U249" s="177"/>
      <c r="V249" s="177"/>
      <c r="W249" s="177"/>
      <c r="X249" s="177"/>
      <c r="Y249" s="177"/>
      <c r="Z249" s="177"/>
      <c r="AA249" s="182"/>
      <c r="AT249" s="183" t="s">
        <v>177</v>
      </c>
      <c r="AU249" s="183" t="s">
        <v>106</v>
      </c>
      <c r="AV249" s="10" t="s">
        <v>106</v>
      </c>
      <c r="AW249" s="10" t="s">
        <v>36</v>
      </c>
      <c r="AX249" s="10" t="s">
        <v>87</v>
      </c>
      <c r="AY249" s="183" t="s">
        <v>150</v>
      </c>
    </row>
    <row r="250" spans="2:65" s="1" customFormat="1" ht="31.5" customHeight="1">
      <c r="B250" s="36"/>
      <c r="C250" s="169" t="s">
        <v>417</v>
      </c>
      <c r="D250" s="169" t="s">
        <v>151</v>
      </c>
      <c r="E250" s="170" t="s">
        <v>418</v>
      </c>
      <c r="F250" s="264" t="s">
        <v>419</v>
      </c>
      <c r="G250" s="264"/>
      <c r="H250" s="264"/>
      <c r="I250" s="264"/>
      <c r="J250" s="171" t="s">
        <v>163</v>
      </c>
      <c r="K250" s="172">
        <v>1</v>
      </c>
      <c r="L250" s="265">
        <v>0</v>
      </c>
      <c r="M250" s="266"/>
      <c r="N250" s="267">
        <f>ROUND(L250*K250,2)</f>
        <v>0</v>
      </c>
      <c r="O250" s="267"/>
      <c r="P250" s="267"/>
      <c r="Q250" s="267"/>
      <c r="R250" s="38"/>
      <c r="T250" s="173" t="s">
        <v>24</v>
      </c>
      <c r="U250" s="45" t="s">
        <v>44</v>
      </c>
      <c r="V250" s="37"/>
      <c r="W250" s="174">
        <f>V250*K250</f>
        <v>0</v>
      </c>
      <c r="X250" s="174">
        <v>0</v>
      </c>
      <c r="Y250" s="174">
        <f>X250*K250</f>
        <v>0</v>
      </c>
      <c r="Z250" s="174">
        <v>8.2000000000000003E-2</v>
      </c>
      <c r="AA250" s="175">
        <f>Z250*K250</f>
        <v>8.2000000000000003E-2</v>
      </c>
      <c r="AR250" s="19" t="s">
        <v>155</v>
      </c>
      <c r="AT250" s="19" t="s">
        <v>151</v>
      </c>
      <c r="AU250" s="19" t="s">
        <v>106</v>
      </c>
      <c r="AY250" s="19" t="s">
        <v>150</v>
      </c>
      <c r="BE250" s="111">
        <f>IF(U250="základní",N250,0)</f>
        <v>0</v>
      </c>
      <c r="BF250" s="111">
        <f>IF(U250="snížená",N250,0)</f>
        <v>0</v>
      </c>
      <c r="BG250" s="111">
        <f>IF(U250="zákl. přenesená",N250,0)</f>
        <v>0</v>
      </c>
      <c r="BH250" s="111">
        <f>IF(U250="sníž. přenesená",N250,0)</f>
        <v>0</v>
      </c>
      <c r="BI250" s="111">
        <f>IF(U250="nulová",N250,0)</f>
        <v>0</v>
      </c>
      <c r="BJ250" s="19" t="s">
        <v>87</v>
      </c>
      <c r="BK250" s="111">
        <f>ROUND(L250*K250,2)</f>
        <v>0</v>
      </c>
      <c r="BL250" s="19" t="s">
        <v>155</v>
      </c>
      <c r="BM250" s="19" t="s">
        <v>420</v>
      </c>
    </row>
    <row r="251" spans="2:65" s="10" customFormat="1" ht="22.5" customHeight="1">
      <c r="B251" s="176"/>
      <c r="C251" s="177"/>
      <c r="D251" s="177"/>
      <c r="E251" s="178" t="s">
        <v>24</v>
      </c>
      <c r="F251" s="273" t="s">
        <v>421</v>
      </c>
      <c r="G251" s="274"/>
      <c r="H251" s="274"/>
      <c r="I251" s="274"/>
      <c r="J251" s="177"/>
      <c r="K251" s="179">
        <v>1</v>
      </c>
      <c r="L251" s="177"/>
      <c r="M251" s="177"/>
      <c r="N251" s="177"/>
      <c r="O251" s="177"/>
      <c r="P251" s="177"/>
      <c r="Q251" s="177"/>
      <c r="R251" s="180"/>
      <c r="T251" s="181"/>
      <c r="U251" s="177"/>
      <c r="V251" s="177"/>
      <c r="W251" s="177"/>
      <c r="X251" s="177"/>
      <c r="Y251" s="177"/>
      <c r="Z251" s="177"/>
      <c r="AA251" s="182"/>
      <c r="AT251" s="183" t="s">
        <v>177</v>
      </c>
      <c r="AU251" s="183" t="s">
        <v>106</v>
      </c>
      <c r="AV251" s="10" t="s">
        <v>106</v>
      </c>
      <c r="AW251" s="10" t="s">
        <v>36</v>
      </c>
      <c r="AX251" s="10" t="s">
        <v>87</v>
      </c>
      <c r="AY251" s="183" t="s">
        <v>150</v>
      </c>
    </row>
    <row r="252" spans="2:65" s="1" customFormat="1" ht="22.5" customHeight="1">
      <c r="B252" s="36"/>
      <c r="C252" s="169" t="s">
        <v>422</v>
      </c>
      <c r="D252" s="169" t="s">
        <v>151</v>
      </c>
      <c r="E252" s="170" t="s">
        <v>423</v>
      </c>
      <c r="F252" s="264" t="s">
        <v>424</v>
      </c>
      <c r="G252" s="264"/>
      <c r="H252" s="264"/>
      <c r="I252" s="264"/>
      <c r="J252" s="171" t="s">
        <v>186</v>
      </c>
      <c r="K252" s="172">
        <v>5.7</v>
      </c>
      <c r="L252" s="265">
        <v>0</v>
      </c>
      <c r="M252" s="266"/>
      <c r="N252" s="267">
        <f>ROUND(L252*K252,2)</f>
        <v>0</v>
      </c>
      <c r="O252" s="267"/>
      <c r="P252" s="267"/>
      <c r="Q252" s="267"/>
      <c r="R252" s="38"/>
      <c r="T252" s="173" t="s">
        <v>24</v>
      </c>
      <c r="U252" s="45" t="s">
        <v>44</v>
      </c>
      <c r="V252" s="37"/>
      <c r="W252" s="174">
        <f>V252*K252</f>
        <v>0</v>
      </c>
      <c r="X252" s="174">
        <v>0</v>
      </c>
      <c r="Y252" s="174">
        <f>X252*K252</f>
        <v>0</v>
      </c>
      <c r="Z252" s="174">
        <v>0.98</v>
      </c>
      <c r="AA252" s="175">
        <f>Z252*K252</f>
        <v>5.5860000000000003</v>
      </c>
      <c r="AR252" s="19" t="s">
        <v>155</v>
      </c>
      <c r="AT252" s="19" t="s">
        <v>151</v>
      </c>
      <c r="AU252" s="19" t="s">
        <v>106</v>
      </c>
      <c r="AY252" s="19" t="s">
        <v>150</v>
      </c>
      <c r="BE252" s="111">
        <f>IF(U252="základní",N252,0)</f>
        <v>0</v>
      </c>
      <c r="BF252" s="111">
        <f>IF(U252="snížená",N252,0)</f>
        <v>0</v>
      </c>
      <c r="BG252" s="111">
        <f>IF(U252="zákl. přenesená",N252,0)</f>
        <v>0</v>
      </c>
      <c r="BH252" s="111">
        <f>IF(U252="sníž. přenesená",N252,0)</f>
        <v>0</v>
      </c>
      <c r="BI252" s="111">
        <f>IF(U252="nulová",N252,0)</f>
        <v>0</v>
      </c>
      <c r="BJ252" s="19" t="s">
        <v>87</v>
      </c>
      <c r="BK252" s="111">
        <f>ROUND(L252*K252,2)</f>
        <v>0</v>
      </c>
      <c r="BL252" s="19" t="s">
        <v>155</v>
      </c>
      <c r="BM252" s="19" t="s">
        <v>425</v>
      </c>
    </row>
    <row r="253" spans="2:65" s="10" customFormat="1" ht="22.5" customHeight="1">
      <c r="B253" s="176"/>
      <c r="C253" s="177"/>
      <c r="D253" s="177"/>
      <c r="E253" s="178" t="s">
        <v>24</v>
      </c>
      <c r="F253" s="273" t="s">
        <v>426</v>
      </c>
      <c r="G253" s="274"/>
      <c r="H253" s="274"/>
      <c r="I253" s="274"/>
      <c r="J253" s="177"/>
      <c r="K253" s="179">
        <v>5.7</v>
      </c>
      <c r="L253" s="177"/>
      <c r="M253" s="177"/>
      <c r="N253" s="177"/>
      <c r="O253" s="177"/>
      <c r="P253" s="177"/>
      <c r="Q253" s="177"/>
      <c r="R253" s="180"/>
      <c r="T253" s="181"/>
      <c r="U253" s="177"/>
      <c r="V253" s="177"/>
      <c r="W253" s="177"/>
      <c r="X253" s="177"/>
      <c r="Y253" s="177"/>
      <c r="Z253" s="177"/>
      <c r="AA253" s="182"/>
      <c r="AT253" s="183" t="s">
        <v>177</v>
      </c>
      <c r="AU253" s="183" t="s">
        <v>106</v>
      </c>
      <c r="AV253" s="10" t="s">
        <v>106</v>
      </c>
      <c r="AW253" s="10" t="s">
        <v>36</v>
      </c>
      <c r="AX253" s="10" t="s">
        <v>87</v>
      </c>
      <c r="AY253" s="183" t="s">
        <v>150</v>
      </c>
    </row>
    <row r="254" spans="2:65" s="9" customFormat="1" ht="29.85" customHeight="1">
      <c r="B254" s="158"/>
      <c r="C254" s="159"/>
      <c r="D254" s="168" t="s">
        <v>121</v>
      </c>
      <c r="E254" s="168"/>
      <c r="F254" s="168"/>
      <c r="G254" s="168"/>
      <c r="H254" s="168"/>
      <c r="I254" s="168"/>
      <c r="J254" s="168"/>
      <c r="K254" s="168"/>
      <c r="L254" s="168"/>
      <c r="M254" s="168"/>
      <c r="N254" s="271">
        <f>BK254</f>
        <v>0</v>
      </c>
      <c r="O254" s="272"/>
      <c r="P254" s="272"/>
      <c r="Q254" s="272"/>
      <c r="R254" s="161"/>
      <c r="T254" s="162"/>
      <c r="U254" s="159"/>
      <c r="V254" s="159"/>
      <c r="W254" s="163">
        <f>SUM(W255:W274)</f>
        <v>0</v>
      </c>
      <c r="X254" s="159"/>
      <c r="Y254" s="163">
        <f>SUM(Y255:Y274)</f>
        <v>0</v>
      </c>
      <c r="Z254" s="159"/>
      <c r="AA254" s="164">
        <f>SUM(AA255:AA274)</f>
        <v>0</v>
      </c>
      <c r="AR254" s="165" t="s">
        <v>87</v>
      </c>
      <c r="AT254" s="166" t="s">
        <v>78</v>
      </c>
      <c r="AU254" s="166" t="s">
        <v>87</v>
      </c>
      <c r="AY254" s="165" t="s">
        <v>150</v>
      </c>
      <c r="BK254" s="167">
        <f>SUM(BK255:BK274)</f>
        <v>0</v>
      </c>
    </row>
    <row r="255" spans="2:65" s="1" customFormat="1" ht="31.5" customHeight="1">
      <c r="B255" s="36"/>
      <c r="C255" s="169" t="s">
        <v>427</v>
      </c>
      <c r="D255" s="169" t="s">
        <v>151</v>
      </c>
      <c r="E255" s="170" t="s">
        <v>428</v>
      </c>
      <c r="F255" s="264" t="s">
        <v>429</v>
      </c>
      <c r="G255" s="264"/>
      <c r="H255" s="264"/>
      <c r="I255" s="264"/>
      <c r="J255" s="171" t="s">
        <v>247</v>
      </c>
      <c r="K255" s="172">
        <v>2.226</v>
      </c>
      <c r="L255" s="265">
        <v>0</v>
      </c>
      <c r="M255" s="266"/>
      <c r="N255" s="267">
        <f>ROUND(L255*K255,2)</f>
        <v>0</v>
      </c>
      <c r="O255" s="267"/>
      <c r="P255" s="267"/>
      <c r="Q255" s="267"/>
      <c r="R255" s="38"/>
      <c r="T255" s="173" t="s">
        <v>24</v>
      </c>
      <c r="U255" s="45" t="s">
        <v>44</v>
      </c>
      <c r="V255" s="37"/>
      <c r="W255" s="174">
        <f>V255*K255</f>
        <v>0</v>
      </c>
      <c r="X255" s="174">
        <v>0</v>
      </c>
      <c r="Y255" s="174">
        <f>X255*K255</f>
        <v>0</v>
      </c>
      <c r="Z255" s="174">
        <v>0</v>
      </c>
      <c r="AA255" s="175">
        <f>Z255*K255</f>
        <v>0</v>
      </c>
      <c r="AR255" s="19" t="s">
        <v>155</v>
      </c>
      <c r="AT255" s="19" t="s">
        <v>151</v>
      </c>
      <c r="AU255" s="19" t="s">
        <v>106</v>
      </c>
      <c r="AY255" s="19" t="s">
        <v>150</v>
      </c>
      <c r="BE255" s="111">
        <f>IF(U255="základní",N255,0)</f>
        <v>0</v>
      </c>
      <c r="BF255" s="111">
        <f>IF(U255="snížená",N255,0)</f>
        <v>0</v>
      </c>
      <c r="BG255" s="111">
        <f>IF(U255="zákl. přenesená",N255,0)</f>
        <v>0</v>
      </c>
      <c r="BH255" s="111">
        <f>IF(U255="sníž. přenesená",N255,0)</f>
        <v>0</v>
      </c>
      <c r="BI255" s="111">
        <f>IF(U255="nulová",N255,0)</f>
        <v>0</v>
      </c>
      <c r="BJ255" s="19" t="s">
        <v>87</v>
      </c>
      <c r="BK255" s="111">
        <f>ROUND(L255*K255,2)</f>
        <v>0</v>
      </c>
      <c r="BL255" s="19" t="s">
        <v>155</v>
      </c>
      <c r="BM255" s="19" t="s">
        <v>430</v>
      </c>
    </row>
    <row r="256" spans="2:65" s="10" customFormat="1" ht="22.5" customHeight="1">
      <c r="B256" s="176"/>
      <c r="C256" s="177"/>
      <c r="D256" s="177"/>
      <c r="E256" s="178" t="s">
        <v>24</v>
      </c>
      <c r="F256" s="273" t="s">
        <v>431</v>
      </c>
      <c r="G256" s="274"/>
      <c r="H256" s="274"/>
      <c r="I256" s="274"/>
      <c r="J256" s="177"/>
      <c r="K256" s="179">
        <v>2.226</v>
      </c>
      <c r="L256" s="177"/>
      <c r="M256" s="177"/>
      <c r="N256" s="177"/>
      <c r="O256" s="177"/>
      <c r="P256" s="177"/>
      <c r="Q256" s="177"/>
      <c r="R256" s="180"/>
      <c r="T256" s="181"/>
      <c r="U256" s="177"/>
      <c r="V256" s="177"/>
      <c r="W256" s="177"/>
      <c r="X256" s="177"/>
      <c r="Y256" s="177"/>
      <c r="Z256" s="177"/>
      <c r="AA256" s="182"/>
      <c r="AT256" s="183" t="s">
        <v>177</v>
      </c>
      <c r="AU256" s="183" t="s">
        <v>106</v>
      </c>
      <c r="AV256" s="10" t="s">
        <v>106</v>
      </c>
      <c r="AW256" s="10" t="s">
        <v>36</v>
      </c>
      <c r="AX256" s="10" t="s">
        <v>79</v>
      </c>
      <c r="AY256" s="183" t="s">
        <v>150</v>
      </c>
    </row>
    <row r="257" spans="2:65" s="1" customFormat="1" ht="31.5" customHeight="1">
      <c r="B257" s="36"/>
      <c r="C257" s="169" t="s">
        <v>432</v>
      </c>
      <c r="D257" s="169" t="s">
        <v>151</v>
      </c>
      <c r="E257" s="170" t="s">
        <v>433</v>
      </c>
      <c r="F257" s="264" t="s">
        <v>434</v>
      </c>
      <c r="G257" s="264"/>
      <c r="H257" s="264"/>
      <c r="I257" s="264"/>
      <c r="J257" s="171" t="s">
        <v>247</v>
      </c>
      <c r="K257" s="172">
        <v>4.452</v>
      </c>
      <c r="L257" s="265">
        <v>0</v>
      </c>
      <c r="M257" s="266"/>
      <c r="N257" s="267">
        <f>ROUND(L257*K257,2)</f>
        <v>0</v>
      </c>
      <c r="O257" s="267"/>
      <c r="P257" s="267"/>
      <c r="Q257" s="267"/>
      <c r="R257" s="38"/>
      <c r="T257" s="173" t="s">
        <v>24</v>
      </c>
      <c r="U257" s="45" t="s">
        <v>44</v>
      </c>
      <c r="V257" s="37"/>
      <c r="W257" s="174">
        <f>V257*K257</f>
        <v>0</v>
      </c>
      <c r="X257" s="174">
        <v>0</v>
      </c>
      <c r="Y257" s="174">
        <f>X257*K257</f>
        <v>0</v>
      </c>
      <c r="Z257" s="174">
        <v>0</v>
      </c>
      <c r="AA257" s="175">
        <f>Z257*K257</f>
        <v>0</v>
      </c>
      <c r="AR257" s="19" t="s">
        <v>155</v>
      </c>
      <c r="AT257" s="19" t="s">
        <v>151</v>
      </c>
      <c r="AU257" s="19" t="s">
        <v>106</v>
      </c>
      <c r="AY257" s="19" t="s">
        <v>150</v>
      </c>
      <c r="BE257" s="111">
        <f>IF(U257="základní",N257,0)</f>
        <v>0</v>
      </c>
      <c r="BF257" s="111">
        <f>IF(U257="snížená",N257,0)</f>
        <v>0</v>
      </c>
      <c r="BG257" s="111">
        <f>IF(U257="zákl. přenesená",N257,0)</f>
        <v>0</v>
      </c>
      <c r="BH257" s="111">
        <f>IF(U257="sníž. přenesená",N257,0)</f>
        <v>0</v>
      </c>
      <c r="BI257" s="111">
        <f>IF(U257="nulová",N257,0)</f>
        <v>0</v>
      </c>
      <c r="BJ257" s="19" t="s">
        <v>87</v>
      </c>
      <c r="BK257" s="111">
        <f>ROUND(L257*K257,2)</f>
        <v>0</v>
      </c>
      <c r="BL257" s="19" t="s">
        <v>155</v>
      </c>
      <c r="BM257" s="19" t="s">
        <v>435</v>
      </c>
    </row>
    <row r="258" spans="2:65" s="10" customFormat="1" ht="22.5" customHeight="1">
      <c r="B258" s="176"/>
      <c r="C258" s="177"/>
      <c r="D258" s="177"/>
      <c r="E258" s="178" t="s">
        <v>24</v>
      </c>
      <c r="F258" s="273" t="s">
        <v>436</v>
      </c>
      <c r="G258" s="274"/>
      <c r="H258" s="274"/>
      <c r="I258" s="274"/>
      <c r="J258" s="177"/>
      <c r="K258" s="179">
        <v>4.452</v>
      </c>
      <c r="L258" s="177"/>
      <c r="M258" s="177"/>
      <c r="N258" s="177"/>
      <c r="O258" s="177"/>
      <c r="P258" s="177"/>
      <c r="Q258" s="177"/>
      <c r="R258" s="180"/>
      <c r="T258" s="181"/>
      <c r="U258" s="177"/>
      <c r="V258" s="177"/>
      <c r="W258" s="177"/>
      <c r="X258" s="177"/>
      <c r="Y258" s="177"/>
      <c r="Z258" s="177"/>
      <c r="AA258" s="182"/>
      <c r="AT258" s="183" t="s">
        <v>177</v>
      </c>
      <c r="AU258" s="183" t="s">
        <v>106</v>
      </c>
      <c r="AV258" s="10" t="s">
        <v>106</v>
      </c>
      <c r="AW258" s="10" t="s">
        <v>36</v>
      </c>
      <c r="AX258" s="10" t="s">
        <v>79</v>
      </c>
      <c r="AY258" s="183" t="s">
        <v>150</v>
      </c>
    </row>
    <row r="259" spans="2:65" s="1" customFormat="1" ht="22.5" customHeight="1">
      <c r="B259" s="36"/>
      <c r="C259" s="169" t="s">
        <v>437</v>
      </c>
      <c r="D259" s="169" t="s">
        <v>151</v>
      </c>
      <c r="E259" s="170" t="s">
        <v>438</v>
      </c>
      <c r="F259" s="264" t="s">
        <v>439</v>
      </c>
      <c r="G259" s="264"/>
      <c r="H259" s="264"/>
      <c r="I259" s="264"/>
      <c r="J259" s="171" t="s">
        <v>247</v>
      </c>
      <c r="K259" s="172">
        <v>25.356000000000002</v>
      </c>
      <c r="L259" s="265">
        <v>0</v>
      </c>
      <c r="M259" s="266"/>
      <c r="N259" s="267">
        <f>ROUND(L259*K259,2)</f>
        <v>0</v>
      </c>
      <c r="O259" s="267"/>
      <c r="P259" s="267"/>
      <c r="Q259" s="267"/>
      <c r="R259" s="38"/>
      <c r="T259" s="173" t="s">
        <v>24</v>
      </c>
      <c r="U259" s="45" t="s">
        <v>44</v>
      </c>
      <c r="V259" s="37"/>
      <c r="W259" s="174">
        <f>V259*K259</f>
        <v>0</v>
      </c>
      <c r="X259" s="174">
        <v>0</v>
      </c>
      <c r="Y259" s="174">
        <f>X259*K259</f>
        <v>0</v>
      </c>
      <c r="Z259" s="174">
        <v>0</v>
      </c>
      <c r="AA259" s="175">
        <f>Z259*K259</f>
        <v>0</v>
      </c>
      <c r="AR259" s="19" t="s">
        <v>155</v>
      </c>
      <c r="AT259" s="19" t="s">
        <v>151</v>
      </c>
      <c r="AU259" s="19" t="s">
        <v>106</v>
      </c>
      <c r="AY259" s="19" t="s">
        <v>150</v>
      </c>
      <c r="BE259" s="111">
        <f>IF(U259="základní",N259,0)</f>
        <v>0</v>
      </c>
      <c r="BF259" s="111">
        <f>IF(U259="snížená",N259,0)</f>
        <v>0</v>
      </c>
      <c r="BG259" s="111">
        <f>IF(U259="zákl. přenesená",N259,0)</f>
        <v>0</v>
      </c>
      <c r="BH259" s="111">
        <f>IF(U259="sníž. přenesená",N259,0)</f>
        <v>0</v>
      </c>
      <c r="BI259" s="111">
        <f>IF(U259="nulová",N259,0)</f>
        <v>0</v>
      </c>
      <c r="BJ259" s="19" t="s">
        <v>87</v>
      </c>
      <c r="BK259" s="111">
        <f>ROUND(L259*K259,2)</f>
        <v>0</v>
      </c>
      <c r="BL259" s="19" t="s">
        <v>155</v>
      </c>
      <c r="BM259" s="19" t="s">
        <v>440</v>
      </c>
    </row>
    <row r="260" spans="2:65" s="10" customFormat="1" ht="22.5" customHeight="1">
      <c r="B260" s="176"/>
      <c r="C260" s="177"/>
      <c r="D260" s="177"/>
      <c r="E260" s="178" t="s">
        <v>24</v>
      </c>
      <c r="F260" s="273" t="s">
        <v>441</v>
      </c>
      <c r="G260" s="274"/>
      <c r="H260" s="274"/>
      <c r="I260" s="274"/>
      <c r="J260" s="177"/>
      <c r="K260" s="179">
        <v>9.52</v>
      </c>
      <c r="L260" s="177"/>
      <c r="M260" s="177"/>
      <c r="N260" s="177"/>
      <c r="O260" s="177"/>
      <c r="P260" s="177"/>
      <c r="Q260" s="177"/>
      <c r="R260" s="180"/>
      <c r="T260" s="181"/>
      <c r="U260" s="177"/>
      <c r="V260" s="177"/>
      <c r="W260" s="177"/>
      <c r="X260" s="177"/>
      <c r="Y260" s="177"/>
      <c r="Z260" s="177"/>
      <c r="AA260" s="182"/>
      <c r="AT260" s="183" t="s">
        <v>177</v>
      </c>
      <c r="AU260" s="183" t="s">
        <v>106</v>
      </c>
      <c r="AV260" s="10" t="s">
        <v>106</v>
      </c>
      <c r="AW260" s="10" t="s">
        <v>36</v>
      </c>
      <c r="AX260" s="10" t="s">
        <v>79</v>
      </c>
      <c r="AY260" s="183" t="s">
        <v>150</v>
      </c>
    </row>
    <row r="261" spans="2:65" s="10" customFormat="1" ht="22.5" customHeight="1">
      <c r="B261" s="176"/>
      <c r="C261" s="177"/>
      <c r="D261" s="177"/>
      <c r="E261" s="178" t="s">
        <v>24</v>
      </c>
      <c r="F261" s="275" t="s">
        <v>442</v>
      </c>
      <c r="G261" s="276"/>
      <c r="H261" s="276"/>
      <c r="I261" s="276"/>
      <c r="J261" s="177"/>
      <c r="K261" s="179">
        <v>10.25</v>
      </c>
      <c r="L261" s="177"/>
      <c r="M261" s="177"/>
      <c r="N261" s="177"/>
      <c r="O261" s="177"/>
      <c r="P261" s="177"/>
      <c r="Q261" s="177"/>
      <c r="R261" s="180"/>
      <c r="T261" s="181"/>
      <c r="U261" s="177"/>
      <c r="V261" s="177"/>
      <c r="W261" s="177"/>
      <c r="X261" s="177"/>
      <c r="Y261" s="177"/>
      <c r="Z261" s="177"/>
      <c r="AA261" s="182"/>
      <c r="AT261" s="183" t="s">
        <v>177</v>
      </c>
      <c r="AU261" s="183" t="s">
        <v>106</v>
      </c>
      <c r="AV261" s="10" t="s">
        <v>106</v>
      </c>
      <c r="AW261" s="10" t="s">
        <v>36</v>
      </c>
      <c r="AX261" s="10" t="s">
        <v>79</v>
      </c>
      <c r="AY261" s="183" t="s">
        <v>150</v>
      </c>
    </row>
    <row r="262" spans="2:65" s="10" customFormat="1" ht="22.5" customHeight="1">
      <c r="B262" s="176"/>
      <c r="C262" s="177"/>
      <c r="D262" s="177"/>
      <c r="E262" s="178" t="s">
        <v>24</v>
      </c>
      <c r="F262" s="275" t="s">
        <v>443</v>
      </c>
      <c r="G262" s="276"/>
      <c r="H262" s="276"/>
      <c r="I262" s="276"/>
      <c r="J262" s="177"/>
      <c r="K262" s="179">
        <v>5.5860000000000003</v>
      </c>
      <c r="L262" s="177"/>
      <c r="M262" s="177"/>
      <c r="N262" s="177"/>
      <c r="O262" s="177"/>
      <c r="P262" s="177"/>
      <c r="Q262" s="177"/>
      <c r="R262" s="180"/>
      <c r="T262" s="181"/>
      <c r="U262" s="177"/>
      <c r="V262" s="177"/>
      <c r="W262" s="177"/>
      <c r="X262" s="177"/>
      <c r="Y262" s="177"/>
      <c r="Z262" s="177"/>
      <c r="AA262" s="182"/>
      <c r="AT262" s="183" t="s">
        <v>177</v>
      </c>
      <c r="AU262" s="183" t="s">
        <v>106</v>
      </c>
      <c r="AV262" s="10" t="s">
        <v>106</v>
      </c>
      <c r="AW262" s="10" t="s">
        <v>36</v>
      </c>
      <c r="AX262" s="10" t="s">
        <v>79</v>
      </c>
      <c r="AY262" s="183" t="s">
        <v>150</v>
      </c>
    </row>
    <row r="263" spans="2:65" s="1" customFormat="1" ht="31.5" customHeight="1">
      <c r="B263" s="36"/>
      <c r="C263" s="169" t="s">
        <v>444</v>
      </c>
      <c r="D263" s="169" t="s">
        <v>151</v>
      </c>
      <c r="E263" s="170" t="s">
        <v>445</v>
      </c>
      <c r="F263" s="264" t="s">
        <v>446</v>
      </c>
      <c r="G263" s="264"/>
      <c r="H263" s="264"/>
      <c r="I263" s="264"/>
      <c r="J263" s="171" t="s">
        <v>247</v>
      </c>
      <c r="K263" s="172">
        <v>101.42400000000001</v>
      </c>
      <c r="L263" s="265">
        <v>0</v>
      </c>
      <c r="M263" s="266"/>
      <c r="N263" s="267">
        <f>ROUND(L263*K263,2)</f>
        <v>0</v>
      </c>
      <c r="O263" s="267"/>
      <c r="P263" s="267"/>
      <c r="Q263" s="267"/>
      <c r="R263" s="38"/>
      <c r="T263" s="173" t="s">
        <v>24</v>
      </c>
      <c r="U263" s="45" t="s">
        <v>44</v>
      </c>
      <c r="V263" s="37"/>
      <c r="W263" s="174">
        <f>V263*K263</f>
        <v>0</v>
      </c>
      <c r="X263" s="174">
        <v>0</v>
      </c>
      <c r="Y263" s="174">
        <f>X263*K263</f>
        <v>0</v>
      </c>
      <c r="Z263" s="174">
        <v>0</v>
      </c>
      <c r="AA263" s="175">
        <f>Z263*K263</f>
        <v>0</v>
      </c>
      <c r="AR263" s="19" t="s">
        <v>155</v>
      </c>
      <c r="AT263" s="19" t="s">
        <v>151</v>
      </c>
      <c r="AU263" s="19" t="s">
        <v>106</v>
      </c>
      <c r="AY263" s="19" t="s">
        <v>150</v>
      </c>
      <c r="BE263" s="111">
        <f>IF(U263="základní",N263,0)</f>
        <v>0</v>
      </c>
      <c r="BF263" s="111">
        <f>IF(U263="snížená",N263,0)</f>
        <v>0</v>
      </c>
      <c r="BG263" s="111">
        <f>IF(U263="zákl. přenesená",N263,0)</f>
        <v>0</v>
      </c>
      <c r="BH263" s="111">
        <f>IF(U263="sníž. přenesená",N263,0)</f>
        <v>0</v>
      </c>
      <c r="BI263" s="111">
        <f>IF(U263="nulová",N263,0)</f>
        <v>0</v>
      </c>
      <c r="BJ263" s="19" t="s">
        <v>87</v>
      </c>
      <c r="BK263" s="111">
        <f>ROUND(L263*K263,2)</f>
        <v>0</v>
      </c>
      <c r="BL263" s="19" t="s">
        <v>155</v>
      </c>
      <c r="BM263" s="19" t="s">
        <v>447</v>
      </c>
    </row>
    <row r="264" spans="2:65" s="10" customFormat="1" ht="22.5" customHeight="1">
      <c r="B264" s="176"/>
      <c r="C264" s="177"/>
      <c r="D264" s="177"/>
      <c r="E264" s="178" t="s">
        <v>24</v>
      </c>
      <c r="F264" s="273" t="s">
        <v>448</v>
      </c>
      <c r="G264" s="274"/>
      <c r="H264" s="274"/>
      <c r="I264" s="274"/>
      <c r="J264" s="177"/>
      <c r="K264" s="179">
        <v>38.08</v>
      </c>
      <c r="L264" s="177"/>
      <c r="M264" s="177"/>
      <c r="N264" s="177"/>
      <c r="O264" s="177"/>
      <c r="P264" s="177"/>
      <c r="Q264" s="177"/>
      <c r="R264" s="180"/>
      <c r="T264" s="181"/>
      <c r="U264" s="177"/>
      <c r="V264" s="177"/>
      <c r="W264" s="177"/>
      <c r="X264" s="177"/>
      <c r="Y264" s="177"/>
      <c r="Z264" s="177"/>
      <c r="AA264" s="182"/>
      <c r="AT264" s="183" t="s">
        <v>177</v>
      </c>
      <c r="AU264" s="183" t="s">
        <v>106</v>
      </c>
      <c r="AV264" s="10" t="s">
        <v>106</v>
      </c>
      <c r="AW264" s="10" t="s">
        <v>36</v>
      </c>
      <c r="AX264" s="10" t="s">
        <v>79</v>
      </c>
      <c r="AY264" s="183" t="s">
        <v>150</v>
      </c>
    </row>
    <row r="265" spans="2:65" s="10" customFormat="1" ht="22.5" customHeight="1">
      <c r="B265" s="176"/>
      <c r="C265" s="177"/>
      <c r="D265" s="177"/>
      <c r="E265" s="178" t="s">
        <v>24</v>
      </c>
      <c r="F265" s="275" t="s">
        <v>449</v>
      </c>
      <c r="G265" s="276"/>
      <c r="H265" s="276"/>
      <c r="I265" s="276"/>
      <c r="J265" s="177"/>
      <c r="K265" s="179">
        <v>41</v>
      </c>
      <c r="L265" s="177"/>
      <c r="M265" s="177"/>
      <c r="N265" s="177"/>
      <c r="O265" s="177"/>
      <c r="P265" s="177"/>
      <c r="Q265" s="177"/>
      <c r="R265" s="180"/>
      <c r="T265" s="181"/>
      <c r="U265" s="177"/>
      <c r="V265" s="177"/>
      <c r="W265" s="177"/>
      <c r="X265" s="177"/>
      <c r="Y265" s="177"/>
      <c r="Z265" s="177"/>
      <c r="AA265" s="182"/>
      <c r="AT265" s="183" t="s">
        <v>177</v>
      </c>
      <c r="AU265" s="183" t="s">
        <v>106</v>
      </c>
      <c r="AV265" s="10" t="s">
        <v>106</v>
      </c>
      <c r="AW265" s="10" t="s">
        <v>36</v>
      </c>
      <c r="AX265" s="10" t="s">
        <v>79</v>
      </c>
      <c r="AY265" s="183" t="s">
        <v>150</v>
      </c>
    </row>
    <row r="266" spans="2:65" s="10" customFormat="1" ht="22.5" customHeight="1">
      <c r="B266" s="176"/>
      <c r="C266" s="177"/>
      <c r="D266" s="177"/>
      <c r="E266" s="178" t="s">
        <v>24</v>
      </c>
      <c r="F266" s="275" t="s">
        <v>450</v>
      </c>
      <c r="G266" s="276"/>
      <c r="H266" s="276"/>
      <c r="I266" s="276"/>
      <c r="J266" s="177"/>
      <c r="K266" s="179">
        <v>22.344000000000001</v>
      </c>
      <c r="L266" s="177"/>
      <c r="M266" s="177"/>
      <c r="N266" s="177"/>
      <c r="O266" s="177"/>
      <c r="P266" s="177"/>
      <c r="Q266" s="177"/>
      <c r="R266" s="180"/>
      <c r="T266" s="181"/>
      <c r="U266" s="177"/>
      <c r="V266" s="177"/>
      <c r="W266" s="177"/>
      <c r="X266" s="177"/>
      <c r="Y266" s="177"/>
      <c r="Z266" s="177"/>
      <c r="AA266" s="182"/>
      <c r="AT266" s="183" t="s">
        <v>177</v>
      </c>
      <c r="AU266" s="183" t="s">
        <v>106</v>
      </c>
      <c r="AV266" s="10" t="s">
        <v>106</v>
      </c>
      <c r="AW266" s="10" t="s">
        <v>36</v>
      </c>
      <c r="AX266" s="10" t="s">
        <v>79</v>
      </c>
      <c r="AY266" s="183" t="s">
        <v>150</v>
      </c>
    </row>
    <row r="267" spans="2:65" s="1" customFormat="1" ht="31.5" customHeight="1">
      <c r="B267" s="36"/>
      <c r="C267" s="169" t="s">
        <v>451</v>
      </c>
      <c r="D267" s="169" t="s">
        <v>151</v>
      </c>
      <c r="E267" s="170" t="s">
        <v>452</v>
      </c>
      <c r="F267" s="264" t="s">
        <v>453</v>
      </c>
      <c r="G267" s="264"/>
      <c r="H267" s="264"/>
      <c r="I267" s="264"/>
      <c r="J267" s="171" t="s">
        <v>247</v>
      </c>
      <c r="K267" s="172">
        <v>10.25</v>
      </c>
      <c r="L267" s="265">
        <v>0</v>
      </c>
      <c r="M267" s="266"/>
      <c r="N267" s="267">
        <f>ROUND(L267*K267,2)</f>
        <v>0</v>
      </c>
      <c r="O267" s="267"/>
      <c r="P267" s="267"/>
      <c r="Q267" s="267"/>
      <c r="R267" s="38"/>
      <c r="T267" s="173" t="s">
        <v>24</v>
      </c>
      <c r="U267" s="45" t="s">
        <v>44</v>
      </c>
      <c r="V267" s="37"/>
      <c r="W267" s="174">
        <f>V267*K267</f>
        <v>0</v>
      </c>
      <c r="X267" s="174">
        <v>0</v>
      </c>
      <c r="Y267" s="174">
        <f>X267*K267</f>
        <v>0</v>
      </c>
      <c r="Z267" s="174">
        <v>0</v>
      </c>
      <c r="AA267" s="175">
        <f>Z267*K267</f>
        <v>0</v>
      </c>
      <c r="AR267" s="19" t="s">
        <v>155</v>
      </c>
      <c r="AT267" s="19" t="s">
        <v>151</v>
      </c>
      <c r="AU267" s="19" t="s">
        <v>106</v>
      </c>
      <c r="AY267" s="19" t="s">
        <v>150</v>
      </c>
      <c r="BE267" s="111">
        <f>IF(U267="základní",N267,0)</f>
        <v>0</v>
      </c>
      <c r="BF267" s="111">
        <f>IF(U267="snížená",N267,0)</f>
        <v>0</v>
      </c>
      <c r="BG267" s="111">
        <f>IF(U267="zákl. přenesená",N267,0)</f>
        <v>0</v>
      </c>
      <c r="BH267" s="111">
        <f>IF(U267="sníž. přenesená",N267,0)</f>
        <v>0</v>
      </c>
      <c r="BI267" s="111">
        <f>IF(U267="nulová",N267,0)</f>
        <v>0</v>
      </c>
      <c r="BJ267" s="19" t="s">
        <v>87</v>
      </c>
      <c r="BK267" s="111">
        <f>ROUND(L267*K267,2)</f>
        <v>0</v>
      </c>
      <c r="BL267" s="19" t="s">
        <v>155</v>
      </c>
      <c r="BM267" s="19" t="s">
        <v>454</v>
      </c>
    </row>
    <row r="268" spans="2:65" s="10" customFormat="1" ht="22.5" customHeight="1">
      <c r="B268" s="176"/>
      <c r="C268" s="177"/>
      <c r="D268" s="177"/>
      <c r="E268" s="178" t="s">
        <v>24</v>
      </c>
      <c r="F268" s="273" t="s">
        <v>442</v>
      </c>
      <c r="G268" s="274"/>
      <c r="H268" s="274"/>
      <c r="I268" s="274"/>
      <c r="J268" s="177"/>
      <c r="K268" s="179">
        <v>10.25</v>
      </c>
      <c r="L268" s="177"/>
      <c r="M268" s="177"/>
      <c r="N268" s="177"/>
      <c r="O268" s="177"/>
      <c r="P268" s="177"/>
      <c r="Q268" s="177"/>
      <c r="R268" s="180"/>
      <c r="T268" s="181"/>
      <c r="U268" s="177"/>
      <c r="V268" s="177"/>
      <c r="W268" s="177"/>
      <c r="X268" s="177"/>
      <c r="Y268" s="177"/>
      <c r="Z268" s="177"/>
      <c r="AA268" s="182"/>
      <c r="AT268" s="183" t="s">
        <v>177</v>
      </c>
      <c r="AU268" s="183" t="s">
        <v>106</v>
      </c>
      <c r="AV268" s="10" t="s">
        <v>106</v>
      </c>
      <c r="AW268" s="10" t="s">
        <v>36</v>
      </c>
      <c r="AX268" s="10" t="s">
        <v>79</v>
      </c>
      <c r="AY268" s="183" t="s">
        <v>150</v>
      </c>
    </row>
    <row r="269" spans="2:65" s="1" customFormat="1" ht="31.5" customHeight="1">
      <c r="B269" s="36"/>
      <c r="C269" s="169" t="s">
        <v>455</v>
      </c>
      <c r="D269" s="169" t="s">
        <v>151</v>
      </c>
      <c r="E269" s="170" t="s">
        <v>456</v>
      </c>
      <c r="F269" s="264" t="s">
        <v>457</v>
      </c>
      <c r="G269" s="264"/>
      <c r="H269" s="264"/>
      <c r="I269" s="264"/>
      <c r="J269" s="171" t="s">
        <v>247</v>
      </c>
      <c r="K269" s="172">
        <v>15.106</v>
      </c>
      <c r="L269" s="265">
        <v>0</v>
      </c>
      <c r="M269" s="266"/>
      <c r="N269" s="267">
        <f>ROUND(L269*K269,2)</f>
        <v>0</v>
      </c>
      <c r="O269" s="267"/>
      <c r="P269" s="267"/>
      <c r="Q269" s="267"/>
      <c r="R269" s="38"/>
      <c r="T269" s="173" t="s">
        <v>24</v>
      </c>
      <c r="U269" s="45" t="s">
        <v>44</v>
      </c>
      <c r="V269" s="37"/>
      <c r="W269" s="174">
        <f>V269*K269</f>
        <v>0</v>
      </c>
      <c r="X269" s="174">
        <v>0</v>
      </c>
      <c r="Y269" s="174">
        <f>X269*K269</f>
        <v>0</v>
      </c>
      <c r="Z269" s="174">
        <v>0</v>
      </c>
      <c r="AA269" s="175">
        <f>Z269*K269</f>
        <v>0</v>
      </c>
      <c r="AR269" s="19" t="s">
        <v>155</v>
      </c>
      <c r="AT269" s="19" t="s">
        <v>151</v>
      </c>
      <c r="AU269" s="19" t="s">
        <v>106</v>
      </c>
      <c r="AY269" s="19" t="s">
        <v>150</v>
      </c>
      <c r="BE269" s="111">
        <f>IF(U269="základní",N269,0)</f>
        <v>0</v>
      </c>
      <c r="BF269" s="111">
        <f>IF(U269="snížená",N269,0)</f>
        <v>0</v>
      </c>
      <c r="BG269" s="111">
        <f>IF(U269="zákl. přenesená",N269,0)</f>
        <v>0</v>
      </c>
      <c r="BH269" s="111">
        <f>IF(U269="sníž. přenesená",N269,0)</f>
        <v>0</v>
      </c>
      <c r="BI269" s="111">
        <f>IF(U269="nulová",N269,0)</f>
        <v>0</v>
      </c>
      <c r="BJ269" s="19" t="s">
        <v>87</v>
      </c>
      <c r="BK269" s="111">
        <f>ROUND(L269*K269,2)</f>
        <v>0</v>
      </c>
      <c r="BL269" s="19" t="s">
        <v>155</v>
      </c>
      <c r="BM269" s="19" t="s">
        <v>458</v>
      </c>
    </row>
    <row r="270" spans="2:65" s="10" customFormat="1" ht="22.5" customHeight="1">
      <c r="B270" s="176"/>
      <c r="C270" s="177"/>
      <c r="D270" s="177"/>
      <c r="E270" s="178" t="s">
        <v>24</v>
      </c>
      <c r="F270" s="273" t="s">
        <v>441</v>
      </c>
      <c r="G270" s="274"/>
      <c r="H270" s="274"/>
      <c r="I270" s="274"/>
      <c r="J270" s="177"/>
      <c r="K270" s="179">
        <v>9.52</v>
      </c>
      <c r="L270" s="177"/>
      <c r="M270" s="177"/>
      <c r="N270" s="177"/>
      <c r="O270" s="177"/>
      <c r="P270" s="177"/>
      <c r="Q270" s="177"/>
      <c r="R270" s="180"/>
      <c r="T270" s="181"/>
      <c r="U270" s="177"/>
      <c r="V270" s="177"/>
      <c r="W270" s="177"/>
      <c r="X270" s="177"/>
      <c r="Y270" s="177"/>
      <c r="Z270" s="177"/>
      <c r="AA270" s="182"/>
      <c r="AT270" s="183" t="s">
        <v>177</v>
      </c>
      <c r="AU270" s="183" t="s">
        <v>106</v>
      </c>
      <c r="AV270" s="10" t="s">
        <v>106</v>
      </c>
      <c r="AW270" s="10" t="s">
        <v>36</v>
      </c>
      <c r="AX270" s="10" t="s">
        <v>79</v>
      </c>
      <c r="AY270" s="183" t="s">
        <v>150</v>
      </c>
    </row>
    <row r="271" spans="2:65" s="10" customFormat="1" ht="22.5" customHeight="1">
      <c r="B271" s="176"/>
      <c r="C271" s="177"/>
      <c r="D271" s="177"/>
      <c r="E271" s="178" t="s">
        <v>24</v>
      </c>
      <c r="F271" s="275" t="s">
        <v>443</v>
      </c>
      <c r="G271" s="276"/>
      <c r="H271" s="276"/>
      <c r="I271" s="276"/>
      <c r="J271" s="177"/>
      <c r="K271" s="179">
        <v>5.5860000000000003</v>
      </c>
      <c r="L271" s="177"/>
      <c r="M271" s="177"/>
      <c r="N271" s="177"/>
      <c r="O271" s="177"/>
      <c r="P271" s="177"/>
      <c r="Q271" s="177"/>
      <c r="R271" s="180"/>
      <c r="T271" s="181"/>
      <c r="U271" s="177"/>
      <c r="V271" s="177"/>
      <c r="W271" s="177"/>
      <c r="X271" s="177"/>
      <c r="Y271" s="177"/>
      <c r="Z271" s="177"/>
      <c r="AA271" s="182"/>
      <c r="AT271" s="183" t="s">
        <v>177</v>
      </c>
      <c r="AU271" s="183" t="s">
        <v>106</v>
      </c>
      <c r="AV271" s="10" t="s">
        <v>106</v>
      </c>
      <c r="AW271" s="10" t="s">
        <v>36</v>
      </c>
      <c r="AX271" s="10" t="s">
        <v>79</v>
      </c>
      <c r="AY271" s="183" t="s">
        <v>150</v>
      </c>
    </row>
    <row r="272" spans="2:65" s="11" customFormat="1" ht="22.5" customHeight="1">
      <c r="B272" s="184"/>
      <c r="C272" s="185"/>
      <c r="D272" s="185"/>
      <c r="E272" s="186" t="s">
        <v>24</v>
      </c>
      <c r="F272" s="277" t="s">
        <v>222</v>
      </c>
      <c r="G272" s="278"/>
      <c r="H272" s="278"/>
      <c r="I272" s="278"/>
      <c r="J272" s="185"/>
      <c r="K272" s="187">
        <v>15.106</v>
      </c>
      <c r="L272" s="185"/>
      <c r="M272" s="185"/>
      <c r="N272" s="185"/>
      <c r="O272" s="185"/>
      <c r="P272" s="185"/>
      <c r="Q272" s="185"/>
      <c r="R272" s="188"/>
      <c r="T272" s="189"/>
      <c r="U272" s="185"/>
      <c r="V272" s="185"/>
      <c r="W272" s="185"/>
      <c r="X272" s="185"/>
      <c r="Y272" s="185"/>
      <c r="Z272" s="185"/>
      <c r="AA272" s="190"/>
      <c r="AT272" s="191" t="s">
        <v>177</v>
      </c>
      <c r="AU272" s="191" t="s">
        <v>106</v>
      </c>
      <c r="AV272" s="11" t="s">
        <v>155</v>
      </c>
      <c r="AW272" s="11" t="s">
        <v>6</v>
      </c>
      <c r="AX272" s="11" t="s">
        <v>87</v>
      </c>
      <c r="AY272" s="191" t="s">
        <v>150</v>
      </c>
    </row>
    <row r="273" spans="2:65" s="1" customFormat="1" ht="31.5" customHeight="1">
      <c r="B273" s="36"/>
      <c r="C273" s="169" t="s">
        <v>459</v>
      </c>
      <c r="D273" s="169" t="s">
        <v>151</v>
      </c>
      <c r="E273" s="170" t="s">
        <v>460</v>
      </c>
      <c r="F273" s="264" t="s">
        <v>461</v>
      </c>
      <c r="G273" s="264"/>
      <c r="H273" s="264"/>
      <c r="I273" s="264"/>
      <c r="J273" s="171" t="s">
        <v>247</v>
      </c>
      <c r="K273" s="172">
        <v>10.25</v>
      </c>
      <c r="L273" s="265">
        <v>0</v>
      </c>
      <c r="M273" s="266"/>
      <c r="N273" s="267">
        <f>ROUND(L273*K273,2)</f>
        <v>0</v>
      </c>
      <c r="O273" s="267"/>
      <c r="P273" s="267"/>
      <c r="Q273" s="267"/>
      <c r="R273" s="38"/>
      <c r="T273" s="173" t="s">
        <v>24</v>
      </c>
      <c r="U273" s="45" t="s">
        <v>44</v>
      </c>
      <c r="V273" s="37"/>
      <c r="W273" s="174">
        <f>V273*K273</f>
        <v>0</v>
      </c>
      <c r="X273" s="174">
        <v>0</v>
      </c>
      <c r="Y273" s="174">
        <f>X273*K273</f>
        <v>0</v>
      </c>
      <c r="Z273" s="174">
        <v>0</v>
      </c>
      <c r="AA273" s="175">
        <f>Z273*K273</f>
        <v>0</v>
      </c>
      <c r="AR273" s="19" t="s">
        <v>155</v>
      </c>
      <c r="AT273" s="19" t="s">
        <v>151</v>
      </c>
      <c r="AU273" s="19" t="s">
        <v>106</v>
      </c>
      <c r="AY273" s="19" t="s">
        <v>150</v>
      </c>
      <c r="BE273" s="111">
        <f>IF(U273="základní",N273,0)</f>
        <v>0</v>
      </c>
      <c r="BF273" s="111">
        <f>IF(U273="snížená",N273,0)</f>
        <v>0</v>
      </c>
      <c r="BG273" s="111">
        <f>IF(U273="zákl. přenesená",N273,0)</f>
        <v>0</v>
      </c>
      <c r="BH273" s="111">
        <f>IF(U273="sníž. přenesená",N273,0)</f>
        <v>0</v>
      </c>
      <c r="BI273" s="111">
        <f>IF(U273="nulová",N273,0)</f>
        <v>0</v>
      </c>
      <c r="BJ273" s="19" t="s">
        <v>87</v>
      </c>
      <c r="BK273" s="111">
        <f>ROUND(L273*K273,2)</f>
        <v>0</v>
      </c>
      <c r="BL273" s="19" t="s">
        <v>155</v>
      </c>
      <c r="BM273" s="19" t="s">
        <v>462</v>
      </c>
    </row>
    <row r="274" spans="2:65" s="10" customFormat="1" ht="22.5" customHeight="1">
      <c r="B274" s="176"/>
      <c r="C274" s="177"/>
      <c r="D274" s="177"/>
      <c r="E274" s="178" t="s">
        <v>24</v>
      </c>
      <c r="F274" s="273" t="s">
        <v>442</v>
      </c>
      <c r="G274" s="274"/>
      <c r="H274" s="274"/>
      <c r="I274" s="274"/>
      <c r="J274" s="177"/>
      <c r="K274" s="179">
        <v>10.25</v>
      </c>
      <c r="L274" s="177"/>
      <c r="M274" s="177"/>
      <c r="N274" s="177"/>
      <c r="O274" s="177"/>
      <c r="P274" s="177"/>
      <c r="Q274" s="177"/>
      <c r="R274" s="180"/>
      <c r="T274" s="181"/>
      <c r="U274" s="177"/>
      <c r="V274" s="177"/>
      <c r="W274" s="177"/>
      <c r="X274" s="177"/>
      <c r="Y274" s="177"/>
      <c r="Z274" s="177"/>
      <c r="AA274" s="182"/>
      <c r="AT274" s="183" t="s">
        <v>177</v>
      </c>
      <c r="AU274" s="183" t="s">
        <v>106</v>
      </c>
      <c r="AV274" s="10" t="s">
        <v>106</v>
      </c>
      <c r="AW274" s="10" t="s">
        <v>36</v>
      </c>
      <c r="AX274" s="10" t="s">
        <v>79</v>
      </c>
      <c r="AY274" s="183" t="s">
        <v>150</v>
      </c>
    </row>
    <row r="275" spans="2:65" s="9" customFormat="1" ht="29.85" customHeight="1">
      <c r="B275" s="158"/>
      <c r="C275" s="159"/>
      <c r="D275" s="168" t="s">
        <v>122</v>
      </c>
      <c r="E275" s="168"/>
      <c r="F275" s="168"/>
      <c r="G275" s="168"/>
      <c r="H275" s="168"/>
      <c r="I275" s="168"/>
      <c r="J275" s="168"/>
      <c r="K275" s="168"/>
      <c r="L275" s="168"/>
      <c r="M275" s="168"/>
      <c r="N275" s="271">
        <f>BK275</f>
        <v>0</v>
      </c>
      <c r="O275" s="272"/>
      <c r="P275" s="272"/>
      <c r="Q275" s="272"/>
      <c r="R275" s="161"/>
      <c r="T275" s="162"/>
      <c r="U275" s="159"/>
      <c r="V275" s="159"/>
      <c r="W275" s="163">
        <f>W276</f>
        <v>0</v>
      </c>
      <c r="X275" s="159"/>
      <c r="Y275" s="163">
        <f>Y276</f>
        <v>0</v>
      </c>
      <c r="Z275" s="159"/>
      <c r="AA275" s="164">
        <f>AA276</f>
        <v>0</v>
      </c>
      <c r="AR275" s="165" t="s">
        <v>87</v>
      </c>
      <c r="AT275" s="166" t="s">
        <v>78</v>
      </c>
      <c r="AU275" s="166" t="s">
        <v>87</v>
      </c>
      <c r="AY275" s="165" t="s">
        <v>150</v>
      </c>
      <c r="BK275" s="167">
        <f>BK276</f>
        <v>0</v>
      </c>
    </row>
    <row r="276" spans="2:65" s="1" customFormat="1" ht="31.5" customHeight="1">
      <c r="B276" s="36"/>
      <c r="C276" s="169" t="s">
        <v>463</v>
      </c>
      <c r="D276" s="169" t="s">
        <v>151</v>
      </c>
      <c r="E276" s="170" t="s">
        <v>464</v>
      </c>
      <c r="F276" s="264" t="s">
        <v>465</v>
      </c>
      <c r="G276" s="264"/>
      <c r="H276" s="264"/>
      <c r="I276" s="264"/>
      <c r="J276" s="171" t="s">
        <v>247</v>
      </c>
      <c r="K276" s="172">
        <v>76.23</v>
      </c>
      <c r="L276" s="265">
        <v>0</v>
      </c>
      <c r="M276" s="266"/>
      <c r="N276" s="267">
        <f>ROUND(L276*K276,2)</f>
        <v>0</v>
      </c>
      <c r="O276" s="267"/>
      <c r="P276" s="267"/>
      <c r="Q276" s="267"/>
      <c r="R276" s="38"/>
      <c r="T276" s="173" t="s">
        <v>24</v>
      </c>
      <c r="U276" s="45" t="s">
        <v>44</v>
      </c>
      <c r="V276" s="37"/>
      <c r="W276" s="174">
        <f>V276*K276</f>
        <v>0</v>
      </c>
      <c r="X276" s="174">
        <v>0</v>
      </c>
      <c r="Y276" s="174">
        <f>X276*K276</f>
        <v>0</v>
      </c>
      <c r="Z276" s="174">
        <v>0</v>
      </c>
      <c r="AA276" s="175">
        <f>Z276*K276</f>
        <v>0</v>
      </c>
      <c r="AR276" s="19" t="s">
        <v>155</v>
      </c>
      <c r="AT276" s="19" t="s">
        <v>151</v>
      </c>
      <c r="AU276" s="19" t="s">
        <v>106</v>
      </c>
      <c r="AY276" s="19" t="s">
        <v>150</v>
      </c>
      <c r="BE276" s="111">
        <f>IF(U276="základní",N276,0)</f>
        <v>0</v>
      </c>
      <c r="BF276" s="111">
        <f>IF(U276="snížená",N276,0)</f>
        <v>0</v>
      </c>
      <c r="BG276" s="111">
        <f>IF(U276="zákl. přenesená",N276,0)</f>
        <v>0</v>
      </c>
      <c r="BH276" s="111">
        <f>IF(U276="sníž. přenesená",N276,0)</f>
        <v>0</v>
      </c>
      <c r="BI276" s="111">
        <f>IF(U276="nulová",N276,0)</f>
        <v>0</v>
      </c>
      <c r="BJ276" s="19" t="s">
        <v>87</v>
      </c>
      <c r="BK276" s="111">
        <f>ROUND(L276*K276,2)</f>
        <v>0</v>
      </c>
      <c r="BL276" s="19" t="s">
        <v>155</v>
      </c>
      <c r="BM276" s="19" t="s">
        <v>466</v>
      </c>
    </row>
    <row r="277" spans="2:65" s="9" customFormat="1" ht="37.35" customHeight="1">
      <c r="B277" s="158"/>
      <c r="C277" s="159"/>
      <c r="D277" s="160" t="s">
        <v>123</v>
      </c>
      <c r="E277" s="160"/>
      <c r="F277" s="160"/>
      <c r="G277" s="160"/>
      <c r="H277" s="160"/>
      <c r="I277" s="160"/>
      <c r="J277" s="160"/>
      <c r="K277" s="160"/>
      <c r="L277" s="160"/>
      <c r="M277" s="160"/>
      <c r="N277" s="283">
        <f>BK277</f>
        <v>0</v>
      </c>
      <c r="O277" s="284"/>
      <c r="P277" s="284"/>
      <c r="Q277" s="284"/>
      <c r="R277" s="161"/>
      <c r="T277" s="162"/>
      <c r="U277" s="159"/>
      <c r="V277" s="159"/>
      <c r="W277" s="163">
        <f>W278</f>
        <v>0</v>
      </c>
      <c r="X277" s="159"/>
      <c r="Y277" s="163">
        <f>Y278</f>
        <v>0.61</v>
      </c>
      <c r="Z277" s="159"/>
      <c r="AA277" s="164">
        <f>AA278</f>
        <v>0</v>
      </c>
      <c r="AR277" s="165" t="s">
        <v>160</v>
      </c>
      <c r="AT277" s="166" t="s">
        <v>78</v>
      </c>
      <c r="AU277" s="166" t="s">
        <v>79</v>
      </c>
      <c r="AY277" s="165" t="s">
        <v>150</v>
      </c>
      <c r="BK277" s="167">
        <f>BK278</f>
        <v>0</v>
      </c>
    </row>
    <row r="278" spans="2:65" s="9" customFormat="1" ht="19.899999999999999" customHeight="1">
      <c r="B278" s="158"/>
      <c r="C278" s="159"/>
      <c r="D278" s="168" t="s">
        <v>124</v>
      </c>
      <c r="E278" s="168"/>
      <c r="F278" s="168"/>
      <c r="G278" s="168"/>
      <c r="H278" s="168"/>
      <c r="I278" s="168"/>
      <c r="J278" s="168"/>
      <c r="K278" s="168"/>
      <c r="L278" s="168"/>
      <c r="M278" s="168"/>
      <c r="N278" s="271">
        <f>BK278</f>
        <v>0</v>
      </c>
      <c r="O278" s="272"/>
      <c r="P278" s="272"/>
      <c r="Q278" s="272"/>
      <c r="R278" s="161"/>
      <c r="T278" s="162"/>
      <c r="U278" s="159"/>
      <c r="V278" s="159"/>
      <c r="W278" s="163">
        <f>SUM(W279:W283)</f>
        <v>0</v>
      </c>
      <c r="X278" s="159"/>
      <c r="Y278" s="163">
        <f>SUM(Y279:Y283)</f>
        <v>0.61</v>
      </c>
      <c r="Z278" s="159"/>
      <c r="AA278" s="164">
        <f>SUM(AA279:AA283)</f>
        <v>0</v>
      </c>
      <c r="AR278" s="165" t="s">
        <v>160</v>
      </c>
      <c r="AT278" s="166" t="s">
        <v>78</v>
      </c>
      <c r="AU278" s="166" t="s">
        <v>87</v>
      </c>
      <c r="AY278" s="165" t="s">
        <v>150</v>
      </c>
      <c r="BK278" s="167">
        <f>SUM(BK279:BK283)</f>
        <v>0</v>
      </c>
    </row>
    <row r="279" spans="2:65" s="1" customFormat="1" ht="22.5" customHeight="1">
      <c r="B279" s="36"/>
      <c r="C279" s="169" t="s">
        <v>467</v>
      </c>
      <c r="D279" s="169" t="s">
        <v>151</v>
      </c>
      <c r="E279" s="170" t="s">
        <v>468</v>
      </c>
      <c r="F279" s="264" t="s">
        <v>469</v>
      </c>
      <c r="G279" s="264"/>
      <c r="H279" s="264"/>
      <c r="I279" s="264"/>
      <c r="J279" s="171" t="s">
        <v>163</v>
      </c>
      <c r="K279" s="172">
        <v>1</v>
      </c>
      <c r="L279" s="265">
        <v>0</v>
      </c>
      <c r="M279" s="266"/>
      <c r="N279" s="267">
        <f>ROUND(L279*K279,2)</f>
        <v>0</v>
      </c>
      <c r="O279" s="267"/>
      <c r="P279" s="267"/>
      <c r="Q279" s="267"/>
      <c r="R279" s="38"/>
      <c r="T279" s="173" t="s">
        <v>24</v>
      </c>
      <c r="U279" s="45" t="s">
        <v>44</v>
      </c>
      <c r="V279" s="37"/>
      <c r="W279" s="174">
        <f>V279*K279</f>
        <v>0</v>
      </c>
      <c r="X279" s="174">
        <v>0</v>
      </c>
      <c r="Y279" s="174">
        <f>X279*K279</f>
        <v>0</v>
      </c>
      <c r="Z279" s="174">
        <v>0</v>
      </c>
      <c r="AA279" s="175">
        <f>Z279*K279</f>
        <v>0</v>
      </c>
      <c r="AR279" s="19" t="s">
        <v>459</v>
      </c>
      <c r="AT279" s="19" t="s">
        <v>151</v>
      </c>
      <c r="AU279" s="19" t="s">
        <v>106</v>
      </c>
      <c r="AY279" s="19" t="s">
        <v>150</v>
      </c>
      <c r="BE279" s="111">
        <f>IF(U279="základní",N279,0)</f>
        <v>0</v>
      </c>
      <c r="BF279" s="111">
        <f>IF(U279="snížená",N279,0)</f>
        <v>0</v>
      </c>
      <c r="BG279" s="111">
        <f>IF(U279="zákl. přenesená",N279,0)</f>
        <v>0</v>
      </c>
      <c r="BH279" s="111">
        <f>IF(U279="sníž. přenesená",N279,0)</f>
        <v>0</v>
      </c>
      <c r="BI279" s="111">
        <f>IF(U279="nulová",N279,0)</f>
        <v>0</v>
      </c>
      <c r="BJ279" s="19" t="s">
        <v>87</v>
      </c>
      <c r="BK279" s="111">
        <f>ROUND(L279*K279,2)</f>
        <v>0</v>
      </c>
      <c r="BL279" s="19" t="s">
        <v>459</v>
      </c>
      <c r="BM279" s="19" t="s">
        <v>470</v>
      </c>
    </row>
    <row r="280" spans="2:65" s="10" customFormat="1" ht="31.5" customHeight="1">
      <c r="B280" s="176"/>
      <c r="C280" s="177"/>
      <c r="D280" s="177"/>
      <c r="E280" s="178" t="s">
        <v>24</v>
      </c>
      <c r="F280" s="273" t="s">
        <v>471</v>
      </c>
      <c r="G280" s="274"/>
      <c r="H280" s="274"/>
      <c r="I280" s="274"/>
      <c r="J280" s="177"/>
      <c r="K280" s="179">
        <v>1</v>
      </c>
      <c r="L280" s="177"/>
      <c r="M280" s="177"/>
      <c r="N280" s="177"/>
      <c r="O280" s="177"/>
      <c r="P280" s="177"/>
      <c r="Q280" s="177"/>
      <c r="R280" s="180"/>
      <c r="T280" s="181"/>
      <c r="U280" s="177"/>
      <c r="V280" s="177"/>
      <c r="W280" s="177"/>
      <c r="X280" s="177"/>
      <c r="Y280" s="177"/>
      <c r="Z280" s="177"/>
      <c r="AA280" s="182"/>
      <c r="AT280" s="183" t="s">
        <v>177</v>
      </c>
      <c r="AU280" s="183" t="s">
        <v>106</v>
      </c>
      <c r="AV280" s="10" t="s">
        <v>106</v>
      </c>
      <c r="AW280" s="10" t="s">
        <v>36</v>
      </c>
      <c r="AX280" s="10" t="s">
        <v>87</v>
      </c>
      <c r="AY280" s="183" t="s">
        <v>150</v>
      </c>
    </row>
    <row r="281" spans="2:65" s="1" customFormat="1" ht="31.5" customHeight="1">
      <c r="B281" s="36"/>
      <c r="C281" s="192" t="s">
        <v>472</v>
      </c>
      <c r="D281" s="192" t="s">
        <v>244</v>
      </c>
      <c r="E281" s="193" t="s">
        <v>473</v>
      </c>
      <c r="F281" s="279" t="s">
        <v>474</v>
      </c>
      <c r="G281" s="279"/>
      <c r="H281" s="279"/>
      <c r="I281" s="279"/>
      <c r="J281" s="194" t="s">
        <v>192</v>
      </c>
      <c r="K281" s="195">
        <v>1</v>
      </c>
      <c r="L281" s="280">
        <v>0</v>
      </c>
      <c r="M281" s="281"/>
      <c r="N281" s="282">
        <f>ROUND(L281*K281,2)</f>
        <v>0</v>
      </c>
      <c r="O281" s="267"/>
      <c r="P281" s="267"/>
      <c r="Q281" s="267"/>
      <c r="R281" s="38"/>
      <c r="T281" s="173" t="s">
        <v>24</v>
      </c>
      <c r="U281" s="45" t="s">
        <v>44</v>
      </c>
      <c r="V281" s="37"/>
      <c r="W281" s="174">
        <f>V281*K281</f>
        <v>0</v>
      </c>
      <c r="X281" s="174">
        <v>0.61</v>
      </c>
      <c r="Y281" s="174">
        <f>X281*K281</f>
        <v>0.61</v>
      </c>
      <c r="Z281" s="174">
        <v>0</v>
      </c>
      <c r="AA281" s="175">
        <f>Z281*K281</f>
        <v>0</v>
      </c>
      <c r="AR281" s="19" t="s">
        <v>475</v>
      </c>
      <c r="AT281" s="19" t="s">
        <v>244</v>
      </c>
      <c r="AU281" s="19" t="s">
        <v>106</v>
      </c>
      <c r="AY281" s="19" t="s">
        <v>150</v>
      </c>
      <c r="BE281" s="111">
        <f>IF(U281="základní",N281,0)</f>
        <v>0</v>
      </c>
      <c r="BF281" s="111">
        <f>IF(U281="snížená",N281,0)</f>
        <v>0</v>
      </c>
      <c r="BG281" s="111">
        <f>IF(U281="zákl. přenesená",N281,0)</f>
        <v>0</v>
      </c>
      <c r="BH281" s="111">
        <f>IF(U281="sníž. přenesená",N281,0)</f>
        <v>0</v>
      </c>
      <c r="BI281" s="111">
        <f>IF(U281="nulová",N281,0)</f>
        <v>0</v>
      </c>
      <c r="BJ281" s="19" t="s">
        <v>87</v>
      </c>
      <c r="BK281" s="111">
        <f>ROUND(L281*K281,2)</f>
        <v>0</v>
      </c>
      <c r="BL281" s="19" t="s">
        <v>475</v>
      </c>
      <c r="BM281" s="19" t="s">
        <v>476</v>
      </c>
    </row>
    <row r="282" spans="2:65" s="1" customFormat="1" ht="22.5" customHeight="1">
      <c r="B282" s="36"/>
      <c r="C282" s="169" t="s">
        <v>477</v>
      </c>
      <c r="D282" s="169" t="s">
        <v>151</v>
      </c>
      <c r="E282" s="170" t="s">
        <v>478</v>
      </c>
      <c r="F282" s="264" t="s">
        <v>479</v>
      </c>
      <c r="G282" s="264"/>
      <c r="H282" s="264"/>
      <c r="I282" s="264"/>
      <c r="J282" s="171" t="s">
        <v>163</v>
      </c>
      <c r="K282" s="172">
        <v>1</v>
      </c>
      <c r="L282" s="265">
        <v>0</v>
      </c>
      <c r="M282" s="266"/>
      <c r="N282" s="267">
        <f>ROUND(L282*K282,2)</f>
        <v>0</v>
      </c>
      <c r="O282" s="267"/>
      <c r="P282" s="267"/>
      <c r="Q282" s="267"/>
      <c r="R282" s="38"/>
      <c r="T282" s="173" t="s">
        <v>24</v>
      </c>
      <c r="U282" s="45" t="s">
        <v>44</v>
      </c>
      <c r="V282" s="37"/>
      <c r="W282" s="174">
        <f>V282*K282</f>
        <v>0</v>
      </c>
      <c r="X282" s="174">
        <v>0</v>
      </c>
      <c r="Y282" s="174">
        <f>X282*K282</f>
        <v>0</v>
      </c>
      <c r="Z282" s="174">
        <v>0</v>
      </c>
      <c r="AA282" s="175">
        <f>Z282*K282</f>
        <v>0</v>
      </c>
      <c r="AR282" s="19" t="s">
        <v>459</v>
      </c>
      <c r="AT282" s="19" t="s">
        <v>151</v>
      </c>
      <c r="AU282" s="19" t="s">
        <v>106</v>
      </c>
      <c r="AY282" s="19" t="s">
        <v>150</v>
      </c>
      <c r="BE282" s="111">
        <f>IF(U282="základní",N282,0)</f>
        <v>0</v>
      </c>
      <c r="BF282" s="111">
        <f>IF(U282="snížená",N282,0)</f>
        <v>0</v>
      </c>
      <c r="BG282" s="111">
        <f>IF(U282="zákl. přenesená",N282,0)</f>
        <v>0</v>
      </c>
      <c r="BH282" s="111">
        <f>IF(U282="sníž. přenesená",N282,0)</f>
        <v>0</v>
      </c>
      <c r="BI282" s="111">
        <f>IF(U282="nulová",N282,0)</f>
        <v>0</v>
      </c>
      <c r="BJ282" s="19" t="s">
        <v>87</v>
      </c>
      <c r="BK282" s="111">
        <f>ROUND(L282*K282,2)</f>
        <v>0</v>
      </c>
      <c r="BL282" s="19" t="s">
        <v>459</v>
      </c>
      <c r="BM282" s="19" t="s">
        <v>480</v>
      </c>
    </row>
    <row r="283" spans="2:65" s="10" customFormat="1" ht="31.5" customHeight="1">
      <c r="B283" s="176"/>
      <c r="C283" s="177"/>
      <c r="D283" s="177"/>
      <c r="E283" s="178" t="s">
        <v>24</v>
      </c>
      <c r="F283" s="273" t="s">
        <v>481</v>
      </c>
      <c r="G283" s="274"/>
      <c r="H283" s="274"/>
      <c r="I283" s="274"/>
      <c r="J283" s="177"/>
      <c r="K283" s="179">
        <v>1</v>
      </c>
      <c r="L283" s="177"/>
      <c r="M283" s="177"/>
      <c r="N283" s="177"/>
      <c r="O283" s="177"/>
      <c r="P283" s="177"/>
      <c r="Q283" s="177"/>
      <c r="R283" s="180"/>
      <c r="T283" s="181"/>
      <c r="U283" s="177"/>
      <c r="V283" s="177"/>
      <c r="W283" s="177"/>
      <c r="X283" s="177"/>
      <c r="Y283" s="177"/>
      <c r="Z283" s="177"/>
      <c r="AA283" s="182"/>
      <c r="AT283" s="183" t="s">
        <v>177</v>
      </c>
      <c r="AU283" s="183" t="s">
        <v>106</v>
      </c>
      <c r="AV283" s="10" t="s">
        <v>106</v>
      </c>
      <c r="AW283" s="10" t="s">
        <v>36</v>
      </c>
      <c r="AX283" s="10" t="s">
        <v>87</v>
      </c>
      <c r="AY283" s="183" t="s">
        <v>150</v>
      </c>
    </row>
    <row r="284" spans="2:65" s="9" customFormat="1" ht="37.35" customHeight="1">
      <c r="B284" s="158"/>
      <c r="C284" s="159"/>
      <c r="D284" s="160" t="s">
        <v>125</v>
      </c>
      <c r="E284" s="160"/>
      <c r="F284" s="160"/>
      <c r="G284" s="160"/>
      <c r="H284" s="160"/>
      <c r="I284" s="160"/>
      <c r="J284" s="160"/>
      <c r="K284" s="160"/>
      <c r="L284" s="160"/>
      <c r="M284" s="160"/>
      <c r="N284" s="270">
        <f>BK284</f>
        <v>0</v>
      </c>
      <c r="O284" s="257"/>
      <c r="P284" s="257"/>
      <c r="Q284" s="257"/>
      <c r="R284" s="161"/>
      <c r="T284" s="162"/>
      <c r="U284" s="159"/>
      <c r="V284" s="159"/>
      <c r="W284" s="163">
        <f>W285</f>
        <v>0</v>
      </c>
      <c r="X284" s="159"/>
      <c r="Y284" s="163">
        <f>Y285</f>
        <v>0</v>
      </c>
      <c r="Z284" s="159"/>
      <c r="AA284" s="164">
        <f>AA285</f>
        <v>0</v>
      </c>
      <c r="AR284" s="165" t="s">
        <v>168</v>
      </c>
      <c r="AT284" s="166" t="s">
        <v>78</v>
      </c>
      <c r="AU284" s="166" t="s">
        <v>79</v>
      </c>
      <c r="AY284" s="165" t="s">
        <v>150</v>
      </c>
      <c r="BK284" s="167">
        <f>BK285</f>
        <v>0</v>
      </c>
    </row>
    <row r="285" spans="2:65" s="9" customFormat="1" ht="19.899999999999999" customHeight="1">
      <c r="B285" s="158"/>
      <c r="C285" s="159"/>
      <c r="D285" s="168" t="s">
        <v>126</v>
      </c>
      <c r="E285" s="168"/>
      <c r="F285" s="168"/>
      <c r="G285" s="168"/>
      <c r="H285" s="168"/>
      <c r="I285" s="168"/>
      <c r="J285" s="168"/>
      <c r="K285" s="168"/>
      <c r="L285" s="168"/>
      <c r="M285" s="168"/>
      <c r="N285" s="271">
        <f>BK285</f>
        <v>0</v>
      </c>
      <c r="O285" s="272"/>
      <c r="P285" s="272"/>
      <c r="Q285" s="272"/>
      <c r="R285" s="161"/>
      <c r="T285" s="162"/>
      <c r="U285" s="159"/>
      <c r="V285" s="159"/>
      <c r="W285" s="163">
        <f>SUM(W286:W288)</f>
        <v>0</v>
      </c>
      <c r="X285" s="159"/>
      <c r="Y285" s="163">
        <f>SUM(Y286:Y288)</f>
        <v>0</v>
      </c>
      <c r="Z285" s="159"/>
      <c r="AA285" s="164">
        <f>SUM(AA286:AA288)</f>
        <v>0</v>
      </c>
      <c r="AR285" s="165" t="s">
        <v>168</v>
      </c>
      <c r="AT285" s="166" t="s">
        <v>78</v>
      </c>
      <c r="AU285" s="166" t="s">
        <v>87</v>
      </c>
      <c r="AY285" s="165" t="s">
        <v>150</v>
      </c>
      <c r="BK285" s="167">
        <f>SUM(BK286:BK288)</f>
        <v>0</v>
      </c>
    </row>
    <row r="286" spans="2:65" s="1" customFormat="1" ht="31.5" customHeight="1">
      <c r="B286" s="36"/>
      <c r="C286" s="169" t="s">
        <v>482</v>
      </c>
      <c r="D286" s="169" t="s">
        <v>151</v>
      </c>
      <c r="E286" s="170" t="s">
        <v>483</v>
      </c>
      <c r="F286" s="264" t="s">
        <v>484</v>
      </c>
      <c r="G286" s="264"/>
      <c r="H286" s="264"/>
      <c r="I286" s="264"/>
      <c r="J286" s="171" t="s">
        <v>485</v>
      </c>
      <c r="K286" s="172">
        <v>1</v>
      </c>
      <c r="L286" s="265">
        <v>0</v>
      </c>
      <c r="M286" s="266"/>
      <c r="N286" s="267">
        <f>ROUND(L286*K286,2)</f>
        <v>0</v>
      </c>
      <c r="O286" s="267"/>
      <c r="P286" s="267"/>
      <c r="Q286" s="267"/>
      <c r="R286" s="38"/>
      <c r="T286" s="173" t="s">
        <v>24</v>
      </c>
      <c r="U286" s="45" t="s">
        <v>44</v>
      </c>
      <c r="V286" s="37"/>
      <c r="W286" s="174">
        <f>V286*K286</f>
        <v>0</v>
      </c>
      <c r="X286" s="174">
        <v>0</v>
      </c>
      <c r="Y286" s="174">
        <f>X286*K286</f>
        <v>0</v>
      </c>
      <c r="Z286" s="174">
        <v>0</v>
      </c>
      <c r="AA286" s="175">
        <f>Z286*K286</f>
        <v>0</v>
      </c>
      <c r="AR286" s="19" t="s">
        <v>486</v>
      </c>
      <c r="AT286" s="19" t="s">
        <v>151</v>
      </c>
      <c r="AU286" s="19" t="s">
        <v>106</v>
      </c>
      <c r="AY286" s="19" t="s">
        <v>150</v>
      </c>
      <c r="BE286" s="111">
        <f>IF(U286="základní",N286,0)</f>
        <v>0</v>
      </c>
      <c r="BF286" s="111">
        <f>IF(U286="snížená",N286,0)</f>
        <v>0</v>
      </c>
      <c r="BG286" s="111">
        <f>IF(U286="zákl. přenesená",N286,0)</f>
        <v>0</v>
      </c>
      <c r="BH286" s="111">
        <f>IF(U286="sníž. přenesená",N286,0)</f>
        <v>0</v>
      </c>
      <c r="BI286" s="111">
        <f>IF(U286="nulová",N286,0)</f>
        <v>0</v>
      </c>
      <c r="BJ286" s="19" t="s">
        <v>87</v>
      </c>
      <c r="BK286" s="111">
        <f>ROUND(L286*K286,2)</f>
        <v>0</v>
      </c>
      <c r="BL286" s="19" t="s">
        <v>486</v>
      </c>
      <c r="BM286" s="19" t="s">
        <v>487</v>
      </c>
    </row>
    <row r="287" spans="2:65" s="1" customFormat="1" ht="22.5" customHeight="1">
      <c r="B287" s="36"/>
      <c r="C287" s="169" t="s">
        <v>488</v>
      </c>
      <c r="D287" s="169" t="s">
        <v>151</v>
      </c>
      <c r="E287" s="170" t="s">
        <v>489</v>
      </c>
      <c r="F287" s="264" t="s">
        <v>128</v>
      </c>
      <c r="G287" s="264"/>
      <c r="H287" s="264"/>
      <c r="I287" s="264"/>
      <c r="J287" s="171" t="s">
        <v>485</v>
      </c>
      <c r="K287" s="172">
        <v>1</v>
      </c>
      <c r="L287" s="265">
        <v>0</v>
      </c>
      <c r="M287" s="266"/>
      <c r="N287" s="267">
        <f>ROUND(L287*K287,2)</f>
        <v>0</v>
      </c>
      <c r="O287" s="267"/>
      <c r="P287" s="267"/>
      <c r="Q287" s="267"/>
      <c r="R287" s="38"/>
      <c r="T287" s="173" t="s">
        <v>24</v>
      </c>
      <c r="U287" s="45" t="s">
        <v>44</v>
      </c>
      <c r="V287" s="37"/>
      <c r="W287" s="174">
        <f>V287*K287</f>
        <v>0</v>
      </c>
      <c r="X287" s="174">
        <v>0</v>
      </c>
      <c r="Y287" s="174">
        <f>X287*K287</f>
        <v>0</v>
      </c>
      <c r="Z287" s="174">
        <v>0</v>
      </c>
      <c r="AA287" s="175">
        <f>Z287*K287</f>
        <v>0</v>
      </c>
      <c r="AR287" s="19" t="s">
        <v>486</v>
      </c>
      <c r="AT287" s="19" t="s">
        <v>151</v>
      </c>
      <c r="AU287" s="19" t="s">
        <v>106</v>
      </c>
      <c r="AY287" s="19" t="s">
        <v>150</v>
      </c>
      <c r="BE287" s="111">
        <f>IF(U287="základní",N287,0)</f>
        <v>0</v>
      </c>
      <c r="BF287" s="111">
        <f>IF(U287="snížená",N287,0)</f>
        <v>0</v>
      </c>
      <c r="BG287" s="111">
        <f>IF(U287="zákl. přenesená",N287,0)</f>
        <v>0</v>
      </c>
      <c r="BH287" s="111">
        <f>IF(U287="sníž. přenesená",N287,0)</f>
        <v>0</v>
      </c>
      <c r="BI287" s="111">
        <f>IF(U287="nulová",N287,0)</f>
        <v>0</v>
      </c>
      <c r="BJ287" s="19" t="s">
        <v>87</v>
      </c>
      <c r="BK287" s="111">
        <f>ROUND(L287*K287,2)</f>
        <v>0</v>
      </c>
      <c r="BL287" s="19" t="s">
        <v>486</v>
      </c>
      <c r="BM287" s="19" t="s">
        <v>490</v>
      </c>
    </row>
    <row r="288" spans="2:65" s="1" customFormat="1" ht="22.5" customHeight="1">
      <c r="B288" s="36"/>
      <c r="C288" s="169" t="s">
        <v>491</v>
      </c>
      <c r="D288" s="169" t="s">
        <v>151</v>
      </c>
      <c r="E288" s="170" t="s">
        <v>492</v>
      </c>
      <c r="F288" s="264" t="s">
        <v>493</v>
      </c>
      <c r="G288" s="264"/>
      <c r="H288" s="264"/>
      <c r="I288" s="264"/>
      <c r="J288" s="171" t="s">
        <v>485</v>
      </c>
      <c r="K288" s="172">
        <v>1</v>
      </c>
      <c r="L288" s="265">
        <v>0</v>
      </c>
      <c r="M288" s="266"/>
      <c r="N288" s="267">
        <f>ROUND(L288*K288,2)</f>
        <v>0</v>
      </c>
      <c r="O288" s="267"/>
      <c r="P288" s="267"/>
      <c r="Q288" s="267"/>
      <c r="R288" s="38"/>
      <c r="T288" s="173" t="s">
        <v>24</v>
      </c>
      <c r="U288" s="45" t="s">
        <v>44</v>
      </c>
      <c r="V288" s="37"/>
      <c r="W288" s="174">
        <f>V288*K288</f>
        <v>0</v>
      </c>
      <c r="X288" s="174">
        <v>0</v>
      </c>
      <c r="Y288" s="174">
        <f>X288*K288</f>
        <v>0</v>
      </c>
      <c r="Z288" s="174">
        <v>0</v>
      </c>
      <c r="AA288" s="175">
        <f>Z288*K288</f>
        <v>0</v>
      </c>
      <c r="AR288" s="19" t="s">
        <v>486</v>
      </c>
      <c r="AT288" s="19" t="s">
        <v>151</v>
      </c>
      <c r="AU288" s="19" t="s">
        <v>106</v>
      </c>
      <c r="AY288" s="19" t="s">
        <v>150</v>
      </c>
      <c r="BE288" s="111">
        <f>IF(U288="základní",N288,0)</f>
        <v>0</v>
      </c>
      <c r="BF288" s="111">
        <f>IF(U288="snížená",N288,0)</f>
        <v>0</v>
      </c>
      <c r="BG288" s="111">
        <f>IF(U288="zákl. přenesená",N288,0)</f>
        <v>0</v>
      </c>
      <c r="BH288" s="111">
        <f>IF(U288="sníž. přenesená",N288,0)</f>
        <v>0</v>
      </c>
      <c r="BI288" s="111">
        <f>IF(U288="nulová",N288,0)</f>
        <v>0</v>
      </c>
      <c r="BJ288" s="19" t="s">
        <v>87</v>
      </c>
      <c r="BK288" s="111">
        <f>ROUND(L288*K288,2)</f>
        <v>0</v>
      </c>
      <c r="BL288" s="19" t="s">
        <v>486</v>
      </c>
      <c r="BM288" s="19" t="s">
        <v>494</v>
      </c>
    </row>
    <row r="289" spans="2:63" s="1" customFormat="1" ht="49.9" customHeight="1">
      <c r="B289" s="36"/>
      <c r="C289" s="37"/>
      <c r="D289" s="160" t="s">
        <v>495</v>
      </c>
      <c r="E289" s="37"/>
      <c r="F289" s="37"/>
      <c r="G289" s="37"/>
      <c r="H289" s="37"/>
      <c r="I289" s="37"/>
      <c r="J289" s="37"/>
      <c r="K289" s="37"/>
      <c r="L289" s="37"/>
      <c r="M289" s="37"/>
      <c r="N289" s="283">
        <f>BK289</f>
        <v>0</v>
      </c>
      <c r="O289" s="284"/>
      <c r="P289" s="284"/>
      <c r="Q289" s="284"/>
      <c r="R289" s="38"/>
      <c r="T289" s="149"/>
      <c r="U289" s="57"/>
      <c r="V289" s="57"/>
      <c r="W289" s="57"/>
      <c r="X289" s="57"/>
      <c r="Y289" s="57"/>
      <c r="Z289" s="57"/>
      <c r="AA289" s="59"/>
      <c r="AT289" s="19" t="s">
        <v>78</v>
      </c>
      <c r="AU289" s="19" t="s">
        <v>79</v>
      </c>
      <c r="AY289" s="19" t="s">
        <v>496</v>
      </c>
      <c r="BK289" s="111">
        <v>0</v>
      </c>
    </row>
    <row r="290" spans="2:63" s="1" customFormat="1" ht="6.95" customHeight="1">
      <c r="B290" s="60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2"/>
    </row>
  </sheetData>
  <sheetProtection password="CC35" sheet="1" objects="1" scenarios="1" formatCells="0" formatColumns="0" formatRows="0" sort="0" autoFilter="0"/>
  <mergeCells count="379">
    <mergeCell ref="H1:K1"/>
    <mergeCell ref="S2:AC2"/>
    <mergeCell ref="N190:Q190"/>
    <mergeCell ref="N217:Q217"/>
    <mergeCell ref="N254:Q254"/>
    <mergeCell ref="N275:Q275"/>
    <mergeCell ref="N277:Q277"/>
    <mergeCell ref="N278:Q278"/>
    <mergeCell ref="N284:Q284"/>
    <mergeCell ref="F279:I279"/>
    <mergeCell ref="L279:M279"/>
    <mergeCell ref="N279:Q279"/>
    <mergeCell ref="F280:I280"/>
    <mergeCell ref="F281:I281"/>
    <mergeCell ref="L281:M281"/>
    <mergeCell ref="N281:Q281"/>
    <mergeCell ref="F282:I282"/>
    <mergeCell ref="L282:M282"/>
    <mergeCell ref="N282:Q282"/>
    <mergeCell ref="F270:I270"/>
    <mergeCell ref="F271:I271"/>
    <mergeCell ref="F272:I272"/>
    <mergeCell ref="F273:I273"/>
    <mergeCell ref="L273:M273"/>
    <mergeCell ref="N285:Q285"/>
    <mergeCell ref="N289:Q289"/>
    <mergeCell ref="F283:I283"/>
    <mergeCell ref="F286:I286"/>
    <mergeCell ref="L286:M286"/>
    <mergeCell ref="N286:Q286"/>
    <mergeCell ref="F287:I287"/>
    <mergeCell ref="L287:M287"/>
    <mergeCell ref="N287:Q287"/>
    <mergeCell ref="F288:I288"/>
    <mergeCell ref="L288:M288"/>
    <mergeCell ref="N288:Q288"/>
    <mergeCell ref="N273:Q273"/>
    <mergeCell ref="F274:I274"/>
    <mergeCell ref="F276:I276"/>
    <mergeCell ref="L276:M276"/>
    <mergeCell ref="N276:Q276"/>
    <mergeCell ref="F264:I264"/>
    <mergeCell ref="F265:I265"/>
    <mergeCell ref="F266:I266"/>
    <mergeCell ref="F267:I267"/>
    <mergeCell ref="L267:M267"/>
    <mergeCell ref="N267:Q267"/>
    <mergeCell ref="F268:I268"/>
    <mergeCell ref="F269:I269"/>
    <mergeCell ref="L269:M269"/>
    <mergeCell ref="N269:Q269"/>
    <mergeCell ref="F259:I259"/>
    <mergeCell ref="L259:M259"/>
    <mergeCell ref="N259:Q259"/>
    <mergeCell ref="F260:I260"/>
    <mergeCell ref="F261:I261"/>
    <mergeCell ref="F262:I262"/>
    <mergeCell ref="F263:I263"/>
    <mergeCell ref="L263:M263"/>
    <mergeCell ref="N263:Q263"/>
    <mergeCell ref="F253:I253"/>
    <mergeCell ref="F255:I255"/>
    <mergeCell ref="L255:M255"/>
    <mergeCell ref="N255:Q255"/>
    <mergeCell ref="F256:I256"/>
    <mergeCell ref="F257:I257"/>
    <mergeCell ref="L257:M257"/>
    <mergeCell ref="N257:Q257"/>
    <mergeCell ref="F258:I258"/>
    <mergeCell ref="F248:I248"/>
    <mergeCell ref="L248:M248"/>
    <mergeCell ref="N248:Q248"/>
    <mergeCell ref="F249:I249"/>
    <mergeCell ref="F250:I250"/>
    <mergeCell ref="L250:M250"/>
    <mergeCell ref="N250:Q250"/>
    <mergeCell ref="F251:I251"/>
    <mergeCell ref="F252:I252"/>
    <mergeCell ref="L252:M252"/>
    <mergeCell ref="N252:Q252"/>
    <mergeCell ref="F243:I243"/>
    <mergeCell ref="F244:I244"/>
    <mergeCell ref="L244:M244"/>
    <mergeCell ref="N244:Q244"/>
    <mergeCell ref="F245:I245"/>
    <mergeCell ref="F246:I246"/>
    <mergeCell ref="L246:M246"/>
    <mergeCell ref="N246:Q246"/>
    <mergeCell ref="F247:I247"/>
    <mergeCell ref="F238:I238"/>
    <mergeCell ref="L238:M238"/>
    <mergeCell ref="N238:Q238"/>
    <mergeCell ref="F239:I239"/>
    <mergeCell ref="F240:I240"/>
    <mergeCell ref="L240:M240"/>
    <mergeCell ref="N240:Q240"/>
    <mergeCell ref="F241:I241"/>
    <mergeCell ref="F242:I242"/>
    <mergeCell ref="L242:M242"/>
    <mergeCell ref="N242:Q242"/>
    <mergeCell ref="F233:I233"/>
    <mergeCell ref="F234:I234"/>
    <mergeCell ref="L234:M234"/>
    <mergeCell ref="N234:Q234"/>
    <mergeCell ref="F235:I235"/>
    <mergeCell ref="F236:I236"/>
    <mergeCell ref="L236:M236"/>
    <mergeCell ref="N236:Q236"/>
    <mergeCell ref="F237:I237"/>
    <mergeCell ref="F228:I228"/>
    <mergeCell ref="L228:M228"/>
    <mergeCell ref="N228:Q228"/>
    <mergeCell ref="F229:I229"/>
    <mergeCell ref="F230:I230"/>
    <mergeCell ref="L230:M230"/>
    <mergeCell ref="N230:Q230"/>
    <mergeCell ref="F231:I231"/>
    <mergeCell ref="F232:I232"/>
    <mergeCell ref="L232:M232"/>
    <mergeCell ref="N232:Q232"/>
    <mergeCell ref="F223:I223"/>
    <mergeCell ref="F224:I224"/>
    <mergeCell ref="L224:M224"/>
    <mergeCell ref="N224:Q224"/>
    <mergeCell ref="F225:I225"/>
    <mergeCell ref="F226:I226"/>
    <mergeCell ref="L226:M226"/>
    <mergeCell ref="N226:Q226"/>
    <mergeCell ref="F227:I227"/>
    <mergeCell ref="F218:I218"/>
    <mergeCell ref="L218:M218"/>
    <mergeCell ref="N218:Q218"/>
    <mergeCell ref="F219:I219"/>
    <mergeCell ref="F220:I220"/>
    <mergeCell ref="L220:M220"/>
    <mergeCell ref="N220:Q220"/>
    <mergeCell ref="F221:I221"/>
    <mergeCell ref="F222:I222"/>
    <mergeCell ref="L222:M222"/>
    <mergeCell ref="N222:Q222"/>
    <mergeCell ref="F212:I212"/>
    <mergeCell ref="F213:I213"/>
    <mergeCell ref="L213:M213"/>
    <mergeCell ref="N213:Q213"/>
    <mergeCell ref="F214:I214"/>
    <mergeCell ref="F215:I215"/>
    <mergeCell ref="L215:M215"/>
    <mergeCell ref="N215:Q215"/>
    <mergeCell ref="F216:I216"/>
    <mergeCell ref="F206:I206"/>
    <mergeCell ref="F207:I207"/>
    <mergeCell ref="F208:I208"/>
    <mergeCell ref="F209:I209"/>
    <mergeCell ref="L209:M209"/>
    <mergeCell ref="N209:Q209"/>
    <mergeCell ref="F210:I210"/>
    <mergeCell ref="F211:I211"/>
    <mergeCell ref="L211:M211"/>
    <mergeCell ref="N211:Q211"/>
    <mergeCell ref="F201:I201"/>
    <mergeCell ref="L201:M201"/>
    <mergeCell ref="N201:Q201"/>
    <mergeCell ref="F202:I202"/>
    <mergeCell ref="F203:I203"/>
    <mergeCell ref="F204:I204"/>
    <mergeCell ref="F205:I205"/>
    <mergeCell ref="L205:M205"/>
    <mergeCell ref="N205:Q205"/>
    <mergeCell ref="F196:I196"/>
    <mergeCell ref="F197:I197"/>
    <mergeCell ref="L197:M197"/>
    <mergeCell ref="N197:Q197"/>
    <mergeCell ref="F198:I198"/>
    <mergeCell ref="F199:I199"/>
    <mergeCell ref="L199:M199"/>
    <mergeCell ref="N199:Q199"/>
    <mergeCell ref="F200:I200"/>
    <mergeCell ref="F191:I191"/>
    <mergeCell ref="L191:M191"/>
    <mergeCell ref="N191:Q191"/>
    <mergeCell ref="F192:I192"/>
    <mergeCell ref="F193:I193"/>
    <mergeCell ref="L193:M193"/>
    <mergeCell ref="N193:Q193"/>
    <mergeCell ref="F194:I194"/>
    <mergeCell ref="F195:I195"/>
    <mergeCell ref="L195:M195"/>
    <mergeCell ref="N195:Q195"/>
    <mergeCell ref="F184:I184"/>
    <mergeCell ref="F185:I185"/>
    <mergeCell ref="L185:M185"/>
    <mergeCell ref="N185:Q185"/>
    <mergeCell ref="F186:I186"/>
    <mergeCell ref="F188:I188"/>
    <mergeCell ref="L188:M188"/>
    <mergeCell ref="N188:Q188"/>
    <mergeCell ref="F189:I189"/>
    <mergeCell ref="N187:Q187"/>
    <mergeCell ref="F179:I179"/>
    <mergeCell ref="L179:M179"/>
    <mergeCell ref="N179:Q179"/>
    <mergeCell ref="F180:I180"/>
    <mergeCell ref="F181:I181"/>
    <mergeCell ref="L181:M181"/>
    <mergeCell ref="N181:Q181"/>
    <mergeCell ref="F182:I182"/>
    <mergeCell ref="F183:I183"/>
    <mergeCell ref="F174:I174"/>
    <mergeCell ref="F175:I175"/>
    <mergeCell ref="L175:M175"/>
    <mergeCell ref="N175:Q175"/>
    <mergeCell ref="F176:I176"/>
    <mergeCell ref="F177:I177"/>
    <mergeCell ref="L177:M177"/>
    <mergeCell ref="N177:Q177"/>
    <mergeCell ref="F178:I178"/>
    <mergeCell ref="F169:I169"/>
    <mergeCell ref="F170:I170"/>
    <mergeCell ref="F171:I171"/>
    <mergeCell ref="F172:I172"/>
    <mergeCell ref="L172:M172"/>
    <mergeCell ref="N172:Q172"/>
    <mergeCell ref="F173:I173"/>
    <mergeCell ref="L173:M173"/>
    <mergeCell ref="N173:Q173"/>
    <mergeCell ref="F162:I162"/>
    <mergeCell ref="F163:I163"/>
    <mergeCell ref="F164:I164"/>
    <mergeCell ref="F165:I165"/>
    <mergeCell ref="F166:I166"/>
    <mergeCell ref="L166:M166"/>
    <mergeCell ref="N166:Q166"/>
    <mergeCell ref="F167:I167"/>
    <mergeCell ref="F168:I168"/>
    <mergeCell ref="L168:M168"/>
    <mergeCell ref="N168:Q168"/>
    <mergeCell ref="F157:I157"/>
    <mergeCell ref="L157:M157"/>
    <mergeCell ref="N157:Q157"/>
    <mergeCell ref="F158:I158"/>
    <mergeCell ref="F159:I159"/>
    <mergeCell ref="F160:I160"/>
    <mergeCell ref="F161:I161"/>
    <mergeCell ref="L161:M161"/>
    <mergeCell ref="N161:Q161"/>
    <mergeCell ref="F152:I152"/>
    <mergeCell ref="F153:I153"/>
    <mergeCell ref="F154:I154"/>
    <mergeCell ref="F155:I155"/>
    <mergeCell ref="L155:M155"/>
    <mergeCell ref="N155:Q155"/>
    <mergeCell ref="F156:I156"/>
    <mergeCell ref="L156:M156"/>
    <mergeCell ref="N156:Q156"/>
    <mergeCell ref="F147:I147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F142:I142"/>
    <mergeCell ref="L142:M142"/>
    <mergeCell ref="N142:Q142"/>
    <mergeCell ref="F143:I143"/>
    <mergeCell ref="F144:I144"/>
    <mergeCell ref="L144:M144"/>
    <mergeCell ref="N144:Q144"/>
    <mergeCell ref="F145:I145"/>
    <mergeCell ref="F146:I146"/>
    <mergeCell ref="L146:M146"/>
    <mergeCell ref="N146:Q146"/>
    <mergeCell ref="F137:I137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L136:M136"/>
    <mergeCell ref="N136:Q13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N126:Q126"/>
    <mergeCell ref="N127:Q127"/>
    <mergeCell ref="N128:Q128"/>
    <mergeCell ref="D105:H105"/>
    <mergeCell ref="N105:Q105"/>
    <mergeCell ref="D106:H106"/>
    <mergeCell ref="N106:Q106"/>
    <mergeCell ref="N107:Q107"/>
    <mergeCell ref="L109:Q109"/>
    <mergeCell ref="C115:Q115"/>
    <mergeCell ref="F117:P117"/>
    <mergeCell ref="F118:P118"/>
    <mergeCell ref="N98:Q98"/>
    <mergeCell ref="N99:Q99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25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56"/>
  <sheetViews>
    <sheetView showGridLines="0" workbookViewId="0">
      <pane ySplit="1" topLeftCell="A17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101</v>
      </c>
      <c r="G1" s="15"/>
      <c r="H1" s="285" t="s">
        <v>102</v>
      </c>
      <c r="I1" s="285"/>
      <c r="J1" s="285"/>
      <c r="K1" s="285"/>
      <c r="L1" s="15" t="s">
        <v>103</v>
      </c>
      <c r="M1" s="13"/>
      <c r="N1" s="13"/>
      <c r="O1" s="14" t="s">
        <v>104</v>
      </c>
      <c r="P1" s="13"/>
      <c r="Q1" s="13"/>
      <c r="R1" s="13"/>
      <c r="S1" s="15" t="s">
        <v>105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7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37" t="s">
        <v>8</v>
      </c>
      <c r="T2" s="238"/>
      <c r="U2" s="238"/>
      <c r="V2" s="238"/>
      <c r="W2" s="238"/>
      <c r="X2" s="238"/>
      <c r="Y2" s="238"/>
      <c r="Z2" s="238"/>
      <c r="AA2" s="238"/>
      <c r="AB2" s="238"/>
      <c r="AC2" s="238"/>
      <c r="AT2" s="19" t="s">
        <v>91</v>
      </c>
    </row>
    <row r="3" spans="1:66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106</v>
      </c>
    </row>
    <row r="4" spans="1:66" ht="36.950000000000003" customHeight="1">
      <c r="B4" s="23"/>
      <c r="C4" s="198" t="s">
        <v>107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4"/>
      <c r="T4" s="25" t="s">
        <v>13</v>
      </c>
      <c r="AT4" s="19" t="s">
        <v>6</v>
      </c>
    </row>
    <row r="5" spans="1:66" ht="6.95" customHeight="1">
      <c r="B5" s="23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spans="1:66" ht="25.35" customHeight="1">
      <c r="B6" s="23"/>
      <c r="C6" s="27"/>
      <c r="D6" s="31" t="s">
        <v>19</v>
      </c>
      <c r="E6" s="27"/>
      <c r="F6" s="243" t="str">
        <f>'Rekapitulace stavby'!K6</f>
        <v>Autobusová zastávka Hlubočinka,Radějovice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4"/>
    </row>
    <row r="7" spans="1:66" s="1" customFormat="1" ht="32.85" customHeight="1">
      <c r="B7" s="36"/>
      <c r="C7" s="37"/>
      <c r="D7" s="30" t="s">
        <v>108</v>
      </c>
      <c r="E7" s="37"/>
      <c r="F7" s="204" t="s">
        <v>497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21</v>
      </c>
      <c r="E8" s="37"/>
      <c r="F8" s="29" t="s">
        <v>22</v>
      </c>
      <c r="G8" s="37"/>
      <c r="H8" s="37"/>
      <c r="I8" s="37"/>
      <c r="J8" s="37"/>
      <c r="K8" s="37"/>
      <c r="L8" s="37"/>
      <c r="M8" s="31" t="s">
        <v>23</v>
      </c>
      <c r="N8" s="37"/>
      <c r="O8" s="29" t="s">
        <v>24</v>
      </c>
      <c r="P8" s="37"/>
      <c r="Q8" s="37"/>
      <c r="R8" s="38"/>
    </row>
    <row r="9" spans="1:66" s="1" customFormat="1" ht="14.45" customHeight="1">
      <c r="B9" s="36"/>
      <c r="C9" s="37"/>
      <c r="D9" s="31" t="s">
        <v>25</v>
      </c>
      <c r="E9" s="37"/>
      <c r="F9" s="29" t="s">
        <v>26</v>
      </c>
      <c r="G9" s="37"/>
      <c r="H9" s="37"/>
      <c r="I9" s="37"/>
      <c r="J9" s="37"/>
      <c r="K9" s="37"/>
      <c r="L9" s="37"/>
      <c r="M9" s="31" t="s">
        <v>27</v>
      </c>
      <c r="N9" s="37"/>
      <c r="O9" s="246">
        <f>'Rekapitulace stavby'!AN8</f>
        <v>0</v>
      </c>
      <c r="P9" s="247"/>
      <c r="Q9" s="37"/>
      <c r="R9" s="38"/>
    </row>
    <row r="10" spans="1:66" s="1" customFormat="1" ht="10.7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28</v>
      </c>
      <c r="E11" s="37"/>
      <c r="F11" s="37"/>
      <c r="G11" s="37"/>
      <c r="H11" s="37"/>
      <c r="I11" s="37"/>
      <c r="J11" s="37"/>
      <c r="K11" s="37"/>
      <c r="L11" s="37"/>
      <c r="M11" s="31" t="s">
        <v>29</v>
      </c>
      <c r="N11" s="37"/>
      <c r="O11" s="202" t="s">
        <v>24</v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">
        <v>30</v>
      </c>
      <c r="F12" s="37"/>
      <c r="G12" s="37"/>
      <c r="H12" s="37"/>
      <c r="I12" s="37"/>
      <c r="J12" s="37"/>
      <c r="K12" s="37"/>
      <c r="L12" s="37"/>
      <c r="M12" s="31" t="s">
        <v>31</v>
      </c>
      <c r="N12" s="37"/>
      <c r="O12" s="202" t="s">
        <v>24</v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32</v>
      </c>
      <c r="E14" s="37"/>
      <c r="F14" s="37"/>
      <c r="G14" s="37"/>
      <c r="H14" s="37"/>
      <c r="I14" s="37"/>
      <c r="J14" s="37"/>
      <c r="K14" s="37"/>
      <c r="L14" s="37"/>
      <c r="M14" s="31" t="s">
        <v>29</v>
      </c>
      <c r="N14" s="37"/>
      <c r="O14" s="248" t="str">
        <f>IF('Rekapitulace stavby'!AN13="","",'Rekapitulace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IF('Rekapitulace stavby'!E14="","",'Rekapitulace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31</v>
      </c>
      <c r="N15" s="37"/>
      <c r="O15" s="248" t="str">
        <f>IF('Rekapitulace stavby'!AN14="","",'Rekapitulace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34</v>
      </c>
      <c r="E17" s="37"/>
      <c r="F17" s="37"/>
      <c r="G17" s="37"/>
      <c r="H17" s="37"/>
      <c r="I17" s="37"/>
      <c r="J17" s="37"/>
      <c r="K17" s="37"/>
      <c r="L17" s="37"/>
      <c r="M17" s="31" t="s">
        <v>29</v>
      </c>
      <c r="N17" s="37"/>
      <c r="O17" s="202" t="str">
        <f>IF('Rekapitulace stavby'!AN16="","",'Rekapitulace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IF('Rekapitulace stavby'!E17="","",'Rekapitulace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31</v>
      </c>
      <c r="N18" s="37"/>
      <c r="O18" s="202" t="str">
        <f>IF('Rekapitulace stavby'!AN17="","",'Rekapitulace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37</v>
      </c>
      <c r="E20" s="37"/>
      <c r="F20" s="37"/>
      <c r="G20" s="37"/>
      <c r="H20" s="37"/>
      <c r="I20" s="37"/>
      <c r="J20" s="37"/>
      <c r="K20" s="37"/>
      <c r="L20" s="37"/>
      <c r="M20" s="31" t="s">
        <v>29</v>
      </c>
      <c r="N20" s="37"/>
      <c r="O20" s="202" t="s">
        <v>24</v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">
        <v>38</v>
      </c>
      <c r="F21" s="37"/>
      <c r="G21" s="37"/>
      <c r="H21" s="37"/>
      <c r="I21" s="37"/>
      <c r="J21" s="37"/>
      <c r="K21" s="37"/>
      <c r="L21" s="37"/>
      <c r="M21" s="31" t="s">
        <v>31</v>
      </c>
      <c r="N21" s="37"/>
      <c r="O21" s="202" t="s">
        <v>24</v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22.5" customHeight="1">
      <c r="B24" s="36"/>
      <c r="C24" s="37"/>
      <c r="D24" s="37"/>
      <c r="E24" s="207" t="s">
        <v>24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110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95</v>
      </c>
      <c r="E28" s="37"/>
      <c r="F28" s="37"/>
      <c r="G28" s="37"/>
      <c r="H28" s="37"/>
      <c r="I28" s="37"/>
      <c r="J28" s="37"/>
      <c r="K28" s="37"/>
      <c r="L28" s="37"/>
      <c r="M28" s="208">
        <f>N98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42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43</v>
      </c>
      <c r="E32" s="43" t="s">
        <v>44</v>
      </c>
      <c r="F32" s="44">
        <v>0.21</v>
      </c>
      <c r="G32" s="123" t="s">
        <v>45</v>
      </c>
      <c r="H32" s="251">
        <f>(SUM(BE98:BE105)+SUM(BE123:BE154))</f>
        <v>0</v>
      </c>
      <c r="I32" s="245"/>
      <c r="J32" s="245"/>
      <c r="K32" s="37"/>
      <c r="L32" s="37"/>
      <c r="M32" s="251">
        <f>ROUND((SUM(BE98:BE105)+SUM(BE123:BE154)), 2)*F32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46</v>
      </c>
      <c r="F33" s="44">
        <v>0.15</v>
      </c>
      <c r="G33" s="123" t="s">
        <v>45</v>
      </c>
      <c r="H33" s="251">
        <f>(SUM(BF98:BF105)+SUM(BF123:BF154))</f>
        <v>0</v>
      </c>
      <c r="I33" s="245"/>
      <c r="J33" s="245"/>
      <c r="K33" s="37"/>
      <c r="L33" s="37"/>
      <c r="M33" s="251">
        <f>ROUND((SUM(BF98:BF105)+SUM(BF123:BF154)), 2)*F33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47</v>
      </c>
      <c r="F34" s="44">
        <v>0.21</v>
      </c>
      <c r="G34" s="123" t="s">
        <v>45</v>
      </c>
      <c r="H34" s="251">
        <f>(SUM(BG98:BG105)+SUM(BG123:BG154))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48</v>
      </c>
      <c r="F35" s="44">
        <v>0.15</v>
      </c>
      <c r="G35" s="123" t="s">
        <v>45</v>
      </c>
      <c r="H35" s="251">
        <f>(SUM(BH98:BH105)+SUM(BH123:BH154))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49</v>
      </c>
      <c r="F36" s="44">
        <v>0</v>
      </c>
      <c r="G36" s="123" t="s">
        <v>45</v>
      </c>
      <c r="H36" s="251">
        <f>(SUM(BI98:BI105)+SUM(BI123:BI154))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50</v>
      </c>
      <c r="E38" s="80"/>
      <c r="F38" s="80"/>
      <c r="G38" s="125" t="s">
        <v>51</v>
      </c>
      <c r="H38" s="126" t="s">
        <v>52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3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</row>
    <row r="42" spans="2:18">
      <c r="B42" s="23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</row>
    <row r="43" spans="2:18">
      <c r="B43" s="23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</row>
    <row r="44" spans="2:18">
      <c r="B44" s="2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</row>
    <row r="45" spans="2:18">
      <c r="B45" s="2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</row>
    <row r="46" spans="2:18">
      <c r="B46" s="2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</row>
    <row r="47" spans="2:18">
      <c r="B47" s="23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4"/>
    </row>
    <row r="48" spans="2:18">
      <c r="B48" s="23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4"/>
    </row>
    <row r="49" spans="2:18">
      <c r="B49" s="23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4"/>
    </row>
    <row r="50" spans="2:18" s="1" customFormat="1" ht="15">
      <c r="B50" s="36"/>
      <c r="C50" s="37"/>
      <c r="D50" s="51" t="s">
        <v>53</v>
      </c>
      <c r="E50" s="52"/>
      <c r="F50" s="52"/>
      <c r="G50" s="52"/>
      <c r="H50" s="53"/>
      <c r="I50" s="37"/>
      <c r="J50" s="51" t="s">
        <v>54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3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4"/>
    </row>
    <row r="52" spans="2:18">
      <c r="B52" s="23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4"/>
    </row>
    <row r="53" spans="2:18">
      <c r="B53" s="23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4"/>
    </row>
    <row r="54" spans="2:18">
      <c r="B54" s="23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4"/>
    </row>
    <row r="55" spans="2:18">
      <c r="B55" s="23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4"/>
    </row>
    <row r="56" spans="2:18">
      <c r="B56" s="23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4"/>
    </row>
    <row r="57" spans="2:18">
      <c r="B57" s="23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4"/>
    </row>
    <row r="58" spans="2:18">
      <c r="B58" s="23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4"/>
    </row>
    <row r="59" spans="2:18" s="1" customFormat="1" ht="15">
      <c r="B59" s="36"/>
      <c r="C59" s="37"/>
      <c r="D59" s="56" t="s">
        <v>55</v>
      </c>
      <c r="E59" s="57"/>
      <c r="F59" s="57"/>
      <c r="G59" s="58" t="s">
        <v>56</v>
      </c>
      <c r="H59" s="59"/>
      <c r="I59" s="37"/>
      <c r="J59" s="56" t="s">
        <v>55</v>
      </c>
      <c r="K59" s="57"/>
      <c r="L59" s="57"/>
      <c r="M59" s="57"/>
      <c r="N59" s="58" t="s">
        <v>56</v>
      </c>
      <c r="O59" s="57"/>
      <c r="P59" s="59"/>
      <c r="Q59" s="37"/>
      <c r="R59" s="38"/>
    </row>
    <row r="60" spans="2:18">
      <c r="B60" s="23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4"/>
    </row>
    <row r="61" spans="2:18" s="1" customFormat="1" ht="15">
      <c r="B61" s="36"/>
      <c r="C61" s="37"/>
      <c r="D61" s="51" t="s">
        <v>57</v>
      </c>
      <c r="E61" s="52"/>
      <c r="F61" s="52"/>
      <c r="G61" s="52"/>
      <c r="H61" s="53"/>
      <c r="I61" s="37"/>
      <c r="J61" s="51" t="s">
        <v>58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3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4"/>
    </row>
    <row r="63" spans="2:18">
      <c r="B63" s="23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4"/>
    </row>
    <row r="64" spans="2:18">
      <c r="B64" s="23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4"/>
    </row>
    <row r="65" spans="2:21">
      <c r="B65" s="23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4"/>
    </row>
    <row r="66" spans="2:21">
      <c r="B66" s="23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4"/>
    </row>
    <row r="67" spans="2:21">
      <c r="B67" s="23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4"/>
    </row>
    <row r="68" spans="2:21">
      <c r="B68" s="23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4"/>
    </row>
    <row r="69" spans="2:21">
      <c r="B69" s="23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4"/>
    </row>
    <row r="70" spans="2:21" s="1" customFormat="1" ht="15">
      <c r="B70" s="36"/>
      <c r="C70" s="37"/>
      <c r="D70" s="56" t="s">
        <v>55</v>
      </c>
      <c r="E70" s="57"/>
      <c r="F70" s="57"/>
      <c r="G70" s="58" t="s">
        <v>56</v>
      </c>
      <c r="H70" s="59"/>
      <c r="I70" s="37"/>
      <c r="J70" s="56" t="s">
        <v>55</v>
      </c>
      <c r="K70" s="57"/>
      <c r="L70" s="57"/>
      <c r="M70" s="57"/>
      <c r="N70" s="58" t="s">
        <v>56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111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19</v>
      </c>
      <c r="D78" s="37"/>
      <c r="E78" s="37"/>
      <c r="F78" s="243" t="str">
        <f>F6</f>
        <v>Autobusová zastávka Hlubočinka,Radějovice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108</v>
      </c>
      <c r="D79" s="37"/>
      <c r="E79" s="37"/>
      <c r="F79" s="218" t="str">
        <f>F7</f>
        <v>SO 101b - Autobusová zastávka,neuznatelné náklady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25</v>
      </c>
      <c r="D81" s="37"/>
      <c r="E81" s="37"/>
      <c r="F81" s="29" t="str">
        <f>F9</f>
        <v>Radějovice</v>
      </c>
      <c r="G81" s="37"/>
      <c r="H81" s="37"/>
      <c r="I81" s="37"/>
      <c r="J81" s="37"/>
      <c r="K81" s="31" t="s">
        <v>27</v>
      </c>
      <c r="L81" s="37"/>
      <c r="M81" s="247">
        <f>IF(O9="","",O9)</f>
        <v>0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 ht="15">
      <c r="B83" s="36"/>
      <c r="C83" s="31" t="s">
        <v>28</v>
      </c>
      <c r="D83" s="37"/>
      <c r="E83" s="37"/>
      <c r="F83" s="29" t="str">
        <f>E12</f>
        <v>Obec Radějovice</v>
      </c>
      <c r="G83" s="37"/>
      <c r="H83" s="37"/>
      <c r="I83" s="37"/>
      <c r="J83" s="37"/>
      <c r="K83" s="31" t="s">
        <v>34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32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37</v>
      </c>
      <c r="L84" s="37"/>
      <c r="M84" s="202" t="str">
        <f>E21</f>
        <v>Ing.Pavel Kubísek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112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113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114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42">
        <f>N123</f>
        <v>0</v>
      </c>
      <c r="O88" s="256"/>
      <c r="P88" s="256"/>
      <c r="Q88" s="256"/>
      <c r="R88" s="38"/>
      <c r="T88" s="130"/>
      <c r="U88" s="130"/>
      <c r="AU88" s="19" t="s">
        <v>115</v>
      </c>
    </row>
    <row r="89" spans="2:47" s="6" customFormat="1" ht="24.95" customHeight="1">
      <c r="B89" s="132"/>
      <c r="C89" s="133"/>
      <c r="D89" s="134" t="s">
        <v>116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N124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117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N125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119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N130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498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N136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120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N143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122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N150</f>
        <v>0</v>
      </c>
      <c r="O94" s="259"/>
      <c r="P94" s="259"/>
      <c r="Q94" s="259"/>
      <c r="R94" s="139"/>
      <c r="T94" s="140"/>
      <c r="U94" s="140"/>
    </row>
    <row r="95" spans="2:47" s="6" customFormat="1" ht="24.95" customHeight="1">
      <c r="B95" s="132"/>
      <c r="C95" s="133"/>
      <c r="D95" s="134" t="s">
        <v>125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57">
        <f>N152</f>
        <v>0</v>
      </c>
      <c r="O95" s="258"/>
      <c r="P95" s="258"/>
      <c r="Q95" s="258"/>
      <c r="R95" s="135"/>
      <c r="T95" s="136"/>
      <c r="U95" s="136"/>
    </row>
    <row r="96" spans="2:47" s="7" customFormat="1" ht="19.899999999999999" customHeight="1">
      <c r="B96" s="137"/>
      <c r="C96" s="138"/>
      <c r="D96" s="107" t="s">
        <v>126</v>
      </c>
      <c r="E96" s="138"/>
      <c r="F96" s="138"/>
      <c r="G96" s="138"/>
      <c r="H96" s="138"/>
      <c r="I96" s="138"/>
      <c r="J96" s="138"/>
      <c r="K96" s="138"/>
      <c r="L96" s="138"/>
      <c r="M96" s="138"/>
      <c r="N96" s="235">
        <f>N153</f>
        <v>0</v>
      </c>
      <c r="O96" s="259"/>
      <c r="P96" s="259"/>
      <c r="Q96" s="259"/>
      <c r="R96" s="139"/>
      <c r="T96" s="140"/>
      <c r="U96" s="140"/>
    </row>
    <row r="97" spans="2:65" s="1" customFormat="1" ht="21.7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  <c r="T97" s="130"/>
      <c r="U97" s="130"/>
    </row>
    <row r="98" spans="2:65" s="1" customFormat="1" ht="29.25" customHeight="1">
      <c r="B98" s="36"/>
      <c r="C98" s="131" t="s">
        <v>127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56">
        <f>ROUND(N99+N100+N101+N102+N103+N104,2)</f>
        <v>0</v>
      </c>
      <c r="O98" s="260"/>
      <c r="P98" s="260"/>
      <c r="Q98" s="260"/>
      <c r="R98" s="38"/>
      <c r="T98" s="141"/>
      <c r="U98" s="142" t="s">
        <v>43</v>
      </c>
    </row>
    <row r="99" spans="2:65" s="1" customFormat="1" ht="18" customHeight="1">
      <c r="B99" s="36"/>
      <c r="C99" s="37"/>
      <c r="D99" s="239" t="s">
        <v>128</v>
      </c>
      <c r="E99" s="240"/>
      <c r="F99" s="240"/>
      <c r="G99" s="240"/>
      <c r="H99" s="240"/>
      <c r="I99" s="37"/>
      <c r="J99" s="37"/>
      <c r="K99" s="37"/>
      <c r="L99" s="37"/>
      <c r="M99" s="37"/>
      <c r="N99" s="234">
        <f>ROUND(N88*T99,2)</f>
        <v>0</v>
      </c>
      <c r="O99" s="235"/>
      <c r="P99" s="235"/>
      <c r="Q99" s="235"/>
      <c r="R99" s="38"/>
      <c r="S99" s="143"/>
      <c r="T99" s="144"/>
      <c r="U99" s="145" t="s">
        <v>44</v>
      </c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7" t="s">
        <v>129</v>
      </c>
      <c r="AZ99" s="146"/>
      <c r="BA99" s="146"/>
      <c r="BB99" s="146"/>
      <c r="BC99" s="146"/>
      <c r="BD99" s="146"/>
      <c r="BE99" s="148">
        <f t="shared" ref="BE99:BE104" si="0">IF(U99="základní",N99,0)</f>
        <v>0</v>
      </c>
      <c r="BF99" s="148">
        <f t="shared" ref="BF99:BF104" si="1">IF(U99="snížená",N99,0)</f>
        <v>0</v>
      </c>
      <c r="BG99" s="148">
        <f t="shared" ref="BG99:BG104" si="2">IF(U99="zákl. přenesená",N99,0)</f>
        <v>0</v>
      </c>
      <c r="BH99" s="148">
        <f t="shared" ref="BH99:BH104" si="3">IF(U99="sníž. přenesená",N99,0)</f>
        <v>0</v>
      </c>
      <c r="BI99" s="148">
        <f t="shared" ref="BI99:BI104" si="4">IF(U99="nulová",N99,0)</f>
        <v>0</v>
      </c>
      <c r="BJ99" s="147" t="s">
        <v>87</v>
      </c>
      <c r="BK99" s="146"/>
      <c r="BL99" s="146"/>
      <c r="BM99" s="146"/>
    </row>
    <row r="100" spans="2:65" s="1" customFormat="1" ht="18" customHeight="1">
      <c r="B100" s="36"/>
      <c r="C100" s="37"/>
      <c r="D100" s="239" t="s">
        <v>130</v>
      </c>
      <c r="E100" s="240"/>
      <c r="F100" s="240"/>
      <c r="G100" s="240"/>
      <c r="H100" s="240"/>
      <c r="I100" s="37"/>
      <c r="J100" s="37"/>
      <c r="K100" s="37"/>
      <c r="L100" s="37"/>
      <c r="M100" s="37"/>
      <c r="N100" s="234">
        <f>ROUND(N88*T100,2)</f>
        <v>0</v>
      </c>
      <c r="O100" s="235"/>
      <c r="P100" s="235"/>
      <c r="Q100" s="235"/>
      <c r="R100" s="38"/>
      <c r="S100" s="143"/>
      <c r="T100" s="144"/>
      <c r="U100" s="145" t="s">
        <v>44</v>
      </c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7" t="s">
        <v>129</v>
      </c>
      <c r="AZ100" s="146"/>
      <c r="BA100" s="146"/>
      <c r="BB100" s="146"/>
      <c r="BC100" s="146"/>
      <c r="BD100" s="146"/>
      <c r="BE100" s="148">
        <f t="shared" si="0"/>
        <v>0</v>
      </c>
      <c r="BF100" s="148">
        <f t="shared" si="1"/>
        <v>0</v>
      </c>
      <c r="BG100" s="148">
        <f t="shared" si="2"/>
        <v>0</v>
      </c>
      <c r="BH100" s="148">
        <f t="shared" si="3"/>
        <v>0</v>
      </c>
      <c r="BI100" s="148">
        <f t="shared" si="4"/>
        <v>0</v>
      </c>
      <c r="BJ100" s="147" t="s">
        <v>87</v>
      </c>
      <c r="BK100" s="146"/>
      <c r="BL100" s="146"/>
      <c r="BM100" s="146"/>
    </row>
    <row r="101" spans="2:65" s="1" customFormat="1" ht="18" customHeight="1">
      <c r="B101" s="36"/>
      <c r="C101" s="37"/>
      <c r="D101" s="239" t="s">
        <v>131</v>
      </c>
      <c r="E101" s="240"/>
      <c r="F101" s="240"/>
      <c r="G101" s="240"/>
      <c r="H101" s="240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44</v>
      </c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7" t="s">
        <v>129</v>
      </c>
      <c r="AZ101" s="146"/>
      <c r="BA101" s="146"/>
      <c r="BB101" s="146"/>
      <c r="BC101" s="146"/>
      <c r="BD101" s="146"/>
      <c r="BE101" s="148">
        <f t="shared" si="0"/>
        <v>0</v>
      </c>
      <c r="BF101" s="148">
        <f t="shared" si="1"/>
        <v>0</v>
      </c>
      <c r="BG101" s="148">
        <f t="shared" si="2"/>
        <v>0</v>
      </c>
      <c r="BH101" s="148">
        <f t="shared" si="3"/>
        <v>0</v>
      </c>
      <c r="BI101" s="148">
        <f t="shared" si="4"/>
        <v>0</v>
      </c>
      <c r="BJ101" s="147" t="s">
        <v>87</v>
      </c>
      <c r="BK101" s="146"/>
      <c r="BL101" s="146"/>
      <c r="BM101" s="146"/>
    </row>
    <row r="102" spans="2:65" s="1" customFormat="1" ht="18" customHeight="1">
      <c r="B102" s="36"/>
      <c r="C102" s="37"/>
      <c r="D102" s="239" t="s">
        <v>132</v>
      </c>
      <c r="E102" s="240"/>
      <c r="F102" s="240"/>
      <c r="G102" s="240"/>
      <c r="H102" s="240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44</v>
      </c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7" t="s">
        <v>129</v>
      </c>
      <c r="AZ102" s="146"/>
      <c r="BA102" s="146"/>
      <c r="BB102" s="146"/>
      <c r="BC102" s="146"/>
      <c r="BD102" s="146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87</v>
      </c>
      <c r="BK102" s="146"/>
      <c r="BL102" s="146"/>
      <c r="BM102" s="146"/>
    </row>
    <row r="103" spans="2:65" s="1" customFormat="1" ht="18" customHeight="1">
      <c r="B103" s="36"/>
      <c r="C103" s="37"/>
      <c r="D103" s="239" t="s">
        <v>133</v>
      </c>
      <c r="E103" s="240"/>
      <c r="F103" s="240"/>
      <c r="G103" s="240"/>
      <c r="H103" s="240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44</v>
      </c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7" t="s">
        <v>129</v>
      </c>
      <c r="AZ103" s="146"/>
      <c r="BA103" s="146"/>
      <c r="BB103" s="146"/>
      <c r="BC103" s="146"/>
      <c r="BD103" s="146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87</v>
      </c>
      <c r="BK103" s="146"/>
      <c r="BL103" s="146"/>
      <c r="BM103" s="146"/>
    </row>
    <row r="104" spans="2:65" s="1" customFormat="1" ht="18" customHeight="1">
      <c r="B104" s="36"/>
      <c r="C104" s="37"/>
      <c r="D104" s="107" t="s">
        <v>134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9"/>
      <c r="U104" s="150" t="s">
        <v>44</v>
      </c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7" t="s">
        <v>135</v>
      </c>
      <c r="AZ104" s="146"/>
      <c r="BA104" s="146"/>
      <c r="BB104" s="146"/>
      <c r="BC104" s="146"/>
      <c r="BD104" s="146"/>
      <c r="BE104" s="148">
        <f t="shared" si="0"/>
        <v>0</v>
      </c>
      <c r="BF104" s="148">
        <f t="shared" si="1"/>
        <v>0</v>
      </c>
      <c r="BG104" s="148">
        <f t="shared" si="2"/>
        <v>0</v>
      </c>
      <c r="BH104" s="148">
        <f t="shared" si="3"/>
        <v>0</v>
      </c>
      <c r="BI104" s="148">
        <f t="shared" si="4"/>
        <v>0</v>
      </c>
      <c r="BJ104" s="147" t="s">
        <v>87</v>
      </c>
      <c r="BK104" s="146"/>
      <c r="BL104" s="146"/>
      <c r="BM104" s="146"/>
    </row>
    <row r="105" spans="2:65" s="1" customFormat="1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  <c r="T105" s="130"/>
      <c r="U105" s="130"/>
    </row>
    <row r="106" spans="2:65" s="1" customFormat="1" ht="29.25" customHeight="1">
      <c r="B106" s="36"/>
      <c r="C106" s="118" t="s">
        <v>100</v>
      </c>
      <c r="D106" s="119"/>
      <c r="E106" s="119"/>
      <c r="F106" s="119"/>
      <c r="G106" s="119"/>
      <c r="H106" s="119"/>
      <c r="I106" s="119"/>
      <c r="J106" s="119"/>
      <c r="K106" s="119"/>
      <c r="L106" s="236">
        <f>ROUND(SUM(N88+N98),2)</f>
        <v>0</v>
      </c>
      <c r="M106" s="236"/>
      <c r="N106" s="236"/>
      <c r="O106" s="236"/>
      <c r="P106" s="236"/>
      <c r="Q106" s="236"/>
      <c r="R106" s="38"/>
      <c r="T106" s="130"/>
      <c r="U106" s="130"/>
    </row>
    <row r="107" spans="2:65" s="1" customFormat="1" ht="6.95" customHeight="1"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2"/>
      <c r="T107" s="130"/>
      <c r="U107" s="130"/>
    </row>
    <row r="111" spans="2:65" s="1" customFormat="1" ht="6.95" customHeight="1"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5"/>
    </row>
    <row r="112" spans="2:65" s="1" customFormat="1" ht="36.950000000000003" customHeight="1">
      <c r="B112" s="36"/>
      <c r="C112" s="198" t="s">
        <v>136</v>
      </c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38"/>
    </row>
    <row r="113" spans="2:65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</row>
    <row r="114" spans="2:65" s="1" customFormat="1" ht="30" customHeight="1">
      <c r="B114" s="36"/>
      <c r="C114" s="31" t="s">
        <v>19</v>
      </c>
      <c r="D114" s="37"/>
      <c r="E114" s="37"/>
      <c r="F114" s="243" t="str">
        <f>F6</f>
        <v>Autobusová zastávka Hlubočinka,Radějovice</v>
      </c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37"/>
      <c r="R114" s="38"/>
    </row>
    <row r="115" spans="2:65" s="1" customFormat="1" ht="36.950000000000003" customHeight="1">
      <c r="B115" s="36"/>
      <c r="C115" s="70" t="s">
        <v>108</v>
      </c>
      <c r="D115" s="37"/>
      <c r="E115" s="37"/>
      <c r="F115" s="218" t="str">
        <f>F7</f>
        <v>SO 101b - Autobusová zastávka,neuznatelné náklady</v>
      </c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8" customHeight="1">
      <c r="B117" s="36"/>
      <c r="C117" s="31" t="s">
        <v>25</v>
      </c>
      <c r="D117" s="37"/>
      <c r="E117" s="37"/>
      <c r="F117" s="29" t="str">
        <f>F9</f>
        <v>Radějovice</v>
      </c>
      <c r="G117" s="37"/>
      <c r="H117" s="37"/>
      <c r="I117" s="37"/>
      <c r="J117" s="37"/>
      <c r="K117" s="31" t="s">
        <v>27</v>
      </c>
      <c r="L117" s="37"/>
      <c r="M117" s="247">
        <f>IF(O9="","",O9)</f>
        <v>0</v>
      </c>
      <c r="N117" s="247"/>
      <c r="O117" s="247"/>
      <c r="P117" s="247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 ht="15">
      <c r="B119" s="36"/>
      <c r="C119" s="31" t="s">
        <v>28</v>
      </c>
      <c r="D119" s="37"/>
      <c r="E119" s="37"/>
      <c r="F119" s="29" t="str">
        <f>E12</f>
        <v>Obec Radějovice</v>
      </c>
      <c r="G119" s="37"/>
      <c r="H119" s="37"/>
      <c r="I119" s="37"/>
      <c r="J119" s="37"/>
      <c r="K119" s="31" t="s">
        <v>34</v>
      </c>
      <c r="L119" s="37"/>
      <c r="M119" s="202" t="str">
        <f>E18</f>
        <v xml:space="preserve"> </v>
      </c>
      <c r="N119" s="202"/>
      <c r="O119" s="202"/>
      <c r="P119" s="202"/>
      <c r="Q119" s="202"/>
      <c r="R119" s="38"/>
    </row>
    <row r="120" spans="2:65" s="1" customFormat="1" ht="14.45" customHeight="1">
      <c r="B120" s="36"/>
      <c r="C120" s="31" t="s">
        <v>32</v>
      </c>
      <c r="D120" s="37"/>
      <c r="E120" s="37"/>
      <c r="F120" s="29" t="str">
        <f>IF(E15="","",E15)</f>
        <v>Vyplň údaj</v>
      </c>
      <c r="G120" s="37"/>
      <c r="H120" s="37"/>
      <c r="I120" s="37"/>
      <c r="J120" s="37"/>
      <c r="K120" s="31" t="s">
        <v>37</v>
      </c>
      <c r="L120" s="37"/>
      <c r="M120" s="202" t="str">
        <f>E21</f>
        <v>Ing.Pavel Kubísek</v>
      </c>
      <c r="N120" s="202"/>
      <c r="O120" s="202"/>
      <c r="P120" s="202"/>
      <c r="Q120" s="202"/>
      <c r="R120" s="38"/>
    </row>
    <row r="121" spans="2:65" s="1" customFormat="1" ht="10.3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5" s="8" customFormat="1" ht="29.25" customHeight="1">
      <c r="B122" s="151"/>
      <c r="C122" s="152" t="s">
        <v>137</v>
      </c>
      <c r="D122" s="153" t="s">
        <v>138</v>
      </c>
      <c r="E122" s="153" t="s">
        <v>61</v>
      </c>
      <c r="F122" s="261" t="s">
        <v>139</v>
      </c>
      <c r="G122" s="261"/>
      <c r="H122" s="261"/>
      <c r="I122" s="261"/>
      <c r="J122" s="153" t="s">
        <v>140</v>
      </c>
      <c r="K122" s="153" t="s">
        <v>141</v>
      </c>
      <c r="L122" s="262" t="s">
        <v>142</v>
      </c>
      <c r="M122" s="262"/>
      <c r="N122" s="261" t="s">
        <v>113</v>
      </c>
      <c r="O122" s="261"/>
      <c r="P122" s="261"/>
      <c r="Q122" s="263"/>
      <c r="R122" s="154"/>
      <c r="T122" s="81" t="s">
        <v>143</v>
      </c>
      <c r="U122" s="82" t="s">
        <v>43</v>
      </c>
      <c r="V122" s="82" t="s">
        <v>144</v>
      </c>
      <c r="W122" s="82" t="s">
        <v>145</v>
      </c>
      <c r="X122" s="82" t="s">
        <v>146</v>
      </c>
      <c r="Y122" s="82" t="s">
        <v>147</v>
      </c>
      <c r="Z122" s="82" t="s">
        <v>148</v>
      </c>
      <c r="AA122" s="83" t="s">
        <v>149</v>
      </c>
    </row>
    <row r="123" spans="2:65" s="1" customFormat="1" ht="29.25" customHeight="1">
      <c r="B123" s="36"/>
      <c r="C123" s="85" t="s">
        <v>110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268">
        <f>BK123</f>
        <v>0</v>
      </c>
      <c r="O123" s="269"/>
      <c r="P123" s="269"/>
      <c r="Q123" s="269"/>
      <c r="R123" s="38"/>
      <c r="T123" s="84"/>
      <c r="U123" s="52"/>
      <c r="V123" s="52"/>
      <c r="W123" s="155">
        <f>W124+W152+W155</f>
        <v>0</v>
      </c>
      <c r="X123" s="52"/>
      <c r="Y123" s="155">
        <f>Y124+Y152+Y155</f>
        <v>9.5049200000000003</v>
      </c>
      <c r="Z123" s="52"/>
      <c r="AA123" s="156">
        <f>AA124+AA152+AA155</f>
        <v>0</v>
      </c>
      <c r="AT123" s="19" t="s">
        <v>78</v>
      </c>
      <c r="AU123" s="19" t="s">
        <v>115</v>
      </c>
      <c r="BK123" s="157">
        <f>BK124+BK152+BK155</f>
        <v>0</v>
      </c>
    </row>
    <row r="124" spans="2:65" s="9" customFormat="1" ht="37.35" customHeight="1">
      <c r="B124" s="158"/>
      <c r="C124" s="159"/>
      <c r="D124" s="160" t="s">
        <v>116</v>
      </c>
      <c r="E124" s="160"/>
      <c r="F124" s="160"/>
      <c r="G124" s="160"/>
      <c r="H124" s="160"/>
      <c r="I124" s="160"/>
      <c r="J124" s="160"/>
      <c r="K124" s="160"/>
      <c r="L124" s="160"/>
      <c r="M124" s="160"/>
      <c r="N124" s="270">
        <f>BK124</f>
        <v>0</v>
      </c>
      <c r="O124" s="257"/>
      <c r="P124" s="257"/>
      <c r="Q124" s="257"/>
      <c r="R124" s="161"/>
      <c r="T124" s="162"/>
      <c r="U124" s="159"/>
      <c r="V124" s="159"/>
      <c r="W124" s="163">
        <f>W125+W130+W136+W143+W150</f>
        <v>0</v>
      </c>
      <c r="X124" s="159"/>
      <c r="Y124" s="163">
        <f>Y125+Y130+Y136+Y143+Y150</f>
        <v>9.5049200000000003</v>
      </c>
      <c r="Z124" s="159"/>
      <c r="AA124" s="164">
        <f>AA125+AA130+AA136+AA143+AA150</f>
        <v>0</v>
      </c>
      <c r="AR124" s="165" t="s">
        <v>87</v>
      </c>
      <c r="AT124" s="166" t="s">
        <v>78</v>
      </c>
      <c r="AU124" s="166" t="s">
        <v>79</v>
      </c>
      <c r="AY124" s="165" t="s">
        <v>150</v>
      </c>
      <c r="BK124" s="167">
        <f>BK125+BK130+BK136+BK143+BK150</f>
        <v>0</v>
      </c>
    </row>
    <row r="125" spans="2:65" s="9" customFormat="1" ht="19.899999999999999" customHeight="1">
      <c r="B125" s="158"/>
      <c r="C125" s="159"/>
      <c r="D125" s="168" t="s">
        <v>117</v>
      </c>
      <c r="E125" s="168"/>
      <c r="F125" s="168"/>
      <c r="G125" s="168"/>
      <c r="H125" s="168"/>
      <c r="I125" s="168"/>
      <c r="J125" s="168"/>
      <c r="K125" s="168"/>
      <c r="L125" s="168"/>
      <c r="M125" s="168"/>
      <c r="N125" s="271">
        <f>BK125</f>
        <v>0</v>
      </c>
      <c r="O125" s="272"/>
      <c r="P125" s="272"/>
      <c r="Q125" s="272"/>
      <c r="R125" s="161"/>
      <c r="T125" s="162"/>
      <c r="U125" s="159"/>
      <c r="V125" s="159"/>
      <c r="W125" s="163">
        <f>SUM(W126:W129)</f>
        <v>0</v>
      </c>
      <c r="X125" s="159"/>
      <c r="Y125" s="163">
        <f>SUM(Y126:Y129)</f>
        <v>0</v>
      </c>
      <c r="Z125" s="159"/>
      <c r="AA125" s="164">
        <f>SUM(AA126:AA129)</f>
        <v>0</v>
      </c>
      <c r="AR125" s="165" t="s">
        <v>87</v>
      </c>
      <c r="AT125" s="166" t="s">
        <v>78</v>
      </c>
      <c r="AU125" s="166" t="s">
        <v>87</v>
      </c>
      <c r="AY125" s="165" t="s">
        <v>150</v>
      </c>
      <c r="BK125" s="167">
        <f>SUM(BK126:BK129)</f>
        <v>0</v>
      </c>
    </row>
    <row r="126" spans="2:65" s="1" customFormat="1" ht="22.5" customHeight="1">
      <c r="B126" s="36"/>
      <c r="C126" s="169" t="s">
        <v>87</v>
      </c>
      <c r="D126" s="169" t="s">
        <v>151</v>
      </c>
      <c r="E126" s="170" t="s">
        <v>276</v>
      </c>
      <c r="F126" s="264" t="s">
        <v>277</v>
      </c>
      <c r="G126" s="264"/>
      <c r="H126" s="264"/>
      <c r="I126" s="264"/>
      <c r="J126" s="171" t="s">
        <v>154</v>
      </c>
      <c r="K126" s="172">
        <v>6</v>
      </c>
      <c r="L126" s="265">
        <v>0</v>
      </c>
      <c r="M126" s="266"/>
      <c r="N126" s="267">
        <f>ROUND(L126*K126,2)</f>
        <v>0</v>
      </c>
      <c r="O126" s="267"/>
      <c r="P126" s="267"/>
      <c r="Q126" s="267"/>
      <c r="R126" s="38"/>
      <c r="T126" s="173" t="s">
        <v>24</v>
      </c>
      <c r="U126" s="45" t="s">
        <v>44</v>
      </c>
      <c r="V126" s="37"/>
      <c r="W126" s="174">
        <f>V126*K126</f>
        <v>0</v>
      </c>
      <c r="X126" s="174">
        <v>0</v>
      </c>
      <c r="Y126" s="174">
        <f>X126*K126</f>
        <v>0</v>
      </c>
      <c r="Z126" s="174">
        <v>0</v>
      </c>
      <c r="AA126" s="175">
        <f>Z126*K126</f>
        <v>0</v>
      </c>
      <c r="AR126" s="19" t="s">
        <v>155</v>
      </c>
      <c r="AT126" s="19" t="s">
        <v>151</v>
      </c>
      <c r="AU126" s="19" t="s">
        <v>106</v>
      </c>
      <c r="AY126" s="19" t="s">
        <v>150</v>
      </c>
      <c r="BE126" s="111">
        <f>IF(U126="základní",N126,0)</f>
        <v>0</v>
      </c>
      <c r="BF126" s="111">
        <f>IF(U126="snížená",N126,0)</f>
        <v>0</v>
      </c>
      <c r="BG126" s="111">
        <f>IF(U126="zákl. přenesená",N126,0)</f>
        <v>0</v>
      </c>
      <c r="BH126" s="111">
        <f>IF(U126="sníž. přenesená",N126,0)</f>
        <v>0</v>
      </c>
      <c r="BI126" s="111">
        <f>IF(U126="nulová",N126,0)</f>
        <v>0</v>
      </c>
      <c r="BJ126" s="19" t="s">
        <v>87</v>
      </c>
      <c r="BK126" s="111">
        <f>ROUND(L126*K126,2)</f>
        <v>0</v>
      </c>
      <c r="BL126" s="19" t="s">
        <v>155</v>
      </c>
      <c r="BM126" s="19" t="s">
        <v>499</v>
      </c>
    </row>
    <row r="127" spans="2:65" s="10" customFormat="1" ht="22.5" customHeight="1">
      <c r="B127" s="176"/>
      <c r="C127" s="177"/>
      <c r="D127" s="177"/>
      <c r="E127" s="178" t="s">
        <v>24</v>
      </c>
      <c r="F127" s="273" t="s">
        <v>500</v>
      </c>
      <c r="G127" s="274"/>
      <c r="H127" s="274"/>
      <c r="I127" s="274"/>
      <c r="J127" s="177"/>
      <c r="K127" s="179">
        <v>6</v>
      </c>
      <c r="L127" s="177"/>
      <c r="M127" s="177"/>
      <c r="N127" s="177"/>
      <c r="O127" s="177"/>
      <c r="P127" s="177"/>
      <c r="Q127" s="177"/>
      <c r="R127" s="180"/>
      <c r="T127" s="181"/>
      <c r="U127" s="177"/>
      <c r="V127" s="177"/>
      <c r="W127" s="177"/>
      <c r="X127" s="177"/>
      <c r="Y127" s="177"/>
      <c r="Z127" s="177"/>
      <c r="AA127" s="182"/>
      <c r="AT127" s="183" t="s">
        <v>177</v>
      </c>
      <c r="AU127" s="183" t="s">
        <v>106</v>
      </c>
      <c r="AV127" s="10" t="s">
        <v>106</v>
      </c>
      <c r="AW127" s="10" t="s">
        <v>36</v>
      </c>
      <c r="AX127" s="10" t="s">
        <v>87</v>
      </c>
      <c r="AY127" s="183" t="s">
        <v>150</v>
      </c>
    </row>
    <row r="128" spans="2:65" s="1" customFormat="1" ht="31.5" customHeight="1">
      <c r="B128" s="36"/>
      <c r="C128" s="169" t="s">
        <v>106</v>
      </c>
      <c r="D128" s="169" t="s">
        <v>151</v>
      </c>
      <c r="E128" s="170" t="s">
        <v>501</v>
      </c>
      <c r="F128" s="264" t="s">
        <v>502</v>
      </c>
      <c r="G128" s="264"/>
      <c r="H128" s="264"/>
      <c r="I128" s="264"/>
      <c r="J128" s="171" t="s">
        <v>154</v>
      </c>
      <c r="K128" s="172">
        <v>102.07</v>
      </c>
      <c r="L128" s="265">
        <v>0</v>
      </c>
      <c r="M128" s="266"/>
      <c r="N128" s="267">
        <f>ROUND(L128*K128,2)</f>
        <v>0</v>
      </c>
      <c r="O128" s="267"/>
      <c r="P128" s="267"/>
      <c r="Q128" s="267"/>
      <c r="R128" s="38"/>
      <c r="T128" s="173" t="s">
        <v>24</v>
      </c>
      <c r="U128" s="45" t="s">
        <v>44</v>
      </c>
      <c r="V128" s="37"/>
      <c r="W128" s="174">
        <f>V128*K128</f>
        <v>0</v>
      </c>
      <c r="X128" s="174">
        <v>0</v>
      </c>
      <c r="Y128" s="174">
        <f>X128*K128</f>
        <v>0</v>
      </c>
      <c r="Z128" s="174">
        <v>0</v>
      </c>
      <c r="AA128" s="175">
        <f>Z128*K128</f>
        <v>0</v>
      </c>
      <c r="AR128" s="19" t="s">
        <v>155</v>
      </c>
      <c r="AT128" s="19" t="s">
        <v>151</v>
      </c>
      <c r="AU128" s="19" t="s">
        <v>106</v>
      </c>
      <c r="AY128" s="19" t="s">
        <v>150</v>
      </c>
      <c r="BE128" s="111">
        <f>IF(U128="základní",N128,0)</f>
        <v>0</v>
      </c>
      <c r="BF128" s="111">
        <f>IF(U128="snížená",N128,0)</f>
        <v>0</v>
      </c>
      <c r="BG128" s="111">
        <f>IF(U128="zákl. přenesená",N128,0)</f>
        <v>0</v>
      </c>
      <c r="BH128" s="111">
        <f>IF(U128="sníž. přenesená",N128,0)</f>
        <v>0</v>
      </c>
      <c r="BI128" s="111">
        <f>IF(U128="nulová",N128,0)</f>
        <v>0</v>
      </c>
      <c r="BJ128" s="19" t="s">
        <v>87</v>
      </c>
      <c r="BK128" s="111">
        <f>ROUND(L128*K128,2)</f>
        <v>0</v>
      </c>
      <c r="BL128" s="19" t="s">
        <v>155</v>
      </c>
      <c r="BM128" s="19" t="s">
        <v>503</v>
      </c>
    </row>
    <row r="129" spans="2:65" s="10" customFormat="1" ht="22.5" customHeight="1">
      <c r="B129" s="176"/>
      <c r="C129" s="177"/>
      <c r="D129" s="177"/>
      <c r="E129" s="178" t="s">
        <v>24</v>
      </c>
      <c r="F129" s="273" t="s">
        <v>504</v>
      </c>
      <c r="G129" s="274"/>
      <c r="H129" s="274"/>
      <c r="I129" s="274"/>
      <c r="J129" s="177"/>
      <c r="K129" s="179">
        <v>102.07</v>
      </c>
      <c r="L129" s="177"/>
      <c r="M129" s="177"/>
      <c r="N129" s="177"/>
      <c r="O129" s="177"/>
      <c r="P129" s="177"/>
      <c r="Q129" s="177"/>
      <c r="R129" s="180"/>
      <c r="T129" s="181"/>
      <c r="U129" s="177"/>
      <c r="V129" s="177"/>
      <c r="W129" s="177"/>
      <c r="X129" s="177"/>
      <c r="Y129" s="177"/>
      <c r="Z129" s="177"/>
      <c r="AA129" s="182"/>
      <c r="AT129" s="183" t="s">
        <v>177</v>
      </c>
      <c r="AU129" s="183" t="s">
        <v>106</v>
      </c>
      <c r="AV129" s="10" t="s">
        <v>106</v>
      </c>
      <c r="AW129" s="10" t="s">
        <v>36</v>
      </c>
      <c r="AX129" s="10" t="s">
        <v>87</v>
      </c>
      <c r="AY129" s="183" t="s">
        <v>150</v>
      </c>
    </row>
    <row r="130" spans="2:65" s="9" customFormat="1" ht="29.85" customHeight="1">
      <c r="B130" s="158"/>
      <c r="C130" s="159"/>
      <c r="D130" s="168" t="s">
        <v>119</v>
      </c>
      <c r="E130" s="168"/>
      <c r="F130" s="168"/>
      <c r="G130" s="168"/>
      <c r="H130" s="168"/>
      <c r="I130" s="168"/>
      <c r="J130" s="168"/>
      <c r="K130" s="168"/>
      <c r="L130" s="168"/>
      <c r="M130" s="168"/>
      <c r="N130" s="271">
        <f>BK130</f>
        <v>0</v>
      </c>
      <c r="O130" s="272"/>
      <c r="P130" s="272"/>
      <c r="Q130" s="272"/>
      <c r="R130" s="161"/>
      <c r="T130" s="162"/>
      <c r="U130" s="159"/>
      <c r="V130" s="159"/>
      <c r="W130" s="163">
        <f>SUM(W131:W135)</f>
        <v>0</v>
      </c>
      <c r="X130" s="159"/>
      <c r="Y130" s="163">
        <f>SUM(Y131:Y135)</f>
        <v>1.3455000000000001</v>
      </c>
      <c r="Z130" s="159"/>
      <c r="AA130" s="164">
        <f>SUM(AA131:AA135)</f>
        <v>0</v>
      </c>
      <c r="AR130" s="165" t="s">
        <v>87</v>
      </c>
      <c r="AT130" s="166" t="s">
        <v>78</v>
      </c>
      <c r="AU130" s="166" t="s">
        <v>87</v>
      </c>
      <c r="AY130" s="165" t="s">
        <v>150</v>
      </c>
      <c r="BK130" s="167">
        <f>SUM(BK131:BK135)</f>
        <v>0</v>
      </c>
    </row>
    <row r="131" spans="2:65" s="1" customFormat="1" ht="22.5" customHeight="1">
      <c r="B131" s="36"/>
      <c r="C131" s="169" t="s">
        <v>160</v>
      </c>
      <c r="D131" s="169" t="s">
        <v>151</v>
      </c>
      <c r="E131" s="170" t="s">
        <v>292</v>
      </c>
      <c r="F131" s="264" t="s">
        <v>293</v>
      </c>
      <c r="G131" s="264"/>
      <c r="H131" s="264"/>
      <c r="I131" s="264"/>
      <c r="J131" s="171" t="s">
        <v>154</v>
      </c>
      <c r="K131" s="172">
        <v>6</v>
      </c>
      <c r="L131" s="265">
        <v>0</v>
      </c>
      <c r="M131" s="266"/>
      <c r="N131" s="267">
        <f>ROUND(L131*K131,2)</f>
        <v>0</v>
      </c>
      <c r="O131" s="267"/>
      <c r="P131" s="267"/>
      <c r="Q131" s="267"/>
      <c r="R131" s="38"/>
      <c r="T131" s="173" t="s">
        <v>24</v>
      </c>
      <c r="U131" s="45" t="s">
        <v>44</v>
      </c>
      <c r="V131" s="37"/>
      <c r="W131" s="174">
        <f>V131*K131</f>
        <v>0</v>
      </c>
      <c r="X131" s="174">
        <v>0</v>
      </c>
      <c r="Y131" s="174">
        <f>X131*K131</f>
        <v>0</v>
      </c>
      <c r="Z131" s="174">
        <v>0</v>
      </c>
      <c r="AA131" s="175">
        <f>Z131*K131</f>
        <v>0</v>
      </c>
      <c r="AR131" s="19" t="s">
        <v>155</v>
      </c>
      <c r="AT131" s="19" t="s">
        <v>151</v>
      </c>
      <c r="AU131" s="19" t="s">
        <v>106</v>
      </c>
      <c r="AY131" s="19" t="s">
        <v>150</v>
      </c>
      <c r="BE131" s="111">
        <f>IF(U131="základní",N131,0)</f>
        <v>0</v>
      </c>
      <c r="BF131" s="111">
        <f>IF(U131="snížená",N131,0)</f>
        <v>0</v>
      </c>
      <c r="BG131" s="111">
        <f>IF(U131="zákl. přenesená",N131,0)</f>
        <v>0</v>
      </c>
      <c r="BH131" s="111">
        <f>IF(U131="sníž. přenesená",N131,0)</f>
        <v>0</v>
      </c>
      <c r="BI131" s="111">
        <f>IF(U131="nulová",N131,0)</f>
        <v>0</v>
      </c>
      <c r="BJ131" s="19" t="s">
        <v>87</v>
      </c>
      <c r="BK131" s="111">
        <f>ROUND(L131*K131,2)</f>
        <v>0</v>
      </c>
      <c r="BL131" s="19" t="s">
        <v>155</v>
      </c>
      <c r="BM131" s="19" t="s">
        <v>505</v>
      </c>
    </row>
    <row r="132" spans="2:65" s="10" customFormat="1" ht="22.5" customHeight="1">
      <c r="B132" s="176"/>
      <c r="C132" s="177"/>
      <c r="D132" s="177"/>
      <c r="E132" s="178" t="s">
        <v>24</v>
      </c>
      <c r="F132" s="273" t="s">
        <v>500</v>
      </c>
      <c r="G132" s="274"/>
      <c r="H132" s="274"/>
      <c r="I132" s="274"/>
      <c r="J132" s="177"/>
      <c r="K132" s="179">
        <v>6</v>
      </c>
      <c r="L132" s="177"/>
      <c r="M132" s="177"/>
      <c r="N132" s="177"/>
      <c r="O132" s="177"/>
      <c r="P132" s="177"/>
      <c r="Q132" s="177"/>
      <c r="R132" s="180"/>
      <c r="T132" s="181"/>
      <c r="U132" s="177"/>
      <c r="V132" s="177"/>
      <c r="W132" s="177"/>
      <c r="X132" s="177"/>
      <c r="Y132" s="177"/>
      <c r="Z132" s="177"/>
      <c r="AA132" s="182"/>
      <c r="AT132" s="183" t="s">
        <v>177</v>
      </c>
      <c r="AU132" s="183" t="s">
        <v>106</v>
      </c>
      <c r="AV132" s="10" t="s">
        <v>106</v>
      </c>
      <c r="AW132" s="10" t="s">
        <v>36</v>
      </c>
      <c r="AX132" s="10" t="s">
        <v>87</v>
      </c>
      <c r="AY132" s="183" t="s">
        <v>150</v>
      </c>
    </row>
    <row r="133" spans="2:65" s="1" customFormat="1" ht="31.5" customHeight="1">
      <c r="B133" s="36"/>
      <c r="C133" s="169" t="s">
        <v>155</v>
      </c>
      <c r="D133" s="169" t="s">
        <v>151</v>
      </c>
      <c r="E133" s="170" t="s">
        <v>506</v>
      </c>
      <c r="F133" s="264" t="s">
        <v>507</v>
      </c>
      <c r="G133" s="264"/>
      <c r="H133" s="264"/>
      <c r="I133" s="264"/>
      <c r="J133" s="171" t="s">
        <v>154</v>
      </c>
      <c r="K133" s="172">
        <v>6</v>
      </c>
      <c r="L133" s="265">
        <v>0</v>
      </c>
      <c r="M133" s="266"/>
      <c r="N133" s="267">
        <f>ROUND(L133*K133,2)</f>
        <v>0</v>
      </c>
      <c r="O133" s="267"/>
      <c r="P133" s="267"/>
      <c r="Q133" s="267"/>
      <c r="R133" s="38"/>
      <c r="T133" s="173" t="s">
        <v>24</v>
      </c>
      <c r="U133" s="45" t="s">
        <v>44</v>
      </c>
      <c r="V133" s="37"/>
      <c r="W133" s="174">
        <f>V133*K133</f>
        <v>0</v>
      </c>
      <c r="X133" s="174">
        <v>8.4250000000000005E-2</v>
      </c>
      <c r="Y133" s="174">
        <f>X133*K133</f>
        <v>0.50550000000000006</v>
      </c>
      <c r="Z133" s="174">
        <v>0</v>
      </c>
      <c r="AA133" s="175">
        <f>Z133*K133</f>
        <v>0</v>
      </c>
      <c r="AR133" s="19" t="s">
        <v>155</v>
      </c>
      <c r="AT133" s="19" t="s">
        <v>151</v>
      </c>
      <c r="AU133" s="19" t="s">
        <v>106</v>
      </c>
      <c r="AY133" s="19" t="s">
        <v>150</v>
      </c>
      <c r="BE133" s="111">
        <f>IF(U133="základní",N133,0)</f>
        <v>0</v>
      </c>
      <c r="BF133" s="111">
        <f>IF(U133="snížená",N133,0)</f>
        <v>0</v>
      </c>
      <c r="BG133" s="111">
        <f>IF(U133="zákl. přenesená",N133,0)</f>
        <v>0</v>
      </c>
      <c r="BH133" s="111">
        <f>IF(U133="sníž. přenesená",N133,0)</f>
        <v>0</v>
      </c>
      <c r="BI133" s="111">
        <f>IF(U133="nulová",N133,0)</f>
        <v>0</v>
      </c>
      <c r="BJ133" s="19" t="s">
        <v>87</v>
      </c>
      <c r="BK133" s="111">
        <f>ROUND(L133*K133,2)</f>
        <v>0</v>
      </c>
      <c r="BL133" s="19" t="s">
        <v>155</v>
      </c>
      <c r="BM133" s="19" t="s">
        <v>508</v>
      </c>
    </row>
    <row r="134" spans="2:65" s="10" customFormat="1" ht="22.5" customHeight="1">
      <c r="B134" s="176"/>
      <c r="C134" s="177"/>
      <c r="D134" s="177"/>
      <c r="E134" s="178" t="s">
        <v>24</v>
      </c>
      <c r="F134" s="273" t="s">
        <v>500</v>
      </c>
      <c r="G134" s="274"/>
      <c r="H134" s="274"/>
      <c r="I134" s="274"/>
      <c r="J134" s="177"/>
      <c r="K134" s="179">
        <v>6</v>
      </c>
      <c r="L134" s="177"/>
      <c r="M134" s="177"/>
      <c r="N134" s="177"/>
      <c r="O134" s="177"/>
      <c r="P134" s="177"/>
      <c r="Q134" s="177"/>
      <c r="R134" s="180"/>
      <c r="T134" s="181"/>
      <c r="U134" s="177"/>
      <c r="V134" s="177"/>
      <c r="W134" s="177"/>
      <c r="X134" s="177"/>
      <c r="Y134" s="177"/>
      <c r="Z134" s="177"/>
      <c r="AA134" s="182"/>
      <c r="AT134" s="183" t="s">
        <v>177</v>
      </c>
      <c r="AU134" s="183" t="s">
        <v>106</v>
      </c>
      <c r="AV134" s="10" t="s">
        <v>106</v>
      </c>
      <c r="AW134" s="10" t="s">
        <v>36</v>
      </c>
      <c r="AX134" s="10" t="s">
        <v>87</v>
      </c>
      <c r="AY134" s="183" t="s">
        <v>150</v>
      </c>
    </row>
    <row r="135" spans="2:65" s="1" customFormat="1" ht="22.5" customHeight="1">
      <c r="B135" s="36"/>
      <c r="C135" s="192" t="s">
        <v>168</v>
      </c>
      <c r="D135" s="192" t="s">
        <v>244</v>
      </c>
      <c r="E135" s="193" t="s">
        <v>325</v>
      </c>
      <c r="F135" s="279" t="s">
        <v>326</v>
      </c>
      <c r="G135" s="279"/>
      <c r="H135" s="279"/>
      <c r="I135" s="279"/>
      <c r="J135" s="194" t="s">
        <v>154</v>
      </c>
      <c r="K135" s="195">
        <v>6</v>
      </c>
      <c r="L135" s="280">
        <v>0</v>
      </c>
      <c r="M135" s="281"/>
      <c r="N135" s="282">
        <f>ROUND(L135*K135,2)</f>
        <v>0</v>
      </c>
      <c r="O135" s="267"/>
      <c r="P135" s="267"/>
      <c r="Q135" s="267"/>
      <c r="R135" s="38"/>
      <c r="T135" s="173" t="s">
        <v>24</v>
      </c>
      <c r="U135" s="45" t="s">
        <v>44</v>
      </c>
      <c r="V135" s="37"/>
      <c r="W135" s="174">
        <f>V135*K135</f>
        <v>0</v>
      </c>
      <c r="X135" s="174">
        <v>0.14000000000000001</v>
      </c>
      <c r="Y135" s="174">
        <f>X135*K135</f>
        <v>0.84000000000000008</v>
      </c>
      <c r="Z135" s="174">
        <v>0</v>
      </c>
      <c r="AA135" s="175">
        <f>Z135*K135</f>
        <v>0</v>
      </c>
      <c r="AR135" s="19" t="s">
        <v>183</v>
      </c>
      <c r="AT135" s="19" t="s">
        <v>244</v>
      </c>
      <c r="AU135" s="19" t="s">
        <v>106</v>
      </c>
      <c r="AY135" s="19" t="s">
        <v>150</v>
      </c>
      <c r="BE135" s="111">
        <f>IF(U135="základní",N135,0)</f>
        <v>0</v>
      </c>
      <c r="BF135" s="111">
        <f>IF(U135="snížená",N135,0)</f>
        <v>0</v>
      </c>
      <c r="BG135" s="111">
        <f>IF(U135="zákl. přenesená",N135,0)</f>
        <v>0</v>
      </c>
      <c r="BH135" s="111">
        <f>IF(U135="sníž. přenesená",N135,0)</f>
        <v>0</v>
      </c>
      <c r="BI135" s="111">
        <f>IF(U135="nulová",N135,0)</f>
        <v>0</v>
      </c>
      <c r="BJ135" s="19" t="s">
        <v>87</v>
      </c>
      <c r="BK135" s="111">
        <f>ROUND(L135*K135,2)</f>
        <v>0</v>
      </c>
      <c r="BL135" s="19" t="s">
        <v>155</v>
      </c>
      <c r="BM135" s="19" t="s">
        <v>509</v>
      </c>
    </row>
    <row r="136" spans="2:65" s="9" customFormat="1" ht="29.85" customHeight="1">
      <c r="B136" s="158"/>
      <c r="C136" s="159"/>
      <c r="D136" s="168" t="s">
        <v>498</v>
      </c>
      <c r="E136" s="168"/>
      <c r="F136" s="168"/>
      <c r="G136" s="168"/>
      <c r="H136" s="168"/>
      <c r="I136" s="168"/>
      <c r="J136" s="168"/>
      <c r="K136" s="168"/>
      <c r="L136" s="168"/>
      <c r="M136" s="168"/>
      <c r="N136" s="286">
        <f>BK136</f>
        <v>0</v>
      </c>
      <c r="O136" s="287"/>
      <c r="P136" s="287"/>
      <c r="Q136" s="287"/>
      <c r="R136" s="161"/>
      <c r="T136" s="162"/>
      <c r="U136" s="159"/>
      <c r="V136" s="159"/>
      <c r="W136" s="163">
        <f>SUM(W137:W142)</f>
        <v>0</v>
      </c>
      <c r="X136" s="159"/>
      <c r="Y136" s="163">
        <f>SUM(Y137:Y142)</f>
        <v>1.09937</v>
      </c>
      <c r="Z136" s="159"/>
      <c r="AA136" s="164">
        <f>SUM(AA137:AA142)</f>
        <v>0</v>
      </c>
      <c r="AR136" s="165" t="s">
        <v>87</v>
      </c>
      <c r="AT136" s="166" t="s">
        <v>78</v>
      </c>
      <c r="AU136" s="166" t="s">
        <v>87</v>
      </c>
      <c r="AY136" s="165" t="s">
        <v>150</v>
      </c>
      <c r="BK136" s="167">
        <f>SUM(BK137:BK142)</f>
        <v>0</v>
      </c>
    </row>
    <row r="137" spans="2:65" s="1" customFormat="1" ht="31.5" customHeight="1">
      <c r="B137" s="36"/>
      <c r="C137" s="169" t="s">
        <v>172</v>
      </c>
      <c r="D137" s="169" t="s">
        <v>151</v>
      </c>
      <c r="E137" s="170" t="s">
        <v>510</v>
      </c>
      <c r="F137" s="264" t="s">
        <v>511</v>
      </c>
      <c r="G137" s="264"/>
      <c r="H137" s="264"/>
      <c r="I137" s="264"/>
      <c r="J137" s="171" t="s">
        <v>186</v>
      </c>
      <c r="K137" s="172">
        <v>47</v>
      </c>
      <c r="L137" s="265">
        <v>0</v>
      </c>
      <c r="M137" s="266"/>
      <c r="N137" s="267">
        <f>ROUND(L137*K137,2)</f>
        <v>0</v>
      </c>
      <c r="O137" s="267"/>
      <c r="P137" s="267"/>
      <c r="Q137" s="267"/>
      <c r="R137" s="38"/>
      <c r="T137" s="173" t="s">
        <v>24</v>
      </c>
      <c r="U137" s="45" t="s">
        <v>44</v>
      </c>
      <c r="V137" s="37"/>
      <c r="W137" s="174">
        <f>V137*K137</f>
        <v>0</v>
      </c>
      <c r="X137" s="174">
        <v>3.0000000000000001E-5</v>
      </c>
      <c r="Y137" s="174">
        <f>X137*K137</f>
        <v>1.41E-3</v>
      </c>
      <c r="Z137" s="174">
        <v>0</v>
      </c>
      <c r="AA137" s="175">
        <f>Z137*K137</f>
        <v>0</v>
      </c>
      <c r="AR137" s="19" t="s">
        <v>155</v>
      </c>
      <c r="AT137" s="19" t="s">
        <v>151</v>
      </c>
      <c r="AU137" s="19" t="s">
        <v>106</v>
      </c>
      <c r="AY137" s="19" t="s">
        <v>150</v>
      </c>
      <c r="BE137" s="111">
        <f>IF(U137="základní",N137,0)</f>
        <v>0</v>
      </c>
      <c r="BF137" s="111">
        <f>IF(U137="snížená",N137,0)</f>
        <v>0</v>
      </c>
      <c r="BG137" s="111">
        <f>IF(U137="zákl. přenesená",N137,0)</f>
        <v>0</v>
      </c>
      <c r="BH137" s="111">
        <f>IF(U137="sníž. přenesená",N137,0)</f>
        <v>0</v>
      </c>
      <c r="BI137" s="111">
        <f>IF(U137="nulová",N137,0)</f>
        <v>0</v>
      </c>
      <c r="BJ137" s="19" t="s">
        <v>87</v>
      </c>
      <c r="BK137" s="111">
        <f>ROUND(L137*K137,2)</f>
        <v>0</v>
      </c>
      <c r="BL137" s="19" t="s">
        <v>155</v>
      </c>
      <c r="BM137" s="19" t="s">
        <v>512</v>
      </c>
    </row>
    <row r="138" spans="2:65" s="10" customFormat="1" ht="22.5" customHeight="1">
      <c r="B138" s="176"/>
      <c r="C138" s="177"/>
      <c r="D138" s="177"/>
      <c r="E138" s="178" t="s">
        <v>24</v>
      </c>
      <c r="F138" s="273" t="s">
        <v>513</v>
      </c>
      <c r="G138" s="274"/>
      <c r="H138" s="274"/>
      <c r="I138" s="274"/>
      <c r="J138" s="177"/>
      <c r="K138" s="179">
        <v>47</v>
      </c>
      <c r="L138" s="177"/>
      <c r="M138" s="177"/>
      <c r="N138" s="177"/>
      <c r="O138" s="177"/>
      <c r="P138" s="177"/>
      <c r="Q138" s="177"/>
      <c r="R138" s="180"/>
      <c r="T138" s="181"/>
      <c r="U138" s="177"/>
      <c r="V138" s="177"/>
      <c r="W138" s="177"/>
      <c r="X138" s="177"/>
      <c r="Y138" s="177"/>
      <c r="Z138" s="177"/>
      <c r="AA138" s="182"/>
      <c r="AT138" s="183" t="s">
        <v>177</v>
      </c>
      <c r="AU138" s="183" t="s">
        <v>106</v>
      </c>
      <c r="AV138" s="10" t="s">
        <v>106</v>
      </c>
      <c r="AW138" s="10" t="s">
        <v>36</v>
      </c>
      <c r="AX138" s="10" t="s">
        <v>87</v>
      </c>
      <c r="AY138" s="183" t="s">
        <v>150</v>
      </c>
    </row>
    <row r="139" spans="2:65" s="1" customFormat="1" ht="22.5" customHeight="1">
      <c r="B139" s="36"/>
      <c r="C139" s="192" t="s">
        <v>178</v>
      </c>
      <c r="D139" s="192" t="s">
        <v>244</v>
      </c>
      <c r="E139" s="193" t="s">
        <v>514</v>
      </c>
      <c r="F139" s="279" t="s">
        <v>515</v>
      </c>
      <c r="G139" s="279"/>
      <c r="H139" s="279"/>
      <c r="I139" s="279"/>
      <c r="J139" s="194" t="s">
        <v>163</v>
      </c>
      <c r="K139" s="195">
        <v>16</v>
      </c>
      <c r="L139" s="280">
        <v>0</v>
      </c>
      <c r="M139" s="281"/>
      <c r="N139" s="282">
        <f>ROUND(L139*K139,2)</f>
        <v>0</v>
      </c>
      <c r="O139" s="267"/>
      <c r="P139" s="267"/>
      <c r="Q139" s="267"/>
      <c r="R139" s="38"/>
      <c r="T139" s="173" t="s">
        <v>24</v>
      </c>
      <c r="U139" s="45" t="s">
        <v>44</v>
      </c>
      <c r="V139" s="37"/>
      <c r="W139" s="174">
        <f>V139*K139</f>
        <v>0</v>
      </c>
      <c r="X139" s="174">
        <v>5.4899999999999997E-2</v>
      </c>
      <c r="Y139" s="174">
        <f>X139*K139</f>
        <v>0.87839999999999996</v>
      </c>
      <c r="Z139" s="174">
        <v>0</v>
      </c>
      <c r="AA139" s="175">
        <f>Z139*K139</f>
        <v>0</v>
      </c>
      <c r="AR139" s="19" t="s">
        <v>183</v>
      </c>
      <c r="AT139" s="19" t="s">
        <v>244</v>
      </c>
      <c r="AU139" s="19" t="s">
        <v>106</v>
      </c>
      <c r="AY139" s="19" t="s">
        <v>150</v>
      </c>
      <c r="BE139" s="111">
        <f>IF(U139="základní",N139,0)</f>
        <v>0</v>
      </c>
      <c r="BF139" s="111">
        <f>IF(U139="snížená",N139,0)</f>
        <v>0</v>
      </c>
      <c r="BG139" s="111">
        <f>IF(U139="zákl. přenesená",N139,0)</f>
        <v>0</v>
      </c>
      <c r="BH139" s="111">
        <f>IF(U139="sníž. přenesená",N139,0)</f>
        <v>0</v>
      </c>
      <c r="BI139" s="111">
        <f>IF(U139="nulová",N139,0)</f>
        <v>0</v>
      </c>
      <c r="BJ139" s="19" t="s">
        <v>87</v>
      </c>
      <c r="BK139" s="111">
        <f>ROUND(L139*K139,2)</f>
        <v>0</v>
      </c>
      <c r="BL139" s="19" t="s">
        <v>155</v>
      </c>
      <c r="BM139" s="19" t="s">
        <v>516</v>
      </c>
    </row>
    <row r="140" spans="2:65" s="10" customFormat="1" ht="22.5" customHeight="1">
      <c r="B140" s="176"/>
      <c r="C140" s="177"/>
      <c r="D140" s="177"/>
      <c r="E140" s="178" t="s">
        <v>24</v>
      </c>
      <c r="F140" s="273" t="s">
        <v>517</v>
      </c>
      <c r="G140" s="274"/>
      <c r="H140" s="274"/>
      <c r="I140" s="274"/>
      <c r="J140" s="177"/>
      <c r="K140" s="179">
        <v>16</v>
      </c>
      <c r="L140" s="177"/>
      <c r="M140" s="177"/>
      <c r="N140" s="177"/>
      <c r="O140" s="177"/>
      <c r="P140" s="177"/>
      <c r="Q140" s="177"/>
      <c r="R140" s="180"/>
      <c r="T140" s="181"/>
      <c r="U140" s="177"/>
      <c r="V140" s="177"/>
      <c r="W140" s="177"/>
      <c r="X140" s="177"/>
      <c r="Y140" s="177"/>
      <c r="Z140" s="177"/>
      <c r="AA140" s="182"/>
      <c r="AT140" s="183" t="s">
        <v>177</v>
      </c>
      <c r="AU140" s="183" t="s">
        <v>106</v>
      </c>
      <c r="AV140" s="10" t="s">
        <v>106</v>
      </c>
      <c r="AW140" s="10" t="s">
        <v>36</v>
      </c>
      <c r="AX140" s="10" t="s">
        <v>87</v>
      </c>
      <c r="AY140" s="183" t="s">
        <v>150</v>
      </c>
    </row>
    <row r="141" spans="2:65" s="1" customFormat="1" ht="31.5" customHeight="1">
      <c r="B141" s="36"/>
      <c r="C141" s="169" t="s">
        <v>183</v>
      </c>
      <c r="D141" s="169" t="s">
        <v>151</v>
      </c>
      <c r="E141" s="170" t="s">
        <v>518</v>
      </c>
      <c r="F141" s="264" t="s">
        <v>519</v>
      </c>
      <c r="G141" s="264"/>
      <c r="H141" s="264"/>
      <c r="I141" s="264"/>
      <c r="J141" s="171" t="s">
        <v>163</v>
      </c>
      <c r="K141" s="172">
        <v>2</v>
      </c>
      <c r="L141" s="265">
        <v>0</v>
      </c>
      <c r="M141" s="266"/>
      <c r="N141" s="267">
        <f>ROUND(L141*K141,2)</f>
        <v>0</v>
      </c>
      <c r="O141" s="267"/>
      <c r="P141" s="267"/>
      <c r="Q141" s="267"/>
      <c r="R141" s="38"/>
      <c r="T141" s="173" t="s">
        <v>24</v>
      </c>
      <c r="U141" s="45" t="s">
        <v>44</v>
      </c>
      <c r="V141" s="37"/>
      <c r="W141" s="174">
        <f>V141*K141</f>
        <v>0</v>
      </c>
      <c r="X141" s="174">
        <v>0.10978</v>
      </c>
      <c r="Y141" s="174">
        <f>X141*K141</f>
        <v>0.21956000000000001</v>
      </c>
      <c r="Z141" s="174">
        <v>0</v>
      </c>
      <c r="AA141" s="175">
        <f>Z141*K141</f>
        <v>0</v>
      </c>
      <c r="AR141" s="19" t="s">
        <v>155</v>
      </c>
      <c r="AT141" s="19" t="s">
        <v>151</v>
      </c>
      <c r="AU141" s="19" t="s">
        <v>106</v>
      </c>
      <c r="AY141" s="19" t="s">
        <v>150</v>
      </c>
      <c r="BE141" s="111">
        <f>IF(U141="základní",N141,0)</f>
        <v>0</v>
      </c>
      <c r="BF141" s="111">
        <f>IF(U141="snížená",N141,0)</f>
        <v>0</v>
      </c>
      <c r="BG141" s="111">
        <f>IF(U141="zákl. přenesená",N141,0)</f>
        <v>0</v>
      </c>
      <c r="BH141" s="111">
        <f>IF(U141="sníž. přenesená",N141,0)</f>
        <v>0</v>
      </c>
      <c r="BI141" s="111">
        <f>IF(U141="nulová",N141,0)</f>
        <v>0</v>
      </c>
      <c r="BJ141" s="19" t="s">
        <v>87</v>
      </c>
      <c r="BK141" s="111">
        <f>ROUND(L141*K141,2)</f>
        <v>0</v>
      </c>
      <c r="BL141" s="19" t="s">
        <v>155</v>
      </c>
      <c r="BM141" s="19" t="s">
        <v>520</v>
      </c>
    </row>
    <row r="142" spans="2:65" s="10" customFormat="1" ht="22.5" customHeight="1">
      <c r="B142" s="176"/>
      <c r="C142" s="177"/>
      <c r="D142" s="177"/>
      <c r="E142" s="178" t="s">
        <v>24</v>
      </c>
      <c r="F142" s="273" t="s">
        <v>521</v>
      </c>
      <c r="G142" s="274"/>
      <c r="H142" s="274"/>
      <c r="I142" s="274"/>
      <c r="J142" s="177"/>
      <c r="K142" s="179">
        <v>2</v>
      </c>
      <c r="L142" s="177"/>
      <c r="M142" s="177"/>
      <c r="N142" s="177"/>
      <c r="O142" s="177"/>
      <c r="P142" s="177"/>
      <c r="Q142" s="177"/>
      <c r="R142" s="180"/>
      <c r="T142" s="181"/>
      <c r="U142" s="177"/>
      <c r="V142" s="177"/>
      <c r="W142" s="177"/>
      <c r="X142" s="177"/>
      <c r="Y142" s="177"/>
      <c r="Z142" s="177"/>
      <c r="AA142" s="182"/>
      <c r="AT142" s="183" t="s">
        <v>177</v>
      </c>
      <c r="AU142" s="183" t="s">
        <v>106</v>
      </c>
      <c r="AV142" s="10" t="s">
        <v>106</v>
      </c>
      <c r="AW142" s="10" t="s">
        <v>36</v>
      </c>
      <c r="AX142" s="10" t="s">
        <v>87</v>
      </c>
      <c r="AY142" s="183" t="s">
        <v>150</v>
      </c>
    </row>
    <row r="143" spans="2:65" s="9" customFormat="1" ht="29.85" customHeight="1">
      <c r="B143" s="158"/>
      <c r="C143" s="159"/>
      <c r="D143" s="168" t="s">
        <v>120</v>
      </c>
      <c r="E143" s="168"/>
      <c r="F143" s="168"/>
      <c r="G143" s="168"/>
      <c r="H143" s="168"/>
      <c r="I143" s="168"/>
      <c r="J143" s="168"/>
      <c r="K143" s="168"/>
      <c r="L143" s="168"/>
      <c r="M143" s="168"/>
      <c r="N143" s="271">
        <f>BK143</f>
        <v>0</v>
      </c>
      <c r="O143" s="272"/>
      <c r="P143" s="272"/>
      <c r="Q143" s="272"/>
      <c r="R143" s="161"/>
      <c r="T143" s="162"/>
      <c r="U143" s="159"/>
      <c r="V143" s="159"/>
      <c r="W143" s="163">
        <f>SUM(W144:W149)</f>
        <v>0</v>
      </c>
      <c r="X143" s="159"/>
      <c r="Y143" s="163">
        <f>SUM(Y144:Y149)</f>
        <v>7.0600500000000004</v>
      </c>
      <c r="Z143" s="159"/>
      <c r="AA143" s="164">
        <f>SUM(AA144:AA149)</f>
        <v>0</v>
      </c>
      <c r="AR143" s="165" t="s">
        <v>87</v>
      </c>
      <c r="AT143" s="166" t="s">
        <v>78</v>
      </c>
      <c r="AU143" s="166" t="s">
        <v>87</v>
      </c>
      <c r="AY143" s="165" t="s">
        <v>150</v>
      </c>
      <c r="BK143" s="167">
        <f>SUM(BK144:BK149)</f>
        <v>0</v>
      </c>
    </row>
    <row r="144" spans="2:65" s="1" customFormat="1" ht="44.25" customHeight="1">
      <c r="B144" s="36"/>
      <c r="C144" s="169" t="s">
        <v>189</v>
      </c>
      <c r="D144" s="169" t="s">
        <v>151</v>
      </c>
      <c r="E144" s="170" t="s">
        <v>522</v>
      </c>
      <c r="F144" s="264" t="s">
        <v>523</v>
      </c>
      <c r="G144" s="264"/>
      <c r="H144" s="264"/>
      <c r="I144" s="264"/>
      <c r="J144" s="171" t="s">
        <v>186</v>
      </c>
      <c r="K144" s="172">
        <v>7</v>
      </c>
      <c r="L144" s="265">
        <v>0</v>
      </c>
      <c r="M144" s="266"/>
      <c r="N144" s="267">
        <f>ROUND(L144*K144,2)</f>
        <v>0</v>
      </c>
      <c r="O144" s="267"/>
      <c r="P144" s="267"/>
      <c r="Q144" s="267"/>
      <c r="R144" s="38"/>
      <c r="T144" s="173" t="s">
        <v>24</v>
      </c>
      <c r="U144" s="45" t="s">
        <v>44</v>
      </c>
      <c r="V144" s="37"/>
      <c r="W144" s="174">
        <f>V144*K144</f>
        <v>0</v>
      </c>
      <c r="X144" s="174">
        <v>0.1295</v>
      </c>
      <c r="Y144" s="174">
        <f>X144*K144</f>
        <v>0.90650000000000008</v>
      </c>
      <c r="Z144" s="174">
        <v>0</v>
      </c>
      <c r="AA144" s="175">
        <f>Z144*K144</f>
        <v>0</v>
      </c>
      <c r="AR144" s="19" t="s">
        <v>155</v>
      </c>
      <c r="AT144" s="19" t="s">
        <v>151</v>
      </c>
      <c r="AU144" s="19" t="s">
        <v>106</v>
      </c>
      <c r="AY144" s="19" t="s">
        <v>150</v>
      </c>
      <c r="BE144" s="111">
        <f>IF(U144="základní",N144,0)</f>
        <v>0</v>
      </c>
      <c r="BF144" s="111">
        <f>IF(U144="snížená",N144,0)</f>
        <v>0</v>
      </c>
      <c r="BG144" s="111">
        <f>IF(U144="zákl. přenesená",N144,0)</f>
        <v>0</v>
      </c>
      <c r="BH144" s="111">
        <f>IF(U144="sníž. přenesená",N144,0)</f>
        <v>0</v>
      </c>
      <c r="BI144" s="111">
        <f>IF(U144="nulová",N144,0)</f>
        <v>0</v>
      </c>
      <c r="BJ144" s="19" t="s">
        <v>87</v>
      </c>
      <c r="BK144" s="111">
        <f>ROUND(L144*K144,2)</f>
        <v>0</v>
      </c>
      <c r="BL144" s="19" t="s">
        <v>155</v>
      </c>
      <c r="BM144" s="19" t="s">
        <v>524</v>
      </c>
    </row>
    <row r="145" spans="2:65" s="10" customFormat="1" ht="22.5" customHeight="1">
      <c r="B145" s="176"/>
      <c r="C145" s="177"/>
      <c r="D145" s="177"/>
      <c r="E145" s="178" t="s">
        <v>24</v>
      </c>
      <c r="F145" s="273" t="s">
        <v>525</v>
      </c>
      <c r="G145" s="274"/>
      <c r="H145" s="274"/>
      <c r="I145" s="274"/>
      <c r="J145" s="177"/>
      <c r="K145" s="179">
        <v>7</v>
      </c>
      <c r="L145" s="177"/>
      <c r="M145" s="177"/>
      <c r="N145" s="177"/>
      <c r="O145" s="177"/>
      <c r="P145" s="177"/>
      <c r="Q145" s="177"/>
      <c r="R145" s="180"/>
      <c r="T145" s="181"/>
      <c r="U145" s="177"/>
      <c r="V145" s="177"/>
      <c r="W145" s="177"/>
      <c r="X145" s="177"/>
      <c r="Y145" s="177"/>
      <c r="Z145" s="177"/>
      <c r="AA145" s="182"/>
      <c r="AT145" s="183" t="s">
        <v>177</v>
      </c>
      <c r="AU145" s="183" t="s">
        <v>106</v>
      </c>
      <c r="AV145" s="10" t="s">
        <v>106</v>
      </c>
      <c r="AW145" s="10" t="s">
        <v>36</v>
      </c>
      <c r="AX145" s="10" t="s">
        <v>87</v>
      </c>
      <c r="AY145" s="183" t="s">
        <v>150</v>
      </c>
    </row>
    <row r="146" spans="2:65" s="1" customFormat="1" ht="22.5" customHeight="1">
      <c r="B146" s="36"/>
      <c r="C146" s="192" t="s">
        <v>195</v>
      </c>
      <c r="D146" s="192" t="s">
        <v>244</v>
      </c>
      <c r="E146" s="193" t="s">
        <v>526</v>
      </c>
      <c r="F146" s="279" t="s">
        <v>527</v>
      </c>
      <c r="G146" s="279"/>
      <c r="H146" s="279"/>
      <c r="I146" s="279"/>
      <c r="J146" s="194" t="s">
        <v>163</v>
      </c>
      <c r="K146" s="195">
        <v>7</v>
      </c>
      <c r="L146" s="280">
        <v>0</v>
      </c>
      <c r="M146" s="281"/>
      <c r="N146" s="282">
        <f>ROUND(L146*K146,2)</f>
        <v>0</v>
      </c>
      <c r="O146" s="267"/>
      <c r="P146" s="267"/>
      <c r="Q146" s="267"/>
      <c r="R146" s="38"/>
      <c r="T146" s="173" t="s">
        <v>24</v>
      </c>
      <c r="U146" s="45" t="s">
        <v>44</v>
      </c>
      <c r="V146" s="37"/>
      <c r="W146" s="174">
        <f>V146*K146</f>
        <v>0</v>
      </c>
      <c r="X146" s="174">
        <v>3.5999999999999997E-2</v>
      </c>
      <c r="Y146" s="174">
        <f>X146*K146</f>
        <v>0.252</v>
      </c>
      <c r="Z146" s="174">
        <v>0</v>
      </c>
      <c r="AA146" s="175">
        <f>Z146*K146</f>
        <v>0</v>
      </c>
      <c r="AR146" s="19" t="s">
        <v>183</v>
      </c>
      <c r="AT146" s="19" t="s">
        <v>244</v>
      </c>
      <c r="AU146" s="19" t="s">
        <v>106</v>
      </c>
      <c r="AY146" s="19" t="s">
        <v>150</v>
      </c>
      <c r="BE146" s="111">
        <f>IF(U146="základní",N146,0)</f>
        <v>0</v>
      </c>
      <c r="BF146" s="111">
        <f>IF(U146="snížená",N146,0)</f>
        <v>0</v>
      </c>
      <c r="BG146" s="111">
        <f>IF(U146="zákl. přenesená",N146,0)</f>
        <v>0</v>
      </c>
      <c r="BH146" s="111">
        <f>IF(U146="sníž. přenesená",N146,0)</f>
        <v>0</v>
      </c>
      <c r="BI146" s="111">
        <f>IF(U146="nulová",N146,0)</f>
        <v>0</v>
      </c>
      <c r="BJ146" s="19" t="s">
        <v>87</v>
      </c>
      <c r="BK146" s="111">
        <f>ROUND(L146*K146,2)</f>
        <v>0</v>
      </c>
      <c r="BL146" s="19" t="s">
        <v>155</v>
      </c>
      <c r="BM146" s="19" t="s">
        <v>528</v>
      </c>
    </row>
    <row r="147" spans="2:65" s="1" customFormat="1" ht="31.5" customHeight="1">
      <c r="B147" s="36"/>
      <c r="C147" s="169" t="s">
        <v>200</v>
      </c>
      <c r="D147" s="169" t="s">
        <v>151</v>
      </c>
      <c r="E147" s="170" t="s">
        <v>529</v>
      </c>
      <c r="F147" s="264" t="s">
        <v>530</v>
      </c>
      <c r="G147" s="264"/>
      <c r="H147" s="264"/>
      <c r="I147" s="264"/>
      <c r="J147" s="171" t="s">
        <v>163</v>
      </c>
      <c r="K147" s="172">
        <v>1</v>
      </c>
      <c r="L147" s="265">
        <v>0</v>
      </c>
      <c r="M147" s="266"/>
      <c r="N147" s="267">
        <f>ROUND(L147*K147,2)</f>
        <v>0</v>
      </c>
      <c r="O147" s="267"/>
      <c r="P147" s="267"/>
      <c r="Q147" s="267"/>
      <c r="R147" s="38"/>
      <c r="T147" s="173" t="s">
        <v>24</v>
      </c>
      <c r="U147" s="45" t="s">
        <v>44</v>
      </c>
      <c r="V147" s="37"/>
      <c r="W147" s="174">
        <f>V147*K147</f>
        <v>0</v>
      </c>
      <c r="X147" s="174">
        <v>5.8003900000000002</v>
      </c>
      <c r="Y147" s="174">
        <f>X147*K147</f>
        <v>5.8003900000000002</v>
      </c>
      <c r="Z147" s="174">
        <v>0</v>
      </c>
      <c r="AA147" s="175">
        <f>Z147*K147</f>
        <v>0</v>
      </c>
      <c r="AR147" s="19" t="s">
        <v>155</v>
      </c>
      <c r="AT147" s="19" t="s">
        <v>151</v>
      </c>
      <c r="AU147" s="19" t="s">
        <v>106</v>
      </c>
      <c r="AY147" s="19" t="s">
        <v>150</v>
      </c>
      <c r="BE147" s="111">
        <f>IF(U147="základní",N147,0)</f>
        <v>0</v>
      </c>
      <c r="BF147" s="111">
        <f>IF(U147="snížená",N147,0)</f>
        <v>0</v>
      </c>
      <c r="BG147" s="111">
        <f>IF(U147="zákl. přenesená",N147,0)</f>
        <v>0</v>
      </c>
      <c r="BH147" s="111">
        <f>IF(U147="sníž. přenesená",N147,0)</f>
        <v>0</v>
      </c>
      <c r="BI147" s="111">
        <f>IF(U147="nulová",N147,0)</f>
        <v>0</v>
      </c>
      <c r="BJ147" s="19" t="s">
        <v>87</v>
      </c>
      <c r="BK147" s="111">
        <f>ROUND(L147*K147,2)</f>
        <v>0</v>
      </c>
      <c r="BL147" s="19" t="s">
        <v>155</v>
      </c>
      <c r="BM147" s="19" t="s">
        <v>531</v>
      </c>
    </row>
    <row r="148" spans="2:65" s="1" customFormat="1" ht="31.5" customHeight="1">
      <c r="B148" s="36"/>
      <c r="C148" s="169" t="s">
        <v>205</v>
      </c>
      <c r="D148" s="169" t="s">
        <v>151</v>
      </c>
      <c r="E148" s="170" t="s">
        <v>478</v>
      </c>
      <c r="F148" s="264" t="s">
        <v>532</v>
      </c>
      <c r="G148" s="264"/>
      <c r="H148" s="264"/>
      <c r="I148" s="264"/>
      <c r="J148" s="171" t="s">
        <v>163</v>
      </c>
      <c r="K148" s="172">
        <v>1</v>
      </c>
      <c r="L148" s="265">
        <v>0</v>
      </c>
      <c r="M148" s="266"/>
      <c r="N148" s="267">
        <f>ROUND(L148*K148,2)</f>
        <v>0</v>
      </c>
      <c r="O148" s="267"/>
      <c r="P148" s="267"/>
      <c r="Q148" s="267"/>
      <c r="R148" s="38"/>
      <c r="T148" s="173" t="s">
        <v>24</v>
      </c>
      <c r="U148" s="45" t="s">
        <v>44</v>
      </c>
      <c r="V148" s="37"/>
      <c r="W148" s="174">
        <f>V148*K148</f>
        <v>0</v>
      </c>
      <c r="X148" s="174">
        <v>0.10116</v>
      </c>
      <c r="Y148" s="174">
        <f>X148*K148</f>
        <v>0.10116</v>
      </c>
      <c r="Z148" s="174">
        <v>0</v>
      </c>
      <c r="AA148" s="175">
        <f>Z148*K148</f>
        <v>0</v>
      </c>
      <c r="AR148" s="19" t="s">
        <v>155</v>
      </c>
      <c r="AT148" s="19" t="s">
        <v>151</v>
      </c>
      <c r="AU148" s="19" t="s">
        <v>106</v>
      </c>
      <c r="AY148" s="19" t="s">
        <v>150</v>
      </c>
      <c r="BE148" s="111">
        <f>IF(U148="základní",N148,0)</f>
        <v>0</v>
      </c>
      <c r="BF148" s="111">
        <f>IF(U148="snížená",N148,0)</f>
        <v>0</v>
      </c>
      <c r="BG148" s="111">
        <f>IF(U148="zákl. přenesená",N148,0)</f>
        <v>0</v>
      </c>
      <c r="BH148" s="111">
        <f>IF(U148="sníž. přenesená",N148,0)</f>
        <v>0</v>
      </c>
      <c r="BI148" s="111">
        <f>IF(U148="nulová",N148,0)</f>
        <v>0</v>
      </c>
      <c r="BJ148" s="19" t="s">
        <v>87</v>
      </c>
      <c r="BK148" s="111">
        <f>ROUND(L148*K148,2)</f>
        <v>0</v>
      </c>
      <c r="BL148" s="19" t="s">
        <v>155</v>
      </c>
      <c r="BM148" s="19" t="s">
        <v>533</v>
      </c>
    </row>
    <row r="149" spans="2:65" s="10" customFormat="1" ht="22.5" customHeight="1">
      <c r="B149" s="176"/>
      <c r="C149" s="177"/>
      <c r="D149" s="177"/>
      <c r="E149" s="178" t="s">
        <v>24</v>
      </c>
      <c r="F149" s="273" t="s">
        <v>534</v>
      </c>
      <c r="G149" s="274"/>
      <c r="H149" s="274"/>
      <c r="I149" s="274"/>
      <c r="J149" s="177"/>
      <c r="K149" s="179">
        <v>1</v>
      </c>
      <c r="L149" s="177"/>
      <c r="M149" s="177"/>
      <c r="N149" s="177"/>
      <c r="O149" s="177"/>
      <c r="P149" s="177"/>
      <c r="Q149" s="177"/>
      <c r="R149" s="180"/>
      <c r="T149" s="181"/>
      <c r="U149" s="177"/>
      <c r="V149" s="177"/>
      <c r="W149" s="177"/>
      <c r="X149" s="177"/>
      <c r="Y149" s="177"/>
      <c r="Z149" s="177"/>
      <c r="AA149" s="182"/>
      <c r="AT149" s="183" t="s">
        <v>177</v>
      </c>
      <c r="AU149" s="183" t="s">
        <v>106</v>
      </c>
      <c r="AV149" s="10" t="s">
        <v>106</v>
      </c>
      <c r="AW149" s="10" t="s">
        <v>36</v>
      </c>
      <c r="AX149" s="10" t="s">
        <v>79</v>
      </c>
      <c r="AY149" s="183" t="s">
        <v>150</v>
      </c>
    </row>
    <row r="150" spans="2:65" s="9" customFormat="1" ht="29.85" customHeight="1">
      <c r="B150" s="158"/>
      <c r="C150" s="159"/>
      <c r="D150" s="168" t="s">
        <v>122</v>
      </c>
      <c r="E150" s="168"/>
      <c r="F150" s="168"/>
      <c r="G150" s="168"/>
      <c r="H150" s="168"/>
      <c r="I150" s="168"/>
      <c r="J150" s="168"/>
      <c r="K150" s="168"/>
      <c r="L150" s="168"/>
      <c r="M150" s="168"/>
      <c r="N150" s="271">
        <f>BK150</f>
        <v>0</v>
      </c>
      <c r="O150" s="272"/>
      <c r="P150" s="272"/>
      <c r="Q150" s="272"/>
      <c r="R150" s="161"/>
      <c r="T150" s="162"/>
      <c r="U150" s="159"/>
      <c r="V150" s="159"/>
      <c r="W150" s="163">
        <f>W151</f>
        <v>0</v>
      </c>
      <c r="X150" s="159"/>
      <c r="Y150" s="163">
        <f>Y151</f>
        <v>0</v>
      </c>
      <c r="Z150" s="159"/>
      <c r="AA150" s="164">
        <f>AA151</f>
        <v>0</v>
      </c>
      <c r="AR150" s="165" t="s">
        <v>87</v>
      </c>
      <c r="AT150" s="166" t="s">
        <v>78</v>
      </c>
      <c r="AU150" s="166" t="s">
        <v>87</v>
      </c>
      <c r="AY150" s="165" t="s">
        <v>150</v>
      </c>
      <c r="BK150" s="167">
        <f>BK151</f>
        <v>0</v>
      </c>
    </row>
    <row r="151" spans="2:65" s="1" customFormat="1" ht="31.5" customHeight="1">
      <c r="B151" s="36"/>
      <c r="C151" s="169" t="s">
        <v>210</v>
      </c>
      <c r="D151" s="169" t="s">
        <v>151</v>
      </c>
      <c r="E151" s="170" t="s">
        <v>464</v>
      </c>
      <c r="F151" s="264" t="s">
        <v>465</v>
      </c>
      <c r="G151" s="264"/>
      <c r="H151" s="264"/>
      <c r="I151" s="264"/>
      <c r="J151" s="171" t="s">
        <v>247</v>
      </c>
      <c r="K151" s="172">
        <v>9.5050000000000008</v>
      </c>
      <c r="L151" s="265">
        <v>0</v>
      </c>
      <c r="M151" s="266"/>
      <c r="N151" s="267">
        <f>ROUND(L151*K151,2)</f>
        <v>0</v>
      </c>
      <c r="O151" s="267"/>
      <c r="P151" s="267"/>
      <c r="Q151" s="267"/>
      <c r="R151" s="38"/>
      <c r="T151" s="173" t="s">
        <v>24</v>
      </c>
      <c r="U151" s="45" t="s">
        <v>44</v>
      </c>
      <c r="V151" s="37"/>
      <c r="W151" s="174">
        <f>V151*K151</f>
        <v>0</v>
      </c>
      <c r="X151" s="174">
        <v>0</v>
      </c>
      <c r="Y151" s="174">
        <f>X151*K151</f>
        <v>0</v>
      </c>
      <c r="Z151" s="174">
        <v>0</v>
      </c>
      <c r="AA151" s="175">
        <f>Z151*K151</f>
        <v>0</v>
      </c>
      <c r="AR151" s="19" t="s">
        <v>155</v>
      </c>
      <c r="AT151" s="19" t="s">
        <v>151</v>
      </c>
      <c r="AU151" s="19" t="s">
        <v>106</v>
      </c>
      <c r="AY151" s="19" t="s">
        <v>150</v>
      </c>
      <c r="BE151" s="111">
        <f>IF(U151="základní",N151,0)</f>
        <v>0</v>
      </c>
      <c r="BF151" s="111">
        <f>IF(U151="snížená",N151,0)</f>
        <v>0</v>
      </c>
      <c r="BG151" s="111">
        <f>IF(U151="zákl. přenesená",N151,0)</f>
        <v>0</v>
      </c>
      <c r="BH151" s="111">
        <f>IF(U151="sníž. přenesená",N151,0)</f>
        <v>0</v>
      </c>
      <c r="BI151" s="111">
        <f>IF(U151="nulová",N151,0)</f>
        <v>0</v>
      </c>
      <c r="BJ151" s="19" t="s">
        <v>87</v>
      </c>
      <c r="BK151" s="111">
        <f>ROUND(L151*K151,2)</f>
        <v>0</v>
      </c>
      <c r="BL151" s="19" t="s">
        <v>155</v>
      </c>
      <c r="BM151" s="19" t="s">
        <v>535</v>
      </c>
    </row>
    <row r="152" spans="2:65" s="9" customFormat="1" ht="37.35" customHeight="1">
      <c r="B152" s="158"/>
      <c r="C152" s="159"/>
      <c r="D152" s="160" t="s">
        <v>125</v>
      </c>
      <c r="E152" s="160"/>
      <c r="F152" s="160"/>
      <c r="G152" s="160"/>
      <c r="H152" s="160"/>
      <c r="I152" s="160"/>
      <c r="J152" s="160"/>
      <c r="K152" s="160"/>
      <c r="L152" s="160"/>
      <c r="M152" s="160"/>
      <c r="N152" s="283">
        <f>BK152</f>
        <v>0</v>
      </c>
      <c r="O152" s="284"/>
      <c r="P152" s="284"/>
      <c r="Q152" s="284"/>
      <c r="R152" s="161"/>
      <c r="T152" s="162"/>
      <c r="U152" s="159"/>
      <c r="V152" s="159"/>
      <c r="W152" s="163">
        <f>W153</f>
        <v>0</v>
      </c>
      <c r="X152" s="159"/>
      <c r="Y152" s="163">
        <f>Y153</f>
        <v>0</v>
      </c>
      <c r="Z152" s="159"/>
      <c r="AA152" s="164">
        <f>AA153</f>
        <v>0</v>
      </c>
      <c r="AR152" s="165" t="s">
        <v>168</v>
      </c>
      <c r="AT152" s="166" t="s">
        <v>78</v>
      </c>
      <c r="AU152" s="166" t="s">
        <v>79</v>
      </c>
      <c r="AY152" s="165" t="s">
        <v>150</v>
      </c>
      <c r="BK152" s="167">
        <f>BK153</f>
        <v>0</v>
      </c>
    </row>
    <row r="153" spans="2:65" s="9" customFormat="1" ht="19.899999999999999" customHeight="1">
      <c r="B153" s="158"/>
      <c r="C153" s="159"/>
      <c r="D153" s="168" t="s">
        <v>126</v>
      </c>
      <c r="E153" s="168"/>
      <c r="F153" s="168"/>
      <c r="G153" s="168"/>
      <c r="H153" s="168"/>
      <c r="I153" s="168"/>
      <c r="J153" s="168"/>
      <c r="K153" s="168"/>
      <c r="L153" s="168"/>
      <c r="M153" s="168"/>
      <c r="N153" s="271">
        <f>BK153</f>
        <v>0</v>
      </c>
      <c r="O153" s="272"/>
      <c r="P153" s="272"/>
      <c r="Q153" s="272"/>
      <c r="R153" s="161"/>
      <c r="T153" s="162"/>
      <c r="U153" s="159"/>
      <c r="V153" s="159"/>
      <c r="W153" s="163">
        <f>W154</f>
        <v>0</v>
      </c>
      <c r="X153" s="159"/>
      <c r="Y153" s="163">
        <f>Y154</f>
        <v>0</v>
      </c>
      <c r="Z153" s="159"/>
      <c r="AA153" s="164">
        <f>AA154</f>
        <v>0</v>
      </c>
      <c r="AR153" s="165" t="s">
        <v>168</v>
      </c>
      <c r="AT153" s="166" t="s">
        <v>78</v>
      </c>
      <c r="AU153" s="166" t="s">
        <v>87</v>
      </c>
      <c r="AY153" s="165" t="s">
        <v>150</v>
      </c>
      <c r="BK153" s="167">
        <f>BK154</f>
        <v>0</v>
      </c>
    </row>
    <row r="154" spans="2:65" s="1" customFormat="1" ht="22.5" customHeight="1">
      <c r="B154" s="36"/>
      <c r="C154" s="169" t="s">
        <v>215</v>
      </c>
      <c r="D154" s="169" t="s">
        <v>151</v>
      </c>
      <c r="E154" s="170" t="s">
        <v>536</v>
      </c>
      <c r="F154" s="264" t="s">
        <v>537</v>
      </c>
      <c r="G154" s="264"/>
      <c r="H154" s="264"/>
      <c r="I154" s="264"/>
      <c r="J154" s="171" t="s">
        <v>538</v>
      </c>
      <c r="K154" s="172">
        <v>1</v>
      </c>
      <c r="L154" s="265">
        <v>0</v>
      </c>
      <c r="M154" s="266"/>
      <c r="N154" s="267">
        <f>ROUND(L154*K154,2)</f>
        <v>0</v>
      </c>
      <c r="O154" s="267"/>
      <c r="P154" s="267"/>
      <c r="Q154" s="267"/>
      <c r="R154" s="38"/>
      <c r="T154" s="173" t="s">
        <v>24</v>
      </c>
      <c r="U154" s="45" t="s">
        <v>44</v>
      </c>
      <c r="V154" s="37"/>
      <c r="W154" s="174">
        <f>V154*K154</f>
        <v>0</v>
      </c>
      <c r="X154" s="174">
        <v>0</v>
      </c>
      <c r="Y154" s="174">
        <f>X154*K154</f>
        <v>0</v>
      </c>
      <c r="Z154" s="174">
        <v>0</v>
      </c>
      <c r="AA154" s="175">
        <f>Z154*K154</f>
        <v>0</v>
      </c>
      <c r="AR154" s="19" t="s">
        <v>486</v>
      </c>
      <c r="AT154" s="19" t="s">
        <v>151</v>
      </c>
      <c r="AU154" s="19" t="s">
        <v>106</v>
      </c>
      <c r="AY154" s="19" t="s">
        <v>150</v>
      </c>
      <c r="BE154" s="111">
        <f>IF(U154="základní",N154,0)</f>
        <v>0</v>
      </c>
      <c r="BF154" s="111">
        <f>IF(U154="snížená",N154,0)</f>
        <v>0</v>
      </c>
      <c r="BG154" s="111">
        <f>IF(U154="zákl. přenesená",N154,0)</f>
        <v>0</v>
      </c>
      <c r="BH154" s="111">
        <f>IF(U154="sníž. přenesená",N154,0)</f>
        <v>0</v>
      </c>
      <c r="BI154" s="111">
        <f>IF(U154="nulová",N154,0)</f>
        <v>0</v>
      </c>
      <c r="BJ154" s="19" t="s">
        <v>87</v>
      </c>
      <c r="BK154" s="111">
        <f>ROUND(L154*K154,2)</f>
        <v>0</v>
      </c>
      <c r="BL154" s="19" t="s">
        <v>486</v>
      </c>
      <c r="BM154" s="19" t="s">
        <v>539</v>
      </c>
    </row>
    <row r="155" spans="2:65" s="1" customFormat="1" ht="49.9" customHeight="1">
      <c r="B155" s="36"/>
      <c r="C155" s="37"/>
      <c r="D155" s="160" t="s">
        <v>495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283">
        <f>BK155</f>
        <v>0</v>
      </c>
      <c r="O155" s="284"/>
      <c r="P155" s="284"/>
      <c r="Q155" s="284"/>
      <c r="R155" s="38"/>
      <c r="T155" s="149"/>
      <c r="U155" s="57"/>
      <c r="V155" s="57"/>
      <c r="W155" s="57"/>
      <c r="X155" s="57"/>
      <c r="Y155" s="57"/>
      <c r="Z155" s="57"/>
      <c r="AA155" s="59"/>
      <c r="AT155" s="19" t="s">
        <v>78</v>
      </c>
      <c r="AU155" s="19" t="s">
        <v>79</v>
      </c>
      <c r="AY155" s="19" t="s">
        <v>496</v>
      </c>
      <c r="BK155" s="111">
        <v>0</v>
      </c>
    </row>
    <row r="156" spans="2:65" s="1" customFormat="1" ht="6.95" customHeight="1"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2"/>
    </row>
  </sheetData>
  <sheetProtection password="CC35" sheet="1" objects="1" scenarios="1" formatCells="0" formatColumns="0" formatRows="0" sort="0" autoFilter="0"/>
  <mergeCells count="131">
    <mergeCell ref="N155:Q155"/>
    <mergeCell ref="H1:K1"/>
    <mergeCell ref="S2:AC2"/>
    <mergeCell ref="N123:Q123"/>
    <mergeCell ref="N124:Q124"/>
    <mergeCell ref="N125:Q125"/>
    <mergeCell ref="N130:Q130"/>
    <mergeCell ref="N136:Q136"/>
    <mergeCell ref="N143:Q143"/>
    <mergeCell ref="N150:Q150"/>
    <mergeCell ref="N152:Q152"/>
    <mergeCell ref="N153:Q153"/>
    <mergeCell ref="F148:I148"/>
    <mergeCell ref="L148:M148"/>
    <mergeCell ref="N148:Q148"/>
    <mergeCell ref="F149:I149"/>
    <mergeCell ref="F151:I151"/>
    <mergeCell ref="L151:M151"/>
    <mergeCell ref="N151:Q151"/>
    <mergeCell ref="F154:I154"/>
    <mergeCell ref="L154:M154"/>
    <mergeCell ref="N154:Q154"/>
    <mergeCell ref="F144:I144"/>
    <mergeCell ref="L144:M144"/>
    <mergeCell ref="N144:Q144"/>
    <mergeCell ref="F145:I145"/>
    <mergeCell ref="F146:I146"/>
    <mergeCell ref="L146:M146"/>
    <mergeCell ref="N146:Q146"/>
    <mergeCell ref="F147:I147"/>
    <mergeCell ref="L147:M147"/>
    <mergeCell ref="N147:Q147"/>
    <mergeCell ref="F138:I138"/>
    <mergeCell ref="F139:I139"/>
    <mergeCell ref="L139:M139"/>
    <mergeCell ref="N139:Q139"/>
    <mergeCell ref="F140:I140"/>
    <mergeCell ref="F141:I141"/>
    <mergeCell ref="L141:M141"/>
    <mergeCell ref="N141:Q141"/>
    <mergeCell ref="F142:I142"/>
    <mergeCell ref="F132:I132"/>
    <mergeCell ref="F133:I133"/>
    <mergeCell ref="L133:M133"/>
    <mergeCell ref="N133:Q133"/>
    <mergeCell ref="F134:I134"/>
    <mergeCell ref="F135:I135"/>
    <mergeCell ref="L135:M135"/>
    <mergeCell ref="N135:Q135"/>
    <mergeCell ref="F137:I137"/>
    <mergeCell ref="L137:M137"/>
    <mergeCell ref="N137:Q137"/>
    <mergeCell ref="F126:I126"/>
    <mergeCell ref="L126:M126"/>
    <mergeCell ref="N126:Q126"/>
    <mergeCell ref="F127:I127"/>
    <mergeCell ref="F128:I128"/>
    <mergeCell ref="L128:M128"/>
    <mergeCell ref="N128:Q128"/>
    <mergeCell ref="F129:I129"/>
    <mergeCell ref="F131:I131"/>
    <mergeCell ref="L131:M131"/>
    <mergeCell ref="N131:Q131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22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101a - Autobusová zast...</vt:lpstr>
      <vt:lpstr>SO 101b - Autobusová zast...</vt:lpstr>
      <vt:lpstr>'Rekapitulace stavby'!Názvy_tisku</vt:lpstr>
      <vt:lpstr>'SO 101a - Autobusová zast...'!Názvy_tisku</vt:lpstr>
      <vt:lpstr>'SO 101b - Autobusová zast...'!Názvy_tisku</vt:lpstr>
      <vt:lpstr>'Rekapitulace stavby'!Oblast_tisku</vt:lpstr>
      <vt:lpstr>'SO 101a - Autobusová zast...'!Oblast_tisku</vt:lpstr>
      <vt:lpstr>'SO 101b - Autobusová zast...'!Oblast_tisku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Kubísek</dc:creator>
  <cp:lastModifiedBy>Helena</cp:lastModifiedBy>
  <dcterms:created xsi:type="dcterms:W3CDTF">2018-12-09T17:49:10Z</dcterms:created>
  <dcterms:modified xsi:type="dcterms:W3CDTF">2021-10-31T19:12:30Z</dcterms:modified>
</cp:coreProperties>
</file>