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P:\INVESTICE\Stavby 2025\Oprava terasy MŠ\VŘ\"/>
    </mc:Choice>
  </mc:AlternateContent>
  <xr:revisionPtr revIDLastSave="0" documentId="13_ncr:1_{6CB4CB7C-E7D1-4851-B46F-6FBD59E2110C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Rekapitulace stavby" sheetId="1" r:id="rId1"/>
    <sheet name="001 - Soupis prací" sheetId="2" r:id="rId2"/>
    <sheet name="Seznam figur" sheetId="3" r:id="rId3"/>
  </sheets>
  <definedNames>
    <definedName name="_xlnm._FilterDatabase" localSheetId="1" hidden="1">'001 - Soupis prací'!$C$127:$K$242</definedName>
    <definedName name="_xlnm.Print_Titles" localSheetId="1">'001 - Soupis prací'!$127:$127</definedName>
    <definedName name="_xlnm.Print_Titles" localSheetId="0">'Rekapitulace stavby'!$92:$92</definedName>
    <definedName name="_xlnm.Print_Titles" localSheetId="2">'Seznam figur'!$9:$9</definedName>
    <definedName name="_xlnm.Print_Area" localSheetId="1">'001 - Soupis prací'!$C$4:$J$76,'001 - Soupis prací'!$C$82:$J$109,'001 - Soupis prací'!$C$115:$K$242</definedName>
    <definedName name="_xlnm.Print_Area" localSheetId="0">'Rekapitulace stavby'!$D$4:$AO$76,'Rekapitulace stavby'!$C$82:$AQ$96</definedName>
    <definedName name="_xlnm.Print_Area" localSheetId="2">'Seznam figur'!$C$4:$G$45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J37" i="2"/>
  <c r="J36" i="2"/>
  <c r="AY95" i="1"/>
  <c r="J35" i="2"/>
  <c r="AX95" i="1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T224" i="2"/>
  <c r="R225" i="2"/>
  <c r="R224" i="2"/>
  <c r="P225" i="2"/>
  <c r="P224" i="2"/>
  <c r="BI222" i="2"/>
  <c r="BH222" i="2"/>
  <c r="BG222" i="2"/>
  <c r="BF222" i="2"/>
  <c r="T222" i="2"/>
  <c r="T221" i="2"/>
  <c r="R222" i="2"/>
  <c r="R221" i="2"/>
  <c r="P222" i="2"/>
  <c r="P221" i="2"/>
  <c r="BI219" i="2"/>
  <c r="BH219" i="2"/>
  <c r="BG219" i="2"/>
  <c r="BF219" i="2"/>
  <c r="T219" i="2"/>
  <c r="T218" i="2"/>
  <c r="R219" i="2"/>
  <c r="R218" i="2"/>
  <c r="P219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T179" i="2"/>
  <c r="R180" i="2"/>
  <c r="R179" i="2"/>
  <c r="P180" i="2"/>
  <c r="P179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/>
  <c r="J17" i="2"/>
  <c r="J12" i="2"/>
  <c r="J122" i="2" s="1"/>
  <c r="E7" i="2"/>
  <c r="E118" i="2" s="1"/>
  <c r="L90" i="1"/>
  <c r="AM90" i="1"/>
  <c r="AM89" i="1"/>
  <c r="L89" i="1"/>
  <c r="AM87" i="1"/>
  <c r="L87" i="1"/>
  <c r="L85" i="1"/>
  <c r="L84" i="1"/>
  <c r="J238" i="2"/>
  <c r="BK230" i="2"/>
  <c r="BK219" i="2"/>
  <c r="BK212" i="2"/>
  <c r="J180" i="2"/>
  <c r="J156" i="2"/>
  <c r="BK150" i="2"/>
  <c r="J138" i="2"/>
  <c r="BK133" i="2"/>
  <c r="BK232" i="2"/>
  <c r="BK225" i="2"/>
  <c r="J213" i="2"/>
  <c r="BK204" i="2"/>
  <c r="BK171" i="2"/>
  <c r="J154" i="2"/>
  <c r="J142" i="2"/>
  <c r="J242" i="2"/>
  <c r="BK237" i="2"/>
  <c r="BK235" i="2"/>
  <c r="J230" i="2"/>
  <c r="J225" i="2"/>
  <c r="BK217" i="2"/>
  <c r="BK215" i="2"/>
  <c r="BK208" i="2"/>
  <c r="J204" i="2"/>
  <c r="BK200" i="2"/>
  <c r="J198" i="2"/>
  <c r="BK196" i="2"/>
  <c r="J194" i="2"/>
  <c r="J191" i="2"/>
  <c r="J189" i="2"/>
  <c r="J185" i="2"/>
  <c r="BK184" i="2"/>
  <c r="BK176" i="2"/>
  <c r="BK174" i="2"/>
  <c r="J161" i="2"/>
  <c r="J158" i="2"/>
  <c r="BK154" i="2"/>
  <c r="BK148" i="2"/>
  <c r="BK142" i="2"/>
  <c r="J133" i="2"/>
  <c r="BK131" i="2"/>
  <c r="BK242" i="2"/>
  <c r="BK238" i="2"/>
  <c r="J237" i="2"/>
  <c r="J235" i="2"/>
  <c r="J232" i="2"/>
  <c r="J222" i="2"/>
  <c r="J219" i="2"/>
  <c r="J215" i="2"/>
  <c r="J212" i="2"/>
  <c r="J211" i="2"/>
  <c r="J200" i="2"/>
  <c r="BK198" i="2"/>
  <c r="BK194" i="2"/>
  <c r="BK191" i="2"/>
  <c r="BK187" i="2"/>
  <c r="J184" i="2"/>
  <c r="BK180" i="2"/>
  <c r="J174" i="2"/>
  <c r="J169" i="2"/>
  <c r="BK158" i="2"/>
  <c r="J150" i="2"/>
  <c r="J135" i="2"/>
  <c r="J131" i="2"/>
  <c r="AS94" i="1"/>
  <c r="BK240" i="2"/>
  <c r="BK228" i="2"/>
  <c r="J217" i="2"/>
  <c r="BK211" i="2"/>
  <c r="J187" i="2"/>
  <c r="BK169" i="2"/>
  <c r="J148" i="2"/>
  <c r="BK135" i="2"/>
  <c r="J240" i="2"/>
  <c r="BK222" i="2"/>
  <c r="J216" i="2"/>
  <c r="BK209" i="2"/>
  <c r="J228" i="2"/>
  <c r="BK216" i="2"/>
  <c r="BK213" i="2"/>
  <c r="J209" i="2"/>
  <c r="J208" i="2"/>
  <c r="J196" i="2"/>
  <c r="BK189" i="2"/>
  <c r="BK185" i="2"/>
  <c r="J176" i="2"/>
  <c r="J171" i="2"/>
  <c r="BK161" i="2"/>
  <c r="BK156" i="2"/>
  <c r="BK138" i="2"/>
  <c r="P130" i="2" l="1"/>
  <c r="P153" i="2"/>
  <c r="T183" i="2"/>
  <c r="T210" i="2"/>
  <c r="R227" i="2"/>
  <c r="R130" i="2"/>
  <c r="R153" i="2"/>
  <c r="BK183" i="2"/>
  <c r="J183" i="2"/>
  <c r="J101" i="2"/>
  <c r="BK210" i="2"/>
  <c r="J210" i="2"/>
  <c r="J102" i="2"/>
  <c r="P227" i="2"/>
  <c r="P239" i="2"/>
  <c r="P220" i="2" s="1"/>
  <c r="BK130" i="2"/>
  <c r="J130" i="2"/>
  <c r="J98" i="2"/>
  <c r="BK153" i="2"/>
  <c r="J153" i="2"/>
  <c r="J99" i="2"/>
  <c r="R183" i="2"/>
  <c r="P210" i="2"/>
  <c r="T227" i="2"/>
  <c r="T239" i="2"/>
  <c r="T220" i="2" s="1"/>
  <c r="T130" i="2"/>
  <c r="T153" i="2"/>
  <c r="P183" i="2"/>
  <c r="R210" i="2"/>
  <c r="BK227" i="2"/>
  <c r="BK220" i="2" s="1"/>
  <c r="J220" i="2" s="1"/>
  <c r="J104" i="2" s="1"/>
  <c r="J227" i="2"/>
  <c r="J107" i="2"/>
  <c r="BK239" i="2"/>
  <c r="J239" i="2"/>
  <c r="J108" i="2"/>
  <c r="R239" i="2"/>
  <c r="R220" i="2" s="1"/>
  <c r="BK218" i="2"/>
  <c r="J218" i="2" s="1"/>
  <c r="J103" i="2" s="1"/>
  <c r="BK224" i="2"/>
  <c r="J224" i="2"/>
  <c r="J106" i="2"/>
  <c r="BK179" i="2"/>
  <c r="J179" i="2"/>
  <c r="J100" i="2"/>
  <c r="BK221" i="2"/>
  <c r="E85" i="2"/>
  <c r="J89" i="2"/>
  <c r="F92" i="2"/>
  <c r="BE138" i="2"/>
  <c r="BE148" i="2"/>
  <c r="BE154" i="2"/>
  <c r="BE169" i="2"/>
  <c r="BE171" i="2"/>
  <c r="BE180" i="2"/>
  <c r="BE185" i="2"/>
  <c r="BE187" i="2"/>
  <c r="BE189" i="2"/>
  <c r="BE200" i="2"/>
  <c r="BE204" i="2"/>
  <c r="BE209" i="2"/>
  <c r="BE211" i="2"/>
  <c r="BE212" i="2"/>
  <c r="BE213" i="2"/>
  <c r="BE217" i="2"/>
  <c r="BE225" i="2"/>
  <c r="BE232" i="2"/>
  <c r="BE237" i="2"/>
  <c r="BE242" i="2"/>
  <c r="BE131" i="2"/>
  <c r="BE133" i="2"/>
  <c r="BE150" i="2"/>
  <c r="BE156" i="2"/>
  <c r="BE161" i="2"/>
  <c r="BE176" i="2"/>
  <c r="BE191" i="2"/>
  <c r="BE196" i="2"/>
  <c r="BE198" i="2"/>
  <c r="BE219" i="2"/>
  <c r="BE222" i="2"/>
  <c r="BE228" i="2"/>
  <c r="BE230" i="2"/>
  <c r="BE238" i="2"/>
  <c r="BE240" i="2"/>
  <c r="BE135" i="2"/>
  <c r="BE142" i="2"/>
  <c r="BE158" i="2"/>
  <c r="BE174" i="2"/>
  <c r="BE184" i="2"/>
  <c r="BE194" i="2"/>
  <c r="BE208" i="2"/>
  <c r="BE215" i="2"/>
  <c r="BE216" i="2"/>
  <c r="BE235" i="2"/>
  <c r="F37" i="2"/>
  <c r="BD95" i="1"/>
  <c r="BD94" i="1"/>
  <c r="W33" i="1"/>
  <c r="J34" i="2"/>
  <c r="AW95" i="1"/>
  <c r="F35" i="2"/>
  <c r="BB95" i="1"/>
  <c r="BB94" i="1"/>
  <c r="W31" i="1"/>
  <c r="F36" i="2"/>
  <c r="BC95" i="1"/>
  <c r="BC94" i="1"/>
  <c r="W32" i="1"/>
  <c r="F34" i="2"/>
  <c r="BA95" i="1"/>
  <c r="BA94" i="1"/>
  <c r="W30" i="1"/>
  <c r="T129" i="2" l="1"/>
  <c r="T128" i="2"/>
  <c r="R129" i="2"/>
  <c r="R128" i="2"/>
  <c r="P129" i="2"/>
  <c r="P128" i="2" s="1"/>
  <c r="AU95" i="1" s="1"/>
  <c r="AU94" i="1" s="1"/>
  <c r="BK129" i="2"/>
  <c r="J129" i="2" s="1"/>
  <c r="J97" i="2" s="1"/>
  <c r="J221" i="2"/>
  <c r="J105" i="2"/>
  <c r="AX94" i="1"/>
  <c r="AW94" i="1"/>
  <c r="AK30" i="1" s="1"/>
  <c r="AY94" i="1"/>
  <c r="J33" i="2"/>
  <c r="AV95" i="1" s="1"/>
  <c r="AT95" i="1" s="1"/>
  <c r="F33" i="2"/>
  <c r="AZ95" i="1"/>
  <c r="AZ94" i="1"/>
  <c r="W29" i="1" s="1"/>
  <c r="BK128" i="2" l="1"/>
  <c r="J128" i="2"/>
  <c r="J96" i="2"/>
  <c r="AV94" i="1"/>
  <c r="AK29" i="1"/>
  <c r="J30" i="2" l="1"/>
  <c r="AG95" i="1"/>
  <c r="AG94" i="1"/>
  <c r="AK26" i="1"/>
  <c r="AT94" i="1"/>
  <c r="J39" i="2" l="1"/>
  <c r="AN94" i="1"/>
  <c r="AN95" i="1"/>
  <c r="AK35" i="1"/>
</calcChain>
</file>

<file path=xl/sharedStrings.xml><?xml version="1.0" encoding="utf-8"?>
<sst xmlns="http://schemas.openxmlformats.org/spreadsheetml/2006/main" count="1654" uniqueCount="379">
  <si>
    <t>Export Komplet</t>
  </si>
  <si>
    <t/>
  </si>
  <si>
    <t>2.0</t>
  </si>
  <si>
    <t>False</t>
  </si>
  <si>
    <t>{c64cda02-d862-48c6-b6d8-f0cfdcc91eaf}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</si>
  <si>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</si>
  <si>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</si>
  <si>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</si>
  <si>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</si>
  <si>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</si>
  <si>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</si>
  <si>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</si>
  <si>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</si>
  <si>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</si>
  <si>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2330b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</si>
  <si>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</si>
  <si>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</si>
  <si>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MŠ Rudná - březen 2025</t>
  </si>
  <si>
    <t>KSO:</t>
  </si>
  <si>
    <t>CC-CZ:</t>
  </si>
  <si>
    <t>Místo:</t>
  </si>
  <si>
    <t>Rudná</t>
  </si>
  <si>
    <t>Datum:</t>
  </si>
  <si>
    <t>Zadavatel:</t>
  </si>
  <si>
    <t>IČ:</t>
  </si>
  <si>
    <t>Město Rudná</t>
  </si>
  <si>
    <t>DIČ:</t>
  </si>
  <si>
    <t>Uchazeč:</t>
  </si>
  <si>
    <t>Vyplň údaj</t>
  </si>
  <si>
    <t>Projektant:</t>
  </si>
  <si>
    <t>Ing. Petr Hůda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</si>
  <si>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</si>
  <si>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</si>
  <si>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</si>
  <si>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</si>
  <si>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</si>
  <si>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</si>
  <si>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</si>
  <si>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</si>
  <si>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</si>
  <si>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</si>
  <si>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</si>
  <si>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</si>
  <si>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</si>
  <si>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</si>
  <si>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</si>
  <si>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</si>
  <si>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</si>
  <si>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</si>
  <si>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</si>
  <si>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</si>
  <si>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</si>
  <si>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</si>
  <si>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</si>
  <si>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</si>
  <si>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</si>
  <si>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</si>
  <si>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</si>
  <si>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</si>
  <si>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</si>
  <si>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</si>
  <si>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</si>
  <si>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</si>
  <si>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</si>
  <si>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</si>
  <si>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</si>
  <si>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</si>
  <si>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</si>
  <si>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</si>
  <si>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</si>
  <si>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</si>
  <si>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</si>
  <si>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</si>
  <si>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</si>
  <si>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</si>
  <si>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</si>
  <si>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</si>
  <si>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</si>
  <si>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</si>
  <si>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</si>
  <si>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</si>
  <si>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Soupis prací</t>
  </si>
  <si>
    <t>STA</t>
  </si>
  <si>
    <t>1</t>
  </si>
  <si>
    <t>{f4645710-a63b-4110-9cb9-d536cb5186aa}</t>
  </si>
  <si>
    <t>2</t>
  </si>
  <si>
    <t>asfalt</t>
  </si>
  <si>
    <t>26,2</t>
  </si>
  <si>
    <t>terasa</t>
  </si>
  <si>
    <t>98,08</t>
  </si>
  <si>
    <t>KRYCÍ LIST SOUPISU PRACÍ</t>
  </si>
  <si>
    <t>dlažba1</t>
  </si>
  <si>
    <t>46,4</t>
  </si>
  <si>
    <t>dlažba2</t>
  </si>
  <si>
    <t>23</t>
  </si>
  <si>
    <t>Objekt:</t>
  </si>
  <si>
    <t>001 - Soupis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</si>
  <si>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</si>
  <si>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</si>
  <si>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</si>
  <si>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</si>
  <si>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</si>
  <si>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</si>
  <si>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</si>
  <si>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</si>
  <si>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</si>
  <si>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</si>
  <si>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</si>
  <si>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</si>
  <si>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</si>
  <si>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</si>
  <si>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</si>
  <si>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</si>
  <si>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</si>
  <si>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</si>
  <si>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</si>
  <si>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</si>
  <si>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</si>
  <si>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</si>
  <si>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</si>
  <si>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</si>
  <si>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</si>
  <si>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</si>
  <si>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</si>
  <si>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</si>
  <si>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</si>
  <si>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</si>
  <si>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</si>
  <si>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</si>
  <si>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</si>
  <si>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</si>
  <si>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</si>
  <si>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113106023R</t>
  </si>
  <si>
    <t>Rozebrání dlažeb  - stávající dlažba pro přespádování</t>
  </si>
  <si>
    <t>m2</t>
  </si>
  <si>
    <t>4</t>
  </si>
  <si>
    <t>588236490</t>
  </si>
  <si>
    <t>VV</t>
  </si>
  <si>
    <t>113107521</t>
  </si>
  <si>
    <t>Odstranění podkladu z kameniva drceného tl do 100 mm při překopech strojně pl přes 15 m2</t>
  </si>
  <si>
    <t>CS ÚRS 2025 01</t>
  </si>
  <si>
    <t>-1620227323</t>
  </si>
  <si>
    <t>3</t>
  </si>
  <si>
    <t>113107524</t>
  </si>
  <si>
    <t>Odstranění podkladu z kameniva drceného tl přes 300 do 400 mm při překopech strojně pl přes 15 m2</t>
  </si>
  <si>
    <t>-654534082</t>
  </si>
  <si>
    <t>"nepodsklepená část"</t>
  </si>
  <si>
    <t>7,3*3,5</t>
  </si>
  <si>
    <t>113107543</t>
  </si>
  <si>
    <t>Odstranění podkladu živičných tl přes 100 do 150 mm při překopech strojně pl přes 15 m2</t>
  </si>
  <si>
    <t>-416420819</t>
  </si>
  <si>
    <t>23,2*1,5</t>
  </si>
  <si>
    <t>-(3*1,7*1+3,5*1)</t>
  </si>
  <si>
    <t>Součet</t>
  </si>
  <si>
    <t>5</t>
  </si>
  <si>
    <t>174111101</t>
  </si>
  <si>
    <t>Zásyp jam, šachet rýh nebo kolem objektů sypaninou se zhutněním ručně</t>
  </si>
  <si>
    <t>m3</t>
  </si>
  <si>
    <t>302874322</t>
  </si>
  <si>
    <t>"podsklepená část, angl. dvorky, schodiště"</t>
  </si>
  <si>
    <t>17,8*2,55*2,15</t>
  </si>
  <si>
    <t>3,5*1*1</t>
  </si>
  <si>
    <t>3*1,2*0,8*1</t>
  </si>
  <si>
    <t>6</t>
  </si>
  <si>
    <t>M</t>
  </si>
  <si>
    <t>58337331</t>
  </si>
  <si>
    <t xml:space="preserve">štěrkopísek </t>
  </si>
  <si>
    <t>t</t>
  </si>
  <si>
    <t>CS ÚRS 2024 02</t>
  </si>
  <si>
    <t>8</t>
  </si>
  <si>
    <t>1806172011</t>
  </si>
  <si>
    <t>103,969*1,8</t>
  </si>
  <si>
    <t>7</t>
  </si>
  <si>
    <t>181912112</t>
  </si>
  <si>
    <t>Úprava pláně v hornině třídy těžitelnosti I skupiny 3 se zhutněním ručně</t>
  </si>
  <si>
    <t>-1898684479</t>
  </si>
  <si>
    <t>dlažba1+dlažba2</t>
  </si>
  <si>
    <t>Komunikace pozemní</t>
  </si>
  <si>
    <t>564740002</t>
  </si>
  <si>
    <t>Podklad z kameniva hrubého drceného vel. 8-16 mm plochy do 100 m2 tl 130 mm</t>
  </si>
  <si>
    <t>2026407323</t>
  </si>
  <si>
    <t>9</t>
  </si>
  <si>
    <t>564750101</t>
  </si>
  <si>
    <t>Podklad z kameniva hrubého drceného vel. 16-32 mm plochy do 100 m2 tl 150 mm</t>
  </si>
  <si>
    <t>1810184508</t>
  </si>
  <si>
    <t>10</t>
  </si>
  <si>
    <t>564811011</t>
  </si>
  <si>
    <t>Podklad ze štěrkodrtě ŠD plochy do 100 m2 tl 50 mm</t>
  </si>
  <si>
    <t>811009358</t>
  </si>
  <si>
    <t>"přespádování dlažby"</t>
  </si>
  <si>
    <t>11</t>
  </si>
  <si>
    <t>596211110R</t>
  </si>
  <si>
    <t>Kladení zámkové dlažby komunikací pro pěší ručně vč.kladecí vrstvy</t>
  </si>
  <si>
    <t>1547175595</t>
  </si>
  <si>
    <t>"dle skladby N1.3"</t>
  </si>
  <si>
    <t>23,2*2</t>
  </si>
  <si>
    <t>Mezisoučet</t>
  </si>
  <si>
    <t>"přespádováná dlažba"</t>
  </si>
  <si>
    <t>59245001</t>
  </si>
  <si>
    <t>dlažba zámková betonová tvaru I 200x165mm tl 40mm přírodní</t>
  </si>
  <si>
    <t>536649853</t>
  </si>
  <si>
    <t>dlažba1*1,03</t>
  </si>
  <si>
    <t>13</t>
  </si>
  <si>
    <t>596841220</t>
  </si>
  <si>
    <t>Kladení betonové dlažby komunikací pro pěší do lože z cement malty velikosti přes 0,09 do 0,25 m2 pl do 50 m2</t>
  </si>
  <si>
    <t>640344151</t>
  </si>
  <si>
    <t>"podkladní vrstva dřevoplastové terasy"</t>
  </si>
  <si>
    <t>terasa*0,5</t>
  </si>
  <si>
    <t>14</t>
  </si>
  <si>
    <t>59245320</t>
  </si>
  <si>
    <t>dlažba chodníková betonová 400x400mm tl 50mm přírodní</t>
  </si>
  <si>
    <t>1424109701</t>
  </si>
  <si>
    <t>terasa*0,5*1,03</t>
  </si>
  <si>
    <t>15</t>
  </si>
  <si>
    <t>599001</t>
  </si>
  <si>
    <t>Kompl. dod. + mtž. schod stupeň ozn. P.1 vel. 1500/300/210</t>
  </si>
  <si>
    <t>ks</t>
  </si>
  <si>
    <t>1013800982</t>
  </si>
  <si>
    <t>P</t>
  </si>
  <si>
    <t>Poznámka k položce:_x000D_
staveništní prefabrikát, rozměry ověřit na místě</t>
  </si>
  <si>
    <t>"průběžný vyrovnávací stupeň"  17</t>
  </si>
  <si>
    <t>Úpravy povrchů, podlahy a osazování výplní</t>
  </si>
  <si>
    <t>16</t>
  </si>
  <si>
    <t>62001</t>
  </si>
  <si>
    <t>Kompl. dod. + mtž. doplnění zateplení vč. omítky dle stávající</t>
  </si>
  <si>
    <t>927016404</t>
  </si>
  <si>
    <t>Poznámka k položce:_x000D_
cena zahrnuje kompletní provedení vč. dodávky potřebného materiálu</t>
  </si>
  <si>
    <t>1,6*0,9</t>
  </si>
  <si>
    <t>Ostatní konstrukce a práce, bourání</t>
  </si>
  <si>
    <t>17</t>
  </si>
  <si>
    <t>916231112</t>
  </si>
  <si>
    <t>Osazení chodníkového obrubníku betonového ležatého bez boční opěry do lože z betonu prostého</t>
  </si>
  <si>
    <t>m</t>
  </si>
  <si>
    <t>465106111</t>
  </si>
  <si>
    <t>18</t>
  </si>
  <si>
    <t>592170171</t>
  </si>
  <si>
    <t>obrubník betonový</t>
  </si>
  <si>
    <t>642921734</t>
  </si>
  <si>
    <t>28,4*1,02 'Přepočtené koeficientem množství</t>
  </si>
  <si>
    <t>19</t>
  </si>
  <si>
    <t>919735113</t>
  </si>
  <si>
    <t>Řezání stávajícího živičného krytu hl přes 100 do 150 mm</t>
  </si>
  <si>
    <t>1078890161</t>
  </si>
  <si>
    <t>23,2+2*1,5</t>
  </si>
  <si>
    <t>20</t>
  </si>
  <si>
    <t>962032231</t>
  </si>
  <si>
    <t>Bourání zdiva z cihel pálených nebo vápenopískových na MV nebo MVC přes 1 m3</t>
  </si>
  <si>
    <t>-1494850358</t>
  </si>
  <si>
    <t>2*1,85*0,5*0,85</t>
  </si>
  <si>
    <t>962052211</t>
  </si>
  <si>
    <t>Bourání zdiva nadzákladového ze ŽB přes 1 m3</t>
  </si>
  <si>
    <t>1138922558</t>
  </si>
  <si>
    <t>2*3,5*1*0,2</t>
  </si>
  <si>
    <t>22</t>
  </si>
  <si>
    <t>963012510</t>
  </si>
  <si>
    <t>Bourání stropů z ŽB desek š do 300 mm tl do 140 mm</t>
  </si>
  <si>
    <t>734252093</t>
  </si>
  <si>
    <t>(17,6*3,5+1,9*3,5)*0,1</t>
  </si>
  <si>
    <t>963042819</t>
  </si>
  <si>
    <t>Bourání schodišťových stupňů betonových zhotovených na místě</t>
  </si>
  <si>
    <t>2045943791</t>
  </si>
  <si>
    <t>3,9+0,8+5,9+1,9</t>
  </si>
  <si>
    <t>24</t>
  </si>
  <si>
    <t>965041341</t>
  </si>
  <si>
    <t>Bourání mazanin škvárobetonových tl do 100 mm pl přes 4 m2</t>
  </si>
  <si>
    <t>1295058652</t>
  </si>
  <si>
    <t>17,6*3,5*0,1</t>
  </si>
  <si>
    <t>25</t>
  </si>
  <si>
    <t>965042141</t>
  </si>
  <si>
    <t>Bourání podkladů pod dlažby nebo mazanin betonových nebo z litého asfaltu tl do 100 mm pl přes 4 m2</t>
  </si>
  <si>
    <t>1676229786</t>
  </si>
  <si>
    <t>1,9*3,5*0,1</t>
  </si>
  <si>
    <t>7,3*3,5*0,1</t>
  </si>
  <si>
    <t>26</t>
  </si>
  <si>
    <t>965081313</t>
  </si>
  <si>
    <t>Bourání podlah z dlaždic betonových, teracových nebo čedičových tl do 20 mm plochy přes 1 m2</t>
  </si>
  <si>
    <t>-741429991</t>
  </si>
  <si>
    <t>17,6*3,5+1,9*3,5</t>
  </si>
  <si>
    <t>27</t>
  </si>
  <si>
    <t>979054451</t>
  </si>
  <si>
    <t>Očištění vybouraných zámkových dlaždic s původním spárováním z kameniva těženého</t>
  </si>
  <si>
    <t>-783690336</t>
  </si>
  <si>
    <t>28</t>
  </si>
  <si>
    <t>99001</t>
  </si>
  <si>
    <t>Odstranění krytů světlíků</t>
  </si>
  <si>
    <t>57681451</t>
  </si>
  <si>
    <t>997</t>
  </si>
  <si>
    <t>Přesun sutě</t>
  </si>
  <si>
    <t>29</t>
  </si>
  <si>
    <t>997013111</t>
  </si>
  <si>
    <t>Vnitrostaveništní doprava suti a vybouraných hmot pro budovy v do 6 m</t>
  </si>
  <si>
    <t>-468921536</t>
  </si>
  <si>
    <t>30</t>
  </si>
  <si>
    <t>997013501</t>
  </si>
  <si>
    <t>Odvoz suti a vybouraných hmot na skládku nebo meziskládku do 1 km se složením</t>
  </si>
  <si>
    <t>-1760939730</t>
  </si>
  <si>
    <t>31</t>
  </si>
  <si>
    <t>997013509</t>
  </si>
  <si>
    <t>Příplatek k odvozu suti a vybouraných hmot na skládku ZKD 1 km přes 1 km</t>
  </si>
  <si>
    <t>-1948950207</t>
  </si>
  <si>
    <t>79,988*19 'Přepočtené koeficientem množství</t>
  </si>
  <si>
    <t>32</t>
  </si>
  <si>
    <t>997013631</t>
  </si>
  <si>
    <t>Poplatek za uložení na skládce (skládkovné) stavebního odpadu směsného kód odpadu 17 09 04</t>
  </si>
  <si>
    <t>-2020793059</t>
  </si>
  <si>
    <t>33</t>
  </si>
  <si>
    <t>997013645</t>
  </si>
  <si>
    <t>Poplatek za uložení na skládce (skládkovné) odpadu asfaltového bez dehtu kód odpadu 17 03 02</t>
  </si>
  <si>
    <t>1811765517</t>
  </si>
  <si>
    <t>34</t>
  </si>
  <si>
    <t>997013655</t>
  </si>
  <si>
    <t>Poplatek za uložení na skládce (skládkovné) zeminy a kamení kód odpadu 17 05 04</t>
  </si>
  <si>
    <t>1692861590</t>
  </si>
  <si>
    <t>998</t>
  </si>
  <si>
    <t>Přesun hmot</t>
  </si>
  <si>
    <t>35</t>
  </si>
  <si>
    <t>998011001</t>
  </si>
  <si>
    <t>Přesun hmot pro budovy zděné v do 6 m</t>
  </si>
  <si>
    <t>-140162284</t>
  </si>
  <si>
    <t>PSV</t>
  </si>
  <si>
    <t>Práce a dodávky PSV</t>
  </si>
  <si>
    <t>712</t>
  </si>
  <si>
    <t>Povlakové krytiny</t>
  </si>
  <si>
    <t>36</t>
  </si>
  <si>
    <t>712340832</t>
  </si>
  <si>
    <t>Odstranění povlakové krytiny střech do 10° z pásů NAIP přitavených v plné ploše dvouvrstvé</t>
  </si>
  <si>
    <t>1379899068</t>
  </si>
  <si>
    <t>713</t>
  </si>
  <si>
    <t>Izolace tepelné</t>
  </si>
  <si>
    <t>37</t>
  </si>
  <si>
    <t>713140811</t>
  </si>
  <si>
    <t>Odstranění tepelné izolace střech nadstřešní volně kladené z vláknitých materiálů suchých tl do 100 mm</t>
  </si>
  <si>
    <t>-748190563</t>
  </si>
  <si>
    <t>762</t>
  </si>
  <si>
    <t>Konstrukce tesařské</t>
  </si>
  <si>
    <t>38</t>
  </si>
  <si>
    <t>762951017</t>
  </si>
  <si>
    <t>Montáž podkladního roštu terasy z volně položených dřevoplastových nebo Al profilů osové vzdálenosti podpěr přes 300 do 500 mm</t>
  </si>
  <si>
    <t>-1767394517</t>
  </si>
  <si>
    <t>39</t>
  </si>
  <si>
    <t>60791137</t>
  </si>
  <si>
    <t>profil podkladový dřevoplastový pro terasová dřevoplastová prkna 40x25mm</t>
  </si>
  <si>
    <t>313938150</t>
  </si>
  <si>
    <t>284*1,05</t>
  </si>
  <si>
    <t>40</t>
  </si>
  <si>
    <t>762952048</t>
  </si>
  <si>
    <t>Montáž teras z prken š přes 140 z dřevoplastu skrytým spojem na podkladní dřevoplastový rošt</t>
  </si>
  <si>
    <t>794514131</t>
  </si>
  <si>
    <t>28,4*3,5-2*1,1*0,6</t>
  </si>
  <si>
    <t>41</t>
  </si>
  <si>
    <t>607911101</t>
  </si>
  <si>
    <t>prkno terasové dřevoplastové š 150 mm tl 25mm</t>
  </si>
  <si>
    <t>-763442583</t>
  </si>
  <si>
    <t>terasa*6,7*1,05</t>
  </si>
  <si>
    <t>42</t>
  </si>
  <si>
    <t>6079001</t>
  </si>
  <si>
    <t>Ostatní drobný materiál (spojovací apod.)</t>
  </si>
  <si>
    <t>kpl</t>
  </si>
  <si>
    <t>1541469050</t>
  </si>
  <si>
    <t>43</t>
  </si>
  <si>
    <t>998762211</t>
  </si>
  <si>
    <t>Přesun hmot procentní pro kce tesařské s omezením mechanizace v objektech v do 6 m</t>
  </si>
  <si>
    <t>%</t>
  </si>
  <si>
    <t>-1248995458</t>
  </si>
  <si>
    <t>767</t>
  </si>
  <si>
    <t>Konstrukce zámečnické</t>
  </si>
  <si>
    <t>44</t>
  </si>
  <si>
    <t>767161813</t>
  </si>
  <si>
    <t>Demontáž zábradlí rovného nerozebíratelného hmotnosti 1 m zábradlí do 20 kg do suti</t>
  </si>
  <si>
    <t>-2100035051</t>
  </si>
  <si>
    <t>5,7+1+1,7</t>
  </si>
  <si>
    <t>45</t>
  </si>
  <si>
    <t>998767201</t>
  </si>
  <si>
    <t>Přesun hmot procentní pro zámečnické konstrukce v objektech v do 6 m</t>
  </si>
  <si>
    <t>2010139835</t>
  </si>
  <si>
    <t>SEZNAM FIGUR</t>
  </si>
  <si>
    <t>Výměra</t>
  </si>
  <si>
    <t>Použití figury:</t>
  </si>
  <si>
    <t>Oprava terasy MŠ Rudná - duben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</si>
</sst>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9" sqref="AN9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 x14ac:dyDescent="0.2">
      <c r="AR2" s="19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7" t="s">
        <v>6</v>
      </c>
      <c r="BT2" s="17" t="s">
        <v>7</v>
      </c>
    </row>
    <row r="3" spans="1:74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30" t="s">
        <v>14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20"/>
      <c r="BE5" s="227" t="s">
        <v>15</v>
      </c>
      <c r="BS5" s="17" t="s">
        <v>6</v>
      </c>
    </row>
    <row r="6" spans="1:74" ht="36.9" customHeight="1" x14ac:dyDescent="0.2">
      <c r="B6" s="20"/>
      <c r="D6" s="26" t="s">
        <v>16</v>
      </c>
      <c r="K6" s="231" t="s">
        <v>378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20"/>
      <c r="BE6" s="228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8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198">
        <v>45791</v>
      </c>
      <c r="AR8" s="20"/>
      <c r="BE8" s="228"/>
      <c r="BS8" s="17" t="s">
        <v>6</v>
      </c>
    </row>
    <row r="9" spans="1:74" ht="14.4" customHeight="1" x14ac:dyDescent="0.2">
      <c r="B9" s="20"/>
      <c r="AR9" s="20"/>
      <c r="BE9" s="228"/>
      <c r="BS9" s="17" t="s">
        <v>6</v>
      </c>
    </row>
    <row r="10" spans="1:74" ht="12" customHeight="1" x14ac:dyDescent="0.2">
      <c r="B10" s="20"/>
      <c r="D10" s="27" t="s">
        <v>23</v>
      </c>
      <c r="AK10" s="27" t="s">
        <v>24</v>
      </c>
      <c r="AN10" s="25" t="s">
        <v>1</v>
      </c>
      <c r="AR10" s="20"/>
      <c r="BE10" s="228"/>
      <c r="BS10" s="17" t="s">
        <v>6</v>
      </c>
    </row>
    <row r="11" spans="1:74" ht="18.45" customHeight="1" x14ac:dyDescent="0.2">
      <c r="B11" s="20"/>
      <c r="E11" s="25" t="s">
        <v>25</v>
      </c>
      <c r="AK11" s="27" t="s">
        <v>26</v>
      </c>
      <c r="AN11" s="25" t="s">
        <v>1</v>
      </c>
      <c r="AR11" s="20"/>
      <c r="BE11" s="228"/>
      <c r="BS11" s="17" t="s">
        <v>6</v>
      </c>
    </row>
    <row r="12" spans="1:74" ht="6.9" customHeight="1" x14ac:dyDescent="0.2">
      <c r="B12" s="20"/>
      <c r="AR12" s="20"/>
      <c r="BE12" s="228"/>
      <c r="BS12" s="17" t="s">
        <v>6</v>
      </c>
    </row>
    <row r="13" spans="1:74" ht="12" customHeight="1" x14ac:dyDescent="0.2">
      <c r="B13" s="20"/>
      <c r="D13" s="27" t="s">
        <v>27</v>
      </c>
      <c r="AK13" s="27" t="s">
        <v>24</v>
      </c>
      <c r="AN13" s="29" t="s">
        <v>28</v>
      </c>
      <c r="AR13" s="20"/>
      <c r="BE13" s="228"/>
      <c r="BS13" s="17" t="s">
        <v>6</v>
      </c>
    </row>
    <row r="14" spans="1:74" ht="13.2" x14ac:dyDescent="0.2">
      <c r="B14" s="20"/>
      <c r="E14" s="232" t="s">
        <v>28</v>
      </c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7" t="s">
        <v>26</v>
      </c>
      <c r="AN14" s="29" t="s">
        <v>28</v>
      </c>
      <c r="AR14" s="20"/>
      <c r="BE14" s="228"/>
      <c r="BS14" s="17" t="s">
        <v>6</v>
      </c>
    </row>
    <row r="15" spans="1:74" ht="6.9" customHeight="1" x14ac:dyDescent="0.2">
      <c r="B15" s="20"/>
      <c r="AR15" s="20"/>
      <c r="BE15" s="228"/>
      <c r="BS15" s="17" t="s">
        <v>3</v>
      </c>
    </row>
    <row r="16" spans="1:74" ht="12" customHeight="1" x14ac:dyDescent="0.2">
      <c r="B16" s="20"/>
      <c r="D16" s="27" t="s">
        <v>29</v>
      </c>
      <c r="AK16" s="27" t="s">
        <v>24</v>
      </c>
      <c r="AN16" s="25" t="s">
        <v>1</v>
      </c>
      <c r="AR16" s="20"/>
      <c r="BE16" s="228"/>
      <c r="BS16" s="17" t="s">
        <v>3</v>
      </c>
    </row>
    <row r="17" spans="2:71" ht="18.45" customHeight="1" x14ac:dyDescent="0.2">
      <c r="B17" s="20"/>
      <c r="E17" s="25" t="s">
        <v>30</v>
      </c>
      <c r="AK17" s="27" t="s">
        <v>26</v>
      </c>
      <c r="AN17" s="25" t="s">
        <v>1</v>
      </c>
      <c r="AR17" s="20"/>
      <c r="BE17" s="228"/>
      <c r="BS17" s="17" t="s">
        <v>31</v>
      </c>
    </row>
    <row r="18" spans="2:71" ht="6.9" customHeight="1" x14ac:dyDescent="0.2">
      <c r="B18" s="20"/>
      <c r="AR18" s="20"/>
      <c r="BE18" s="228"/>
      <c r="BS18" s="17" t="s">
        <v>6</v>
      </c>
    </row>
    <row r="19" spans="2:71" ht="12" customHeight="1" x14ac:dyDescent="0.2">
      <c r="B19" s="20"/>
      <c r="D19" s="27" t="s">
        <v>32</v>
      </c>
      <c r="AK19" s="27" t="s">
        <v>24</v>
      </c>
      <c r="AN19" s="25" t="s">
        <v>1</v>
      </c>
      <c r="AR19" s="20"/>
      <c r="BE19" s="228"/>
      <c r="BS19" s="17" t="s">
        <v>6</v>
      </c>
    </row>
    <row r="20" spans="2:71" ht="18.45" customHeight="1" x14ac:dyDescent="0.2">
      <c r="B20" s="20"/>
      <c r="E20" s="25" t="s">
        <v>33</v>
      </c>
      <c r="AK20" s="27" t="s">
        <v>26</v>
      </c>
      <c r="AN20" s="25" t="s">
        <v>1</v>
      </c>
      <c r="AR20" s="20"/>
      <c r="BE20" s="228"/>
      <c r="BS20" s="17" t="s">
        <v>31</v>
      </c>
    </row>
    <row r="21" spans="2:71" ht="6.9" customHeight="1" x14ac:dyDescent="0.2">
      <c r="B21" s="20"/>
      <c r="AR21" s="20"/>
      <c r="BE21" s="228"/>
    </row>
    <row r="22" spans="2:71" ht="12" customHeight="1" x14ac:dyDescent="0.2">
      <c r="B22" s="20"/>
      <c r="D22" s="27" t="s">
        <v>34</v>
      </c>
      <c r="AR22" s="20"/>
      <c r="BE22" s="228"/>
    </row>
    <row r="23" spans="2:71" ht="16.5" customHeight="1" x14ac:dyDescent="0.2">
      <c r="B23" s="20"/>
      <c r="E23" s="234" t="s">
        <v>1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R23" s="20"/>
      <c r="BE23" s="228"/>
    </row>
    <row r="24" spans="2:71" ht="6.9" customHeight="1" x14ac:dyDescent="0.2">
      <c r="B24" s="20"/>
      <c r="AR24" s="20"/>
      <c r="BE24" s="228"/>
    </row>
    <row r="25" spans="2:71" ht="6.9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8"/>
    </row>
    <row r="26" spans="2:71" s="1" customFormat="1" ht="25.95" customHeight="1" x14ac:dyDescent="0.2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5">
        <f>ROUND(AG94,2)</f>
        <v>0</v>
      </c>
      <c r="AL26" s="236"/>
      <c r="AM26" s="236"/>
      <c r="AN26" s="236"/>
      <c r="AO26" s="236"/>
      <c r="AR26" s="32"/>
      <c r="BE26" s="228"/>
    </row>
    <row r="27" spans="2:71" s="1" customFormat="1" ht="6.9" customHeight="1" x14ac:dyDescent="0.2">
      <c r="B27" s="32"/>
      <c r="AR27" s="32"/>
      <c r="BE27" s="228"/>
    </row>
    <row r="28" spans="2:71" s="1" customFormat="1" ht="13.2" x14ac:dyDescent="0.2">
      <c r="B28" s="32"/>
      <c r="L28" s="237" t="s">
        <v>36</v>
      </c>
      <c r="M28" s="237"/>
      <c r="N28" s="237"/>
      <c r="O28" s="237"/>
      <c r="P28" s="237"/>
      <c r="W28" s="237" t="s">
        <v>37</v>
      </c>
      <c r="X28" s="237"/>
      <c r="Y28" s="237"/>
      <c r="Z28" s="237"/>
      <c r="AA28" s="237"/>
      <c r="AB28" s="237"/>
      <c r="AC28" s="237"/>
      <c r="AD28" s="237"/>
      <c r="AE28" s="237"/>
      <c r="AK28" s="237" t="s">
        <v>38</v>
      </c>
      <c r="AL28" s="237"/>
      <c r="AM28" s="237"/>
      <c r="AN28" s="237"/>
      <c r="AO28" s="237"/>
      <c r="AR28" s="32"/>
      <c r="BE28" s="228"/>
    </row>
    <row r="29" spans="2:71" s="2" customFormat="1" ht="14.4" customHeight="1" x14ac:dyDescent="0.2">
      <c r="B29" s="36"/>
      <c r="D29" s="27" t="s">
        <v>39</v>
      </c>
      <c r="F29" s="27" t="s">
        <v>40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6"/>
      <c r="BE29" s="229"/>
    </row>
    <row r="30" spans="2:71" s="2" customFormat="1" ht="14.4" customHeight="1" x14ac:dyDescent="0.2">
      <c r="B30" s="36"/>
      <c r="F30" s="27" t="s">
        <v>41</v>
      </c>
      <c r="L30" s="217">
        <v>0.12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6"/>
      <c r="BE30" s="229"/>
    </row>
    <row r="31" spans="2:71" s="2" customFormat="1" ht="14.4" hidden="1" customHeight="1" x14ac:dyDescent="0.2">
      <c r="B31" s="36"/>
      <c r="F31" s="27" t="s">
        <v>42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6"/>
      <c r="BE31" s="229"/>
    </row>
    <row r="32" spans="2:71" s="2" customFormat="1" ht="14.4" hidden="1" customHeight="1" x14ac:dyDescent="0.2">
      <c r="B32" s="36"/>
      <c r="F32" s="27" t="s">
        <v>43</v>
      </c>
      <c r="L32" s="217">
        <v>0.12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6"/>
      <c r="BE32" s="229"/>
    </row>
    <row r="33" spans="2:57" s="2" customFormat="1" ht="14.4" hidden="1" customHeight="1" x14ac:dyDescent="0.2">
      <c r="B33" s="36"/>
      <c r="F33" s="27" t="s">
        <v>44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6"/>
      <c r="BE33" s="229"/>
    </row>
    <row r="34" spans="2:57" s="1" customFormat="1" ht="6.9" customHeight="1" x14ac:dyDescent="0.2">
      <c r="B34" s="32"/>
      <c r="AR34" s="32"/>
      <c r="BE34" s="228"/>
    </row>
    <row r="35" spans="2:57" s="1" customFormat="1" ht="25.95" customHeight="1" x14ac:dyDescent="0.2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18" t="s">
        <v>47</v>
      </c>
      <c r="Y35" s="219"/>
      <c r="Z35" s="219"/>
      <c r="AA35" s="219"/>
      <c r="AB35" s="219"/>
      <c r="AC35" s="39"/>
      <c r="AD35" s="39"/>
      <c r="AE35" s="39"/>
      <c r="AF35" s="39"/>
      <c r="AG35" s="39"/>
      <c r="AH35" s="39"/>
      <c r="AI35" s="39"/>
      <c r="AJ35" s="39"/>
      <c r="AK35" s="220">
        <f>SUM(AK26:AK33)</f>
        <v>0</v>
      </c>
      <c r="AL35" s="219"/>
      <c r="AM35" s="219"/>
      <c r="AN35" s="219"/>
      <c r="AO35" s="221"/>
      <c r="AP35" s="37"/>
      <c r="AQ35" s="37"/>
      <c r="AR35" s="32"/>
    </row>
    <row r="36" spans="2:57" s="1" customFormat="1" ht="6.9" customHeight="1" x14ac:dyDescent="0.2">
      <c r="B36" s="32"/>
      <c r="AR36" s="32"/>
    </row>
    <row r="37" spans="2:57" s="1" customFormat="1" ht="14.4" customHeight="1" x14ac:dyDescent="0.2">
      <c r="B37" s="32"/>
      <c r="AR37" s="32"/>
    </row>
    <row r="38" spans="2:57" ht="14.4" customHeight="1" x14ac:dyDescent="0.2">
      <c r="B38" s="20"/>
      <c r="AR38" s="20"/>
    </row>
    <row r="39" spans="2:57" ht="14.4" customHeight="1" x14ac:dyDescent="0.2">
      <c r="B39" s="20"/>
      <c r="AR39" s="20"/>
    </row>
    <row r="40" spans="2:57" ht="14.4" customHeight="1" x14ac:dyDescent="0.2">
      <c r="B40" s="20"/>
      <c r="AR40" s="20"/>
    </row>
    <row r="41" spans="2:57" ht="14.4" customHeight="1" x14ac:dyDescent="0.2">
      <c r="B41" s="20"/>
      <c r="AR41" s="20"/>
    </row>
    <row r="42" spans="2:57" ht="14.4" customHeight="1" x14ac:dyDescent="0.2">
      <c r="B42" s="20"/>
      <c r="AR42" s="20"/>
    </row>
    <row r="43" spans="2:57" ht="14.4" customHeight="1" x14ac:dyDescent="0.2">
      <c r="B43" s="20"/>
      <c r="AR43" s="20"/>
    </row>
    <row r="44" spans="2:57" ht="14.4" customHeight="1" x14ac:dyDescent="0.2">
      <c r="B44" s="20"/>
      <c r="AR44" s="20"/>
    </row>
    <row r="45" spans="2:57" ht="14.4" customHeight="1" x14ac:dyDescent="0.2">
      <c r="B45" s="20"/>
      <c r="AR45" s="20"/>
    </row>
    <row r="46" spans="2:57" ht="14.4" customHeight="1" x14ac:dyDescent="0.2">
      <c r="B46" s="20"/>
      <c r="AR46" s="20"/>
    </row>
    <row r="47" spans="2:57" ht="14.4" customHeight="1" x14ac:dyDescent="0.2">
      <c r="B47" s="20"/>
      <c r="AR47" s="20"/>
    </row>
    <row r="48" spans="2:57" ht="14.4" customHeight="1" x14ac:dyDescent="0.2">
      <c r="B48" s="20"/>
      <c r="AR48" s="20"/>
    </row>
    <row r="49" spans="2:44" s="1" customFormat="1" ht="14.4" customHeight="1" x14ac:dyDescent="0.2">
      <c r="B49" s="32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3.2" x14ac:dyDescent="0.2">
      <c r="B60" s="32"/>
      <c r="D60" s="43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50</v>
      </c>
      <c r="AI60" s="34"/>
      <c r="AJ60" s="34"/>
      <c r="AK60" s="34"/>
      <c r="AL60" s="34"/>
      <c r="AM60" s="43" t="s">
        <v>51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3.2" x14ac:dyDescent="0.2">
      <c r="B64" s="32"/>
      <c r="D64" s="41" t="s">
        <v>52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53</v>
      </c>
      <c r="AI64" s="42"/>
      <c r="AJ64" s="42"/>
      <c r="AK64" s="42"/>
      <c r="AL64" s="42"/>
      <c r="AM64" s="42"/>
      <c r="AN64" s="42"/>
      <c r="AO64" s="42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3.2" x14ac:dyDescent="0.2">
      <c r="B75" s="32"/>
      <c r="D75" s="43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50</v>
      </c>
      <c r="AI75" s="34"/>
      <c r="AJ75" s="34"/>
      <c r="AK75" s="34"/>
      <c r="AL75" s="34"/>
      <c r="AM75" s="43" t="s">
        <v>51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 x14ac:dyDescent="0.2">
      <c r="B82" s="32"/>
      <c r="C82" s="21" t="s">
        <v>54</v>
      </c>
      <c r="AR82" s="32"/>
    </row>
    <row r="83" spans="1:91" s="1" customFormat="1" ht="6.9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2330b</v>
      </c>
      <c r="AR84" s="48"/>
    </row>
    <row r="85" spans="1:91" s="4" customFormat="1" ht="36.9" customHeight="1" x14ac:dyDescent="0.2">
      <c r="B85" s="49"/>
      <c r="C85" s="50" t="s">
        <v>16</v>
      </c>
      <c r="L85" s="206" t="str">
        <f>K6</f>
        <v>Oprava terasy MŠ Rudná - duben 2025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9"/>
    </row>
    <row r="86" spans="1:91" s="1" customFormat="1" ht="6.9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1" t="str">
        <f>IF(K8="","",K8)</f>
        <v>Rudná</v>
      </c>
      <c r="AI87" s="27" t="s">
        <v>22</v>
      </c>
      <c r="AM87" s="208">
        <f>IF(AN8= "","",AN8)</f>
        <v>45791</v>
      </c>
      <c r="AN87" s="208"/>
      <c r="AR87" s="32"/>
    </row>
    <row r="88" spans="1:91" s="1" customFormat="1" ht="6.9" customHeight="1" x14ac:dyDescent="0.2">
      <c r="B88" s="32"/>
      <c r="AR88" s="32"/>
    </row>
    <row r="89" spans="1:91" s="1" customFormat="1" ht="15.15" customHeight="1" x14ac:dyDescent="0.2">
      <c r="B89" s="32"/>
      <c r="C89" s="27" t="s">
        <v>23</v>
      </c>
      <c r="L89" s="3" t="str">
        <f>IF(E11= "","",E11)</f>
        <v>Město Rudná</v>
      </c>
      <c r="AI89" s="27" t="s">
        <v>29</v>
      </c>
      <c r="AM89" s="209" t="str">
        <f>IF(E17="","",E17)</f>
        <v>Ing. Petr Hůda</v>
      </c>
      <c r="AN89" s="210"/>
      <c r="AO89" s="210"/>
      <c r="AP89" s="210"/>
      <c r="AR89" s="32"/>
      <c r="AS89" s="211" t="s">
        <v>55</v>
      </c>
      <c r="AT89" s="21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 x14ac:dyDescent="0.2">
      <c r="B90" s="32"/>
      <c r="C90" s="27" t="s">
        <v>27</v>
      </c>
      <c r="L90" s="3" t="str">
        <f>IF(E14= "Vyplň údaj","",E14)</f>
        <v/>
      </c>
      <c r="AI90" s="27" t="s">
        <v>32</v>
      </c>
      <c r="AM90" s="209" t="str">
        <f>IF(E20="","",E20)</f>
        <v>Ing. Lenka Kasperová</v>
      </c>
      <c r="AN90" s="210"/>
      <c r="AO90" s="210"/>
      <c r="AP90" s="210"/>
      <c r="AR90" s="32"/>
      <c r="AS90" s="213"/>
      <c r="AT90" s="214"/>
      <c r="BD90" s="56"/>
    </row>
    <row r="91" spans="1:91" s="1" customFormat="1" ht="10.8" customHeight="1" x14ac:dyDescent="0.2">
      <c r="B91" s="32"/>
      <c r="AR91" s="32"/>
      <c r="AS91" s="213"/>
      <c r="AT91" s="214"/>
      <c r="BD91" s="56"/>
    </row>
    <row r="92" spans="1:91" s="1" customFormat="1" ht="29.25" customHeight="1" x14ac:dyDescent="0.2">
      <c r="B92" s="32"/>
      <c r="C92" s="201" t="s">
        <v>56</v>
      </c>
      <c r="D92" s="202"/>
      <c r="E92" s="202"/>
      <c r="F92" s="202"/>
      <c r="G92" s="202"/>
      <c r="H92" s="57"/>
      <c r="I92" s="203" t="s">
        <v>57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58</v>
      </c>
      <c r="AH92" s="202"/>
      <c r="AI92" s="202"/>
      <c r="AJ92" s="202"/>
      <c r="AK92" s="202"/>
      <c r="AL92" s="202"/>
      <c r="AM92" s="202"/>
      <c r="AN92" s="203" t="s">
        <v>59</v>
      </c>
      <c r="AO92" s="202"/>
      <c r="AP92" s="205"/>
      <c r="AQ92" s="58" t="s">
        <v>60</v>
      </c>
      <c r="AR92" s="32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</row>
    <row r="93" spans="1:91" s="1" customFormat="1" ht="10.8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 x14ac:dyDescent="0.2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5">
        <f>ROUND(AG95,2)</f>
        <v>0</v>
      </c>
      <c r="AH94" s="225"/>
      <c r="AI94" s="225"/>
      <c r="AJ94" s="225"/>
      <c r="AK94" s="225"/>
      <c r="AL94" s="225"/>
      <c r="AM94" s="225"/>
      <c r="AN94" s="226">
        <f>SUM(AG94,AT94)</f>
        <v>0</v>
      </c>
      <c r="AO94" s="226"/>
      <c r="AP94" s="226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74</v>
      </c>
      <c r="BT94" s="72" t="s">
        <v>75</v>
      </c>
      <c r="BU94" s="73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1" s="6" customFormat="1" ht="16.5" customHeight="1" x14ac:dyDescent="0.2">
      <c r="A95" s="74" t="s">
        <v>79</v>
      </c>
      <c r="B95" s="75"/>
      <c r="C95" s="76"/>
      <c r="D95" s="224" t="s">
        <v>80</v>
      </c>
      <c r="E95" s="224"/>
      <c r="F95" s="224"/>
      <c r="G95" s="224"/>
      <c r="H95" s="224"/>
      <c r="I95" s="77"/>
      <c r="J95" s="224" t="s">
        <v>81</v>
      </c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2">
        <f>'001 - Soupis prací'!J30</f>
        <v>0</v>
      </c>
      <c r="AH95" s="223"/>
      <c r="AI95" s="223"/>
      <c r="AJ95" s="223"/>
      <c r="AK95" s="223"/>
      <c r="AL95" s="223"/>
      <c r="AM95" s="223"/>
      <c r="AN95" s="222">
        <f>SUM(AG95,AT95)</f>
        <v>0</v>
      </c>
      <c r="AO95" s="223"/>
      <c r="AP95" s="223"/>
      <c r="AQ95" s="78" t="s">
        <v>82</v>
      </c>
      <c r="AR95" s="75"/>
      <c r="AS95" s="79">
        <v>0</v>
      </c>
      <c r="AT95" s="80">
        <f>ROUND(SUM(AV95:AW95),2)</f>
        <v>0</v>
      </c>
      <c r="AU95" s="81">
        <f>'001 - Soupis prací'!P128</f>
        <v>0</v>
      </c>
      <c r="AV95" s="80">
        <f>'001 - Soupis prací'!J33</f>
        <v>0</v>
      </c>
      <c r="AW95" s="80">
        <f>'001 - Soupis prací'!J34</f>
        <v>0</v>
      </c>
      <c r="AX95" s="80">
        <f>'001 - Soupis prací'!J35</f>
        <v>0</v>
      </c>
      <c r="AY95" s="80">
        <f>'001 - Soupis prací'!J36</f>
        <v>0</v>
      </c>
      <c r="AZ95" s="80">
        <f>'001 - Soupis prací'!F33</f>
        <v>0</v>
      </c>
      <c r="BA95" s="80">
        <f>'001 - Soupis prací'!F34</f>
        <v>0</v>
      </c>
      <c r="BB95" s="80">
        <f>'001 - Soupis prací'!F35</f>
        <v>0</v>
      </c>
      <c r="BC95" s="80">
        <f>'001 - Soupis prací'!F36</f>
        <v>0</v>
      </c>
      <c r="BD95" s="82">
        <f>'001 - Soupis prací'!F37</f>
        <v>0</v>
      </c>
      <c r="BT95" s="83" t="s">
        <v>83</v>
      </c>
      <c r="BV95" s="83" t="s">
        <v>77</v>
      </c>
      <c r="BW95" s="83" t="s">
        <v>84</v>
      </c>
      <c r="BX95" s="83" t="s">
        <v>4</v>
      </c>
      <c r="CL95" s="83" t="s">
        <v>1</v>
      </c>
      <c r="CM95" s="83" t="s">
        <v>85</v>
      </c>
    </row>
    <row r="96" spans="1:91" s="1" customFormat="1" ht="30" customHeight="1" x14ac:dyDescent="0.2">
      <c r="B96" s="32"/>
      <c r="AR96" s="32"/>
    </row>
    <row r="97" spans="2:44" s="1" customFormat="1" ht="6.9" customHeight="1" x14ac:dyDescent="0.2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01 - Soupis prac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3"/>
  <sheetViews>
    <sheetView showGridLines="0" tabSelected="1" topLeftCell="A241" workbookViewId="0">
      <selection activeCell="J12" sqref="J1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 x14ac:dyDescent="0.2"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7" t="s">
        <v>84</v>
      </c>
      <c r="AZ2" s="84" t="s">
        <v>86</v>
      </c>
      <c r="BA2" s="84" t="s">
        <v>1</v>
      </c>
      <c r="BB2" s="84" t="s">
        <v>1</v>
      </c>
      <c r="BC2" s="84" t="s">
        <v>87</v>
      </c>
      <c r="BD2" s="84" t="s">
        <v>85</v>
      </c>
    </row>
    <row r="3" spans="2:5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84" t="s">
        <v>88</v>
      </c>
      <c r="BA3" s="84" t="s">
        <v>1</v>
      </c>
      <c r="BB3" s="84" t="s">
        <v>1</v>
      </c>
      <c r="BC3" s="84" t="s">
        <v>89</v>
      </c>
      <c r="BD3" s="84" t="s">
        <v>85</v>
      </c>
    </row>
    <row r="4" spans="2:56" ht="24.9" customHeight="1" x14ac:dyDescent="0.2">
      <c r="B4" s="20"/>
      <c r="D4" s="21" t="s">
        <v>90</v>
      </c>
      <c r="L4" s="20"/>
      <c r="M4" s="85" t="s">
        <v>10</v>
      </c>
      <c r="AT4" s="17" t="s">
        <v>3</v>
      </c>
      <c r="AZ4" s="84" t="s">
        <v>91</v>
      </c>
      <c r="BA4" s="84" t="s">
        <v>1</v>
      </c>
      <c r="BB4" s="84" t="s">
        <v>1</v>
      </c>
      <c r="BC4" s="84" t="s">
        <v>92</v>
      </c>
      <c r="BD4" s="84" t="s">
        <v>85</v>
      </c>
    </row>
    <row r="5" spans="2:56" ht="6.9" customHeight="1" x14ac:dyDescent="0.2">
      <c r="B5" s="20"/>
      <c r="L5" s="20"/>
      <c r="AZ5" s="84" t="s">
        <v>93</v>
      </c>
      <c r="BA5" s="84" t="s">
        <v>1</v>
      </c>
      <c r="BB5" s="84" t="s">
        <v>1</v>
      </c>
      <c r="BC5" s="84" t="s">
        <v>94</v>
      </c>
      <c r="BD5" s="84" t="s">
        <v>85</v>
      </c>
    </row>
    <row r="6" spans="2:56" ht="12" customHeight="1" x14ac:dyDescent="0.2">
      <c r="B6" s="20"/>
      <c r="D6" s="27" t="s">
        <v>16</v>
      </c>
      <c r="L6" s="20"/>
    </row>
    <row r="7" spans="2:56" ht="16.5" customHeight="1" x14ac:dyDescent="0.2">
      <c r="B7" s="20"/>
      <c r="E7" s="239" t="str">
        <f>'Rekapitulace stavby'!K6</f>
        <v>Oprava terasy MŠ Rudná - duben 2025</v>
      </c>
      <c r="F7" s="240"/>
      <c r="G7" s="240"/>
      <c r="H7" s="240"/>
      <c r="L7" s="20"/>
    </row>
    <row r="8" spans="2:56" s="1" customFormat="1" ht="12" customHeight="1" x14ac:dyDescent="0.2">
      <c r="B8" s="32"/>
      <c r="D8" s="27" t="s">
        <v>95</v>
      </c>
      <c r="L8" s="32"/>
    </row>
    <row r="9" spans="2:56" s="1" customFormat="1" ht="16.5" customHeight="1" x14ac:dyDescent="0.2">
      <c r="B9" s="32"/>
      <c r="E9" s="206" t="s">
        <v>96</v>
      </c>
      <c r="F9" s="238"/>
      <c r="G9" s="238"/>
      <c r="H9" s="238"/>
      <c r="L9" s="32"/>
    </row>
    <row r="10" spans="2:56" s="1" customFormat="1" x14ac:dyDescent="0.2">
      <c r="B10" s="32"/>
      <c r="L10" s="32"/>
    </row>
    <row r="11" spans="2:5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>
        <f>'Rekapitulace stavby'!AN8</f>
        <v>45791</v>
      </c>
      <c r="L12" s="32"/>
    </row>
    <row r="13" spans="2:56" s="1" customFormat="1" ht="10.8" customHeight="1" x14ac:dyDescent="0.2">
      <c r="B13" s="32"/>
      <c r="L13" s="32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</row>
    <row r="15" spans="2:56" s="1" customFormat="1" ht="18" customHeight="1" x14ac:dyDescent="0.2">
      <c r="B15" s="32"/>
      <c r="E15" s="25" t="s">
        <v>25</v>
      </c>
      <c r="I15" s="27" t="s">
        <v>26</v>
      </c>
      <c r="J15" s="25" t="s">
        <v>1</v>
      </c>
      <c r="L15" s="32"/>
    </row>
    <row r="16" spans="2:56" s="1" customFormat="1" ht="6.9" customHeight="1" x14ac:dyDescent="0.2">
      <c r="B16" s="32"/>
      <c r="L16" s="32"/>
    </row>
    <row r="17" spans="2:12" s="1" customFormat="1" ht="12" customHeight="1" x14ac:dyDescent="0.2">
      <c r="B17" s="32"/>
      <c r="D17" s="27" t="s">
        <v>27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41" t="str">
        <f>'Rekapitulace stavby'!E14</f>
        <v>Vyplň údaj</v>
      </c>
      <c r="F18" s="230"/>
      <c r="G18" s="230"/>
      <c r="H18" s="230"/>
      <c r="I18" s="27" t="s">
        <v>26</v>
      </c>
      <c r="J18" s="28" t="str">
        <f>'Rekapitulace stavby'!AN14</f>
        <v>Vyplň údaj</v>
      </c>
      <c r="L18" s="32"/>
    </row>
    <row r="19" spans="2:12" s="1" customFormat="1" ht="6.9" customHeight="1" x14ac:dyDescent="0.2">
      <c r="B19" s="32"/>
      <c r="L19" s="32"/>
    </row>
    <row r="20" spans="2:12" s="1" customFormat="1" ht="12" customHeight="1" x14ac:dyDescent="0.2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" customHeight="1" x14ac:dyDescent="0.2">
      <c r="B22" s="32"/>
      <c r="L22" s="32"/>
    </row>
    <row r="23" spans="2:12" s="1" customFormat="1" ht="12" customHeight="1" x14ac:dyDescent="0.2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 x14ac:dyDescent="0.2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" customHeight="1" x14ac:dyDescent="0.2">
      <c r="B25" s="32"/>
      <c r="L25" s="32"/>
    </row>
    <row r="26" spans="2:12" s="1" customFormat="1" ht="12" customHeight="1" x14ac:dyDescent="0.2">
      <c r="B26" s="32"/>
      <c r="D26" s="27" t="s">
        <v>34</v>
      </c>
      <c r="L26" s="32"/>
    </row>
    <row r="27" spans="2:12" s="7" customFormat="1" ht="16.5" customHeight="1" x14ac:dyDescent="0.2">
      <c r="B27" s="86"/>
      <c r="E27" s="234" t="s">
        <v>1</v>
      </c>
      <c r="F27" s="234"/>
      <c r="G27" s="234"/>
      <c r="H27" s="234"/>
      <c r="L27" s="86"/>
    </row>
    <row r="28" spans="2:12" s="1" customFormat="1" ht="6.9" customHeight="1" x14ac:dyDescent="0.2">
      <c r="B28" s="32"/>
      <c r="L28" s="32"/>
    </row>
    <row r="29" spans="2:12" s="1" customFormat="1" ht="6.9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87" t="s">
        <v>35</v>
      </c>
      <c r="J30" s="66">
        <f>ROUND(J128, 2)</f>
        <v>0</v>
      </c>
      <c r="L30" s="32"/>
    </row>
    <row r="31" spans="2:12" s="1" customFormat="1" ht="6.9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 x14ac:dyDescent="0.2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 x14ac:dyDescent="0.2">
      <c r="B33" s="32"/>
      <c r="D33" s="55" t="s">
        <v>39</v>
      </c>
      <c r="E33" s="27" t="s">
        <v>40</v>
      </c>
      <c r="F33" s="88">
        <f>ROUND((SUM(BE128:BE242)),  2)</f>
        <v>0</v>
      </c>
      <c r="I33" s="89">
        <v>0.21</v>
      </c>
      <c r="J33" s="88">
        <f>ROUND(((SUM(BE128:BE242))*I33),  2)</f>
        <v>0</v>
      </c>
      <c r="L33" s="32"/>
    </row>
    <row r="34" spans="2:12" s="1" customFormat="1" ht="14.4" customHeight="1" x14ac:dyDescent="0.2">
      <c r="B34" s="32"/>
      <c r="E34" s="27" t="s">
        <v>41</v>
      </c>
      <c r="F34" s="88">
        <f>ROUND((SUM(BF128:BF242)),  2)</f>
        <v>0</v>
      </c>
      <c r="I34" s="89">
        <v>0.12</v>
      </c>
      <c r="J34" s="88">
        <f>ROUND(((SUM(BF128:BF242))*I34),  2)</f>
        <v>0</v>
      </c>
      <c r="L34" s="32"/>
    </row>
    <row r="35" spans="2:12" s="1" customFormat="1" ht="14.4" hidden="1" customHeight="1" x14ac:dyDescent="0.2">
      <c r="B35" s="32"/>
      <c r="E35" s="27" t="s">
        <v>42</v>
      </c>
      <c r="F35" s="88">
        <f>ROUND((SUM(BG128:BG242)),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 x14ac:dyDescent="0.2">
      <c r="B36" s="32"/>
      <c r="E36" s="27" t="s">
        <v>43</v>
      </c>
      <c r="F36" s="88">
        <f>ROUND((SUM(BH128:BH242)),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 x14ac:dyDescent="0.2">
      <c r="B37" s="32"/>
      <c r="E37" s="27" t="s">
        <v>44</v>
      </c>
      <c r="F37" s="88">
        <f>ROUND((SUM(BI128:BI242)),  2)</f>
        <v>0</v>
      </c>
      <c r="I37" s="89">
        <v>0</v>
      </c>
      <c r="J37" s="88">
        <f>0</f>
        <v>0</v>
      </c>
      <c r="L37" s="32"/>
    </row>
    <row r="38" spans="2:12" s="1" customFormat="1" ht="6.9" customHeight="1" x14ac:dyDescent="0.2">
      <c r="B38" s="32"/>
      <c r="L38" s="32"/>
    </row>
    <row r="39" spans="2:12" s="1" customFormat="1" ht="25.35" customHeight="1" x14ac:dyDescent="0.2">
      <c r="B39" s="32"/>
      <c r="C39" s="90"/>
      <c r="D39" s="91" t="s">
        <v>45</v>
      </c>
      <c r="E39" s="57"/>
      <c r="F39" s="57"/>
      <c r="G39" s="92" t="s">
        <v>46</v>
      </c>
      <c r="H39" s="93" t="s">
        <v>47</v>
      </c>
      <c r="I39" s="57"/>
      <c r="J39" s="94">
        <f>SUM(J30:J37)</f>
        <v>0</v>
      </c>
      <c r="K39" s="95"/>
      <c r="L39" s="32"/>
    </row>
    <row r="40" spans="2:12" s="1" customFormat="1" ht="14.4" customHeight="1" x14ac:dyDescent="0.2">
      <c r="B40" s="32"/>
      <c r="L40" s="32"/>
    </row>
    <row r="41" spans="2:12" ht="14.4" customHeight="1" x14ac:dyDescent="0.2">
      <c r="B41" s="20"/>
      <c r="L41" s="20"/>
    </row>
    <row r="42" spans="2:12" ht="14.4" customHeight="1" x14ac:dyDescent="0.2">
      <c r="B42" s="20"/>
      <c r="L42" s="20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3.2" x14ac:dyDescent="0.2">
      <c r="B61" s="32"/>
      <c r="D61" s="43" t="s">
        <v>50</v>
      </c>
      <c r="E61" s="34"/>
      <c r="F61" s="96" t="s">
        <v>51</v>
      </c>
      <c r="G61" s="43" t="s">
        <v>50</v>
      </c>
      <c r="H61" s="34"/>
      <c r="I61" s="34"/>
      <c r="J61" s="97" t="s">
        <v>51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.2" x14ac:dyDescent="0.2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3.2" x14ac:dyDescent="0.2">
      <c r="B76" s="32"/>
      <c r="D76" s="43" t="s">
        <v>50</v>
      </c>
      <c r="E76" s="34"/>
      <c r="F76" s="96" t="s">
        <v>51</v>
      </c>
      <c r="G76" s="43" t="s">
        <v>50</v>
      </c>
      <c r="H76" s="34"/>
      <c r="I76" s="34"/>
      <c r="J76" s="97" t="s">
        <v>51</v>
      </c>
      <c r="K76" s="34"/>
      <c r="L76" s="32"/>
    </row>
    <row r="77" spans="2:12" s="1" customFormat="1" ht="14.4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 x14ac:dyDescent="0.2">
      <c r="B82" s="32"/>
      <c r="C82" s="21" t="s">
        <v>97</v>
      </c>
      <c r="L82" s="32"/>
    </row>
    <row r="83" spans="2:47" s="1" customFormat="1" ht="6.9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9" t="str">
        <f>E7</f>
        <v>Oprava terasy MŠ Rudná - duben 2025</v>
      </c>
      <c r="F85" s="240"/>
      <c r="G85" s="240"/>
      <c r="H85" s="240"/>
      <c r="L85" s="32"/>
    </row>
    <row r="86" spans="2:47" s="1" customFormat="1" ht="12" customHeight="1" x14ac:dyDescent="0.2">
      <c r="B86" s="32"/>
      <c r="C86" s="27" t="s">
        <v>95</v>
      </c>
      <c r="L86" s="32"/>
    </row>
    <row r="87" spans="2:47" s="1" customFormat="1" ht="16.5" customHeight="1" x14ac:dyDescent="0.2">
      <c r="B87" s="32"/>
      <c r="E87" s="206" t="str">
        <f>E9</f>
        <v>001 - Soupis prací</v>
      </c>
      <c r="F87" s="238"/>
      <c r="G87" s="238"/>
      <c r="H87" s="238"/>
      <c r="L87" s="32"/>
    </row>
    <row r="88" spans="2:47" s="1" customFormat="1" ht="6.9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Rudná</v>
      </c>
      <c r="I89" s="27" t="s">
        <v>22</v>
      </c>
      <c r="J89" s="52">
        <f>IF(J12="","",J12)</f>
        <v>45791</v>
      </c>
      <c r="L89" s="32"/>
    </row>
    <row r="90" spans="2:47" s="1" customFormat="1" ht="6.9" customHeight="1" x14ac:dyDescent="0.2">
      <c r="B90" s="32"/>
      <c r="L90" s="32"/>
    </row>
    <row r="91" spans="2:47" s="1" customFormat="1" ht="15.15" customHeight="1" x14ac:dyDescent="0.2">
      <c r="B91" s="32"/>
      <c r="C91" s="27" t="s">
        <v>23</v>
      </c>
      <c r="F91" s="25" t="str">
        <f>E15</f>
        <v>Město Rudná</v>
      </c>
      <c r="I91" s="27" t="s">
        <v>29</v>
      </c>
      <c r="J91" s="30" t="str">
        <f>E21</f>
        <v>Ing. Petr Hůda</v>
      </c>
      <c r="L91" s="32"/>
    </row>
    <row r="92" spans="2:47" s="1" customFormat="1" ht="15.15" customHeight="1" x14ac:dyDescent="0.2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Ing. Lenka Kasperová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98" t="s">
        <v>98</v>
      </c>
      <c r="D94" s="90"/>
      <c r="E94" s="90"/>
      <c r="F94" s="90"/>
      <c r="G94" s="90"/>
      <c r="H94" s="90"/>
      <c r="I94" s="90"/>
      <c r="J94" s="99" t="s">
        <v>99</v>
      </c>
      <c r="K94" s="90"/>
      <c r="L94" s="32"/>
    </row>
    <row r="95" spans="2:47" s="1" customFormat="1" ht="10.35" customHeight="1" x14ac:dyDescent="0.2">
      <c r="B95" s="32"/>
      <c r="L95" s="32"/>
    </row>
    <row r="96" spans="2:47" s="1" customFormat="1" ht="22.8" customHeight="1" x14ac:dyDescent="0.2">
      <c r="B96" s="32"/>
      <c r="C96" s="100" t="s">
        <v>100</v>
      </c>
      <c r="J96" s="66">
        <f>J128</f>
        <v>0</v>
      </c>
      <c r="L96" s="32"/>
      <c r="AU96" s="17" t="s">
        <v>101</v>
      </c>
    </row>
    <row r="97" spans="2:12" s="8" customFormat="1" ht="24.9" customHeight="1" x14ac:dyDescent="0.2">
      <c r="B97" s="101"/>
      <c r="D97" s="102" t="s">
        <v>102</v>
      </c>
      <c r="E97" s="103"/>
      <c r="F97" s="103"/>
      <c r="G97" s="103"/>
      <c r="H97" s="103"/>
      <c r="I97" s="103"/>
      <c r="J97" s="104">
        <f>J129</f>
        <v>0</v>
      </c>
      <c r="L97" s="101"/>
    </row>
    <row r="98" spans="2:12" s="9" customFormat="1" ht="19.95" customHeight="1" x14ac:dyDescent="0.2">
      <c r="B98" s="105"/>
      <c r="D98" s="106" t="s">
        <v>103</v>
      </c>
      <c r="E98" s="107"/>
      <c r="F98" s="107"/>
      <c r="G98" s="107"/>
      <c r="H98" s="107"/>
      <c r="I98" s="107"/>
      <c r="J98" s="108">
        <f>J130</f>
        <v>0</v>
      </c>
      <c r="L98" s="105"/>
    </row>
    <row r="99" spans="2:12" s="9" customFormat="1" ht="19.95" customHeight="1" x14ac:dyDescent="0.2">
      <c r="B99" s="105"/>
      <c r="D99" s="106" t="s">
        <v>104</v>
      </c>
      <c r="E99" s="107"/>
      <c r="F99" s="107"/>
      <c r="G99" s="107"/>
      <c r="H99" s="107"/>
      <c r="I99" s="107"/>
      <c r="J99" s="108">
        <f>J153</f>
        <v>0</v>
      </c>
      <c r="L99" s="105"/>
    </row>
    <row r="100" spans="2:12" s="9" customFormat="1" ht="19.95" customHeight="1" x14ac:dyDescent="0.2">
      <c r="B100" s="105"/>
      <c r="D100" s="106" t="s">
        <v>105</v>
      </c>
      <c r="E100" s="107"/>
      <c r="F100" s="107"/>
      <c r="G100" s="107"/>
      <c r="H100" s="107"/>
      <c r="I100" s="107"/>
      <c r="J100" s="108">
        <f>J179</f>
        <v>0</v>
      </c>
      <c r="L100" s="105"/>
    </row>
    <row r="101" spans="2:12" s="9" customFormat="1" ht="19.95" customHeight="1" x14ac:dyDescent="0.2">
      <c r="B101" s="105"/>
      <c r="D101" s="106" t="s">
        <v>106</v>
      </c>
      <c r="E101" s="107"/>
      <c r="F101" s="107"/>
      <c r="G101" s="107"/>
      <c r="H101" s="107"/>
      <c r="I101" s="107"/>
      <c r="J101" s="108">
        <f>J183</f>
        <v>0</v>
      </c>
      <c r="L101" s="105"/>
    </row>
    <row r="102" spans="2:12" s="9" customFormat="1" ht="19.95" customHeight="1" x14ac:dyDescent="0.2">
      <c r="B102" s="105"/>
      <c r="D102" s="106" t="s">
        <v>107</v>
      </c>
      <c r="E102" s="107"/>
      <c r="F102" s="107"/>
      <c r="G102" s="107"/>
      <c r="H102" s="107"/>
      <c r="I102" s="107"/>
      <c r="J102" s="108">
        <f>J210</f>
        <v>0</v>
      </c>
      <c r="L102" s="105"/>
    </row>
    <row r="103" spans="2:12" s="9" customFormat="1" ht="19.95" customHeight="1" x14ac:dyDescent="0.2">
      <c r="B103" s="105"/>
      <c r="D103" s="106" t="s">
        <v>108</v>
      </c>
      <c r="E103" s="107"/>
      <c r="F103" s="107"/>
      <c r="G103" s="107"/>
      <c r="H103" s="107"/>
      <c r="I103" s="107"/>
      <c r="J103" s="108">
        <f>J218</f>
        <v>0</v>
      </c>
      <c r="L103" s="105"/>
    </row>
    <row r="104" spans="2:12" s="8" customFormat="1" ht="24.9" customHeight="1" x14ac:dyDescent="0.2">
      <c r="B104" s="101"/>
      <c r="D104" s="102" t="s">
        <v>109</v>
      </c>
      <c r="E104" s="103"/>
      <c r="F104" s="103"/>
      <c r="G104" s="103"/>
      <c r="H104" s="103"/>
      <c r="I104" s="103"/>
      <c r="J104" s="104">
        <f>J220</f>
        <v>0</v>
      </c>
      <c r="L104" s="101"/>
    </row>
    <row r="105" spans="2:12" s="9" customFormat="1" ht="19.95" customHeight="1" x14ac:dyDescent="0.2">
      <c r="B105" s="105"/>
      <c r="D105" s="106" t="s">
        <v>110</v>
      </c>
      <c r="E105" s="107"/>
      <c r="F105" s="107"/>
      <c r="G105" s="107"/>
      <c r="H105" s="107"/>
      <c r="I105" s="107"/>
      <c r="J105" s="108">
        <f>J221</f>
        <v>0</v>
      </c>
      <c r="L105" s="105"/>
    </row>
    <row r="106" spans="2:12" s="9" customFormat="1" ht="19.95" customHeight="1" x14ac:dyDescent="0.2">
      <c r="B106" s="105"/>
      <c r="D106" s="106" t="s">
        <v>111</v>
      </c>
      <c r="E106" s="107"/>
      <c r="F106" s="107"/>
      <c r="G106" s="107"/>
      <c r="H106" s="107"/>
      <c r="I106" s="107"/>
      <c r="J106" s="108">
        <f>J224</f>
        <v>0</v>
      </c>
      <c r="L106" s="105"/>
    </row>
    <row r="107" spans="2:12" s="9" customFormat="1" ht="19.95" customHeight="1" x14ac:dyDescent="0.2">
      <c r="B107" s="105"/>
      <c r="D107" s="106" t="s">
        <v>112</v>
      </c>
      <c r="E107" s="107"/>
      <c r="F107" s="107"/>
      <c r="G107" s="107"/>
      <c r="H107" s="107"/>
      <c r="I107" s="107"/>
      <c r="J107" s="108">
        <f>J227</f>
        <v>0</v>
      </c>
      <c r="L107" s="105"/>
    </row>
    <row r="108" spans="2:12" s="9" customFormat="1" ht="19.95" customHeight="1" x14ac:dyDescent="0.2">
      <c r="B108" s="105"/>
      <c r="D108" s="106" t="s">
        <v>113</v>
      </c>
      <c r="E108" s="107"/>
      <c r="F108" s="107"/>
      <c r="G108" s="107"/>
      <c r="H108" s="107"/>
      <c r="I108" s="107"/>
      <c r="J108" s="108">
        <f>J239</f>
        <v>0</v>
      </c>
      <c r="L108" s="105"/>
    </row>
    <row r="109" spans="2:12" s="1" customFormat="1" ht="21.75" customHeight="1" x14ac:dyDescent="0.2">
      <c r="B109" s="32"/>
      <c r="L109" s="32"/>
    </row>
    <row r="110" spans="2:12" s="1" customFormat="1" ht="6.9" customHeight="1" x14ac:dyDescent="0.2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63" s="1" customFormat="1" ht="6.9" customHeight="1" x14ac:dyDescent="0.2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63" s="1" customFormat="1" ht="24.9" customHeight="1" x14ac:dyDescent="0.2">
      <c r="B115" s="32"/>
      <c r="C115" s="21" t="s">
        <v>114</v>
      </c>
      <c r="L115" s="32"/>
    </row>
    <row r="116" spans="2:63" s="1" customFormat="1" ht="6.9" customHeight="1" x14ac:dyDescent="0.2">
      <c r="B116" s="32"/>
      <c r="L116" s="32"/>
    </row>
    <row r="117" spans="2:63" s="1" customFormat="1" ht="12" customHeight="1" x14ac:dyDescent="0.2">
      <c r="B117" s="32"/>
      <c r="C117" s="27" t="s">
        <v>16</v>
      </c>
      <c r="L117" s="32"/>
    </row>
    <row r="118" spans="2:63" s="1" customFormat="1" ht="16.5" customHeight="1" x14ac:dyDescent="0.2">
      <c r="B118" s="32"/>
      <c r="E118" s="239" t="str">
        <f>E7</f>
        <v>Oprava terasy MŠ Rudná - duben 2025</v>
      </c>
      <c r="F118" s="240"/>
      <c r="G118" s="240"/>
      <c r="H118" s="240"/>
      <c r="L118" s="32"/>
    </row>
    <row r="119" spans="2:63" s="1" customFormat="1" ht="12" customHeight="1" x14ac:dyDescent="0.2">
      <c r="B119" s="32"/>
      <c r="C119" s="27" t="s">
        <v>95</v>
      </c>
      <c r="L119" s="32"/>
    </row>
    <row r="120" spans="2:63" s="1" customFormat="1" ht="16.5" customHeight="1" x14ac:dyDescent="0.2">
      <c r="B120" s="32"/>
      <c r="E120" s="206" t="str">
        <f>E9</f>
        <v>001 - Soupis prací</v>
      </c>
      <c r="F120" s="238"/>
      <c r="G120" s="238"/>
      <c r="H120" s="238"/>
      <c r="L120" s="32"/>
    </row>
    <row r="121" spans="2:63" s="1" customFormat="1" ht="6.9" customHeight="1" x14ac:dyDescent="0.2">
      <c r="B121" s="32"/>
      <c r="L121" s="32"/>
    </row>
    <row r="122" spans="2:63" s="1" customFormat="1" ht="12" customHeight="1" x14ac:dyDescent="0.2">
      <c r="B122" s="32"/>
      <c r="C122" s="27" t="s">
        <v>20</v>
      </c>
      <c r="F122" s="25" t="str">
        <f>F12</f>
        <v>Rudná</v>
      </c>
      <c r="I122" s="27" t="s">
        <v>22</v>
      </c>
      <c r="J122" s="52">
        <f>IF(J12="","",J12)</f>
        <v>45791</v>
      </c>
      <c r="L122" s="32"/>
    </row>
    <row r="123" spans="2:63" s="1" customFormat="1" ht="6.9" customHeight="1" x14ac:dyDescent="0.2">
      <c r="B123" s="32"/>
      <c r="L123" s="32"/>
    </row>
    <row r="124" spans="2:63" s="1" customFormat="1" ht="15.15" customHeight="1" x14ac:dyDescent="0.2">
      <c r="B124" s="32"/>
      <c r="C124" s="27" t="s">
        <v>23</v>
      </c>
      <c r="F124" s="25" t="str">
        <f>E15</f>
        <v>Město Rudná</v>
      </c>
      <c r="I124" s="27" t="s">
        <v>29</v>
      </c>
      <c r="J124" s="30" t="str">
        <f>E21</f>
        <v>Ing. Petr Hůda</v>
      </c>
      <c r="L124" s="32"/>
    </row>
    <row r="125" spans="2:63" s="1" customFormat="1" ht="15.15" customHeight="1" x14ac:dyDescent="0.2">
      <c r="B125" s="32"/>
      <c r="C125" s="27" t="s">
        <v>27</v>
      </c>
      <c r="F125" s="25" t="str">
        <f>IF(E18="","",E18)</f>
        <v>Vyplň údaj</v>
      </c>
      <c r="I125" s="27" t="s">
        <v>32</v>
      </c>
      <c r="J125" s="30" t="str">
        <f>E24</f>
        <v>Ing. Lenka Kasperová</v>
      </c>
      <c r="L125" s="32"/>
    </row>
    <row r="126" spans="2:63" s="1" customFormat="1" ht="10.35" customHeight="1" x14ac:dyDescent="0.2">
      <c r="B126" s="32"/>
      <c r="L126" s="32"/>
    </row>
    <row r="127" spans="2:63" s="10" customFormat="1" ht="29.25" customHeight="1" x14ac:dyDescent="0.2">
      <c r="B127" s="109"/>
      <c r="C127" s="110" t="s">
        <v>115</v>
      </c>
      <c r="D127" s="111" t="s">
        <v>60</v>
      </c>
      <c r="E127" s="111" t="s">
        <v>56</v>
      </c>
      <c r="F127" s="111" t="s">
        <v>57</v>
      </c>
      <c r="G127" s="111" t="s">
        <v>116</v>
      </c>
      <c r="H127" s="111" t="s">
        <v>117</v>
      </c>
      <c r="I127" s="111" t="s">
        <v>118</v>
      </c>
      <c r="J127" s="111" t="s">
        <v>99</v>
      </c>
      <c r="K127" s="112" t="s">
        <v>119</v>
      </c>
      <c r="L127" s="109"/>
      <c r="M127" s="59" t="s">
        <v>1</v>
      </c>
      <c r="N127" s="60" t="s">
        <v>39</v>
      </c>
      <c r="O127" s="60" t="s">
        <v>120</v>
      </c>
      <c r="P127" s="60" t="s">
        <v>121</v>
      </c>
      <c r="Q127" s="60" t="s">
        <v>122</v>
      </c>
      <c r="R127" s="60" t="s">
        <v>123</v>
      </c>
      <c r="S127" s="60" t="s">
        <v>124</v>
      </c>
      <c r="T127" s="61" t="s">
        <v>125</v>
      </c>
    </row>
    <row r="128" spans="2:63" s="1" customFormat="1" ht="22.8" customHeight="1" x14ac:dyDescent="0.3">
      <c r="B128" s="32"/>
      <c r="C128" s="64" t="s">
        <v>126</v>
      </c>
      <c r="J128" s="113">
        <f>BK128</f>
        <v>0</v>
      </c>
      <c r="L128" s="32"/>
      <c r="M128" s="62"/>
      <c r="N128" s="53"/>
      <c r="O128" s="53"/>
      <c r="P128" s="114">
        <f>P129+P220</f>
        <v>0</v>
      </c>
      <c r="Q128" s="53"/>
      <c r="R128" s="114">
        <f>R129+R220</f>
        <v>35.487994955640005</v>
      </c>
      <c r="S128" s="53"/>
      <c r="T128" s="115">
        <f>T129+T220</f>
        <v>79.988200000000006</v>
      </c>
      <c r="AT128" s="17" t="s">
        <v>74</v>
      </c>
      <c r="AU128" s="17" t="s">
        <v>101</v>
      </c>
      <c r="BK128" s="116">
        <f>BK129+BK220</f>
        <v>0</v>
      </c>
    </row>
    <row r="129" spans="2:65" s="11" customFormat="1" ht="25.95" customHeight="1" x14ac:dyDescent="0.25">
      <c r="B129" s="117"/>
      <c r="D129" s="118" t="s">
        <v>74</v>
      </c>
      <c r="E129" s="119" t="s">
        <v>127</v>
      </c>
      <c r="F129" s="119" t="s">
        <v>128</v>
      </c>
      <c r="I129" s="120"/>
      <c r="J129" s="121">
        <f>BK129</f>
        <v>0</v>
      </c>
      <c r="L129" s="117"/>
      <c r="M129" s="122"/>
      <c r="P129" s="123">
        <f>P130+P153+P179+P183+P210+P218</f>
        <v>0</v>
      </c>
      <c r="R129" s="123">
        <f>R130+R153+R179+R183+R210+R218</f>
        <v>32.992919269000005</v>
      </c>
      <c r="T129" s="124">
        <f>T130+T153+T179+T183+T210+T218</f>
        <v>78.079300000000003</v>
      </c>
      <c r="AR129" s="118" t="s">
        <v>83</v>
      </c>
      <c r="AT129" s="125" t="s">
        <v>74</v>
      </c>
      <c r="AU129" s="125" t="s">
        <v>75</v>
      </c>
      <c r="AY129" s="118" t="s">
        <v>129</v>
      </c>
      <c r="BK129" s="126">
        <f>BK130+BK153+BK179+BK183+BK210+BK218</f>
        <v>0</v>
      </c>
    </row>
    <row r="130" spans="2:65" s="11" customFormat="1" ht="22.8" customHeight="1" x14ac:dyDescent="0.25">
      <c r="B130" s="117"/>
      <c r="D130" s="118" t="s">
        <v>74</v>
      </c>
      <c r="E130" s="127" t="s">
        <v>83</v>
      </c>
      <c r="F130" s="127" t="s">
        <v>130</v>
      </c>
      <c r="I130" s="120"/>
      <c r="J130" s="128">
        <f>BK130</f>
        <v>0</v>
      </c>
      <c r="L130" s="117"/>
      <c r="M130" s="122"/>
      <c r="P130" s="123">
        <f>SUM(P131:P152)</f>
        <v>0</v>
      </c>
      <c r="R130" s="123">
        <f>SUM(R131:R152)</f>
        <v>0</v>
      </c>
      <c r="T130" s="124">
        <f>SUM(T131:T152)</f>
        <v>34.056200000000004</v>
      </c>
      <c r="AR130" s="118" t="s">
        <v>83</v>
      </c>
      <c r="AT130" s="125" t="s">
        <v>74</v>
      </c>
      <c r="AU130" s="125" t="s">
        <v>83</v>
      </c>
      <c r="AY130" s="118" t="s">
        <v>129</v>
      </c>
      <c r="BK130" s="126">
        <f>SUM(BK131:BK152)</f>
        <v>0</v>
      </c>
    </row>
    <row r="131" spans="2:65" s="1" customFormat="1" ht="21.75" customHeight="1" x14ac:dyDescent="0.2">
      <c r="B131" s="129"/>
      <c r="C131" s="130" t="s">
        <v>83</v>
      </c>
      <c r="D131" s="130" t="s">
        <v>131</v>
      </c>
      <c r="E131" s="131" t="s">
        <v>132</v>
      </c>
      <c r="F131" s="132" t="s">
        <v>133</v>
      </c>
      <c r="G131" s="133" t="s">
        <v>134</v>
      </c>
      <c r="H131" s="134">
        <v>23</v>
      </c>
      <c r="I131" s="135"/>
      <c r="J131" s="136">
        <f>ROUND(I131*H131,2)</f>
        <v>0</v>
      </c>
      <c r="K131" s="132" t="s">
        <v>1</v>
      </c>
      <c r="L131" s="32"/>
      <c r="M131" s="137" t="s">
        <v>1</v>
      </c>
      <c r="N131" s="138" t="s">
        <v>40</v>
      </c>
      <c r="P131" s="139">
        <f>O131*H131</f>
        <v>0</v>
      </c>
      <c r="Q131" s="139">
        <v>0</v>
      </c>
      <c r="R131" s="139">
        <f>Q131*H131</f>
        <v>0</v>
      </c>
      <c r="S131" s="139">
        <v>0.26</v>
      </c>
      <c r="T131" s="140">
        <f>S131*H131</f>
        <v>5.98</v>
      </c>
      <c r="AR131" s="141" t="s">
        <v>135</v>
      </c>
      <c r="AT131" s="141" t="s">
        <v>131</v>
      </c>
      <c r="AU131" s="141" t="s">
        <v>85</v>
      </c>
      <c r="AY131" s="17" t="s">
        <v>129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7" t="s">
        <v>83</v>
      </c>
      <c r="BK131" s="142">
        <f>ROUND(I131*H131,2)</f>
        <v>0</v>
      </c>
      <c r="BL131" s="17" t="s">
        <v>135</v>
      </c>
      <c r="BM131" s="141" t="s">
        <v>136</v>
      </c>
    </row>
    <row r="132" spans="2:65" s="12" customFormat="1" x14ac:dyDescent="0.2">
      <c r="B132" s="143"/>
      <c r="D132" s="144" t="s">
        <v>137</v>
      </c>
      <c r="E132" s="145" t="s">
        <v>1</v>
      </c>
      <c r="F132" s="146" t="s">
        <v>93</v>
      </c>
      <c r="H132" s="147">
        <v>23</v>
      </c>
      <c r="I132" s="148"/>
      <c r="L132" s="143"/>
      <c r="M132" s="149"/>
      <c r="T132" s="150"/>
      <c r="AT132" s="145" t="s">
        <v>137</v>
      </c>
      <c r="AU132" s="145" t="s">
        <v>85</v>
      </c>
      <c r="AV132" s="12" t="s">
        <v>85</v>
      </c>
      <c r="AW132" s="12" t="s">
        <v>31</v>
      </c>
      <c r="AX132" s="12" t="s">
        <v>83</v>
      </c>
      <c r="AY132" s="145" t="s">
        <v>129</v>
      </c>
    </row>
    <row r="133" spans="2:65" s="1" customFormat="1" ht="24.15" customHeight="1" x14ac:dyDescent="0.2">
      <c r="B133" s="129"/>
      <c r="C133" s="130" t="s">
        <v>85</v>
      </c>
      <c r="D133" s="130" t="s">
        <v>131</v>
      </c>
      <c r="E133" s="131" t="s">
        <v>138</v>
      </c>
      <c r="F133" s="132" t="s">
        <v>139</v>
      </c>
      <c r="G133" s="133" t="s">
        <v>134</v>
      </c>
      <c r="H133" s="134">
        <v>26.2</v>
      </c>
      <c r="I133" s="135"/>
      <c r="J133" s="136">
        <f>ROUND(I133*H133,2)</f>
        <v>0</v>
      </c>
      <c r="K133" s="132" t="s">
        <v>140</v>
      </c>
      <c r="L133" s="32"/>
      <c r="M133" s="137" t="s">
        <v>1</v>
      </c>
      <c r="N133" s="138" t="s">
        <v>40</v>
      </c>
      <c r="P133" s="139">
        <f>O133*H133</f>
        <v>0</v>
      </c>
      <c r="Q133" s="139">
        <v>0</v>
      </c>
      <c r="R133" s="139">
        <f>Q133*H133</f>
        <v>0</v>
      </c>
      <c r="S133" s="139">
        <v>0.19</v>
      </c>
      <c r="T133" s="140">
        <f>S133*H133</f>
        <v>4.9779999999999998</v>
      </c>
      <c r="AR133" s="141" t="s">
        <v>135</v>
      </c>
      <c r="AT133" s="141" t="s">
        <v>131</v>
      </c>
      <c r="AU133" s="141" t="s">
        <v>85</v>
      </c>
      <c r="AY133" s="17" t="s">
        <v>129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7" t="s">
        <v>83</v>
      </c>
      <c r="BK133" s="142">
        <f>ROUND(I133*H133,2)</f>
        <v>0</v>
      </c>
      <c r="BL133" s="17" t="s">
        <v>135</v>
      </c>
      <c r="BM133" s="141" t="s">
        <v>141</v>
      </c>
    </row>
    <row r="134" spans="2:65" s="12" customFormat="1" x14ac:dyDescent="0.2">
      <c r="B134" s="143"/>
      <c r="D134" s="144" t="s">
        <v>137</v>
      </c>
      <c r="E134" s="145" t="s">
        <v>1</v>
      </c>
      <c r="F134" s="146" t="s">
        <v>86</v>
      </c>
      <c r="H134" s="147">
        <v>26.2</v>
      </c>
      <c r="I134" s="148"/>
      <c r="L134" s="143"/>
      <c r="M134" s="149"/>
      <c r="T134" s="150"/>
      <c r="AT134" s="145" t="s">
        <v>137</v>
      </c>
      <c r="AU134" s="145" t="s">
        <v>85</v>
      </c>
      <c r="AV134" s="12" t="s">
        <v>85</v>
      </c>
      <c r="AW134" s="12" t="s">
        <v>31</v>
      </c>
      <c r="AX134" s="12" t="s">
        <v>83</v>
      </c>
      <c r="AY134" s="145" t="s">
        <v>129</v>
      </c>
    </row>
    <row r="135" spans="2:65" s="1" customFormat="1" ht="33" customHeight="1" x14ac:dyDescent="0.2">
      <c r="B135" s="129"/>
      <c r="C135" s="130" t="s">
        <v>142</v>
      </c>
      <c r="D135" s="130" t="s">
        <v>131</v>
      </c>
      <c r="E135" s="131" t="s">
        <v>143</v>
      </c>
      <c r="F135" s="132" t="s">
        <v>144</v>
      </c>
      <c r="G135" s="133" t="s">
        <v>134</v>
      </c>
      <c r="H135" s="134">
        <v>25.55</v>
      </c>
      <c r="I135" s="135"/>
      <c r="J135" s="136">
        <f>ROUND(I135*H135,2)</f>
        <v>0</v>
      </c>
      <c r="K135" s="132" t="s">
        <v>140</v>
      </c>
      <c r="L135" s="32"/>
      <c r="M135" s="137" t="s">
        <v>1</v>
      </c>
      <c r="N135" s="138" t="s">
        <v>40</v>
      </c>
      <c r="P135" s="139">
        <f>O135*H135</f>
        <v>0</v>
      </c>
      <c r="Q135" s="139">
        <v>0</v>
      </c>
      <c r="R135" s="139">
        <f>Q135*H135</f>
        <v>0</v>
      </c>
      <c r="S135" s="139">
        <v>0.57999999999999996</v>
      </c>
      <c r="T135" s="140">
        <f>S135*H135</f>
        <v>14.818999999999999</v>
      </c>
      <c r="AR135" s="141" t="s">
        <v>135</v>
      </c>
      <c r="AT135" s="141" t="s">
        <v>131</v>
      </c>
      <c r="AU135" s="141" t="s">
        <v>85</v>
      </c>
      <c r="AY135" s="17" t="s">
        <v>129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7" t="s">
        <v>83</v>
      </c>
      <c r="BK135" s="142">
        <f>ROUND(I135*H135,2)</f>
        <v>0</v>
      </c>
      <c r="BL135" s="17" t="s">
        <v>135</v>
      </c>
      <c r="BM135" s="141" t="s">
        <v>145</v>
      </c>
    </row>
    <row r="136" spans="2:65" s="13" customFormat="1" x14ac:dyDescent="0.2">
      <c r="B136" s="151"/>
      <c r="D136" s="144" t="s">
        <v>137</v>
      </c>
      <c r="E136" s="152" t="s">
        <v>1</v>
      </c>
      <c r="F136" s="153" t="s">
        <v>146</v>
      </c>
      <c r="H136" s="152" t="s">
        <v>1</v>
      </c>
      <c r="I136" s="154"/>
      <c r="L136" s="151"/>
      <c r="M136" s="155"/>
      <c r="T136" s="156"/>
      <c r="AT136" s="152" t="s">
        <v>137</v>
      </c>
      <c r="AU136" s="152" t="s">
        <v>85</v>
      </c>
      <c r="AV136" s="13" t="s">
        <v>83</v>
      </c>
      <c r="AW136" s="13" t="s">
        <v>31</v>
      </c>
      <c r="AX136" s="13" t="s">
        <v>75</v>
      </c>
      <c r="AY136" s="152" t="s">
        <v>129</v>
      </c>
    </row>
    <row r="137" spans="2:65" s="12" customFormat="1" x14ac:dyDescent="0.2">
      <c r="B137" s="143"/>
      <c r="D137" s="144" t="s">
        <v>137</v>
      </c>
      <c r="E137" s="145" t="s">
        <v>1</v>
      </c>
      <c r="F137" s="146" t="s">
        <v>147</v>
      </c>
      <c r="H137" s="147">
        <v>25.55</v>
      </c>
      <c r="I137" s="148"/>
      <c r="L137" s="143"/>
      <c r="M137" s="149"/>
      <c r="T137" s="150"/>
      <c r="AT137" s="145" t="s">
        <v>137</v>
      </c>
      <c r="AU137" s="145" t="s">
        <v>85</v>
      </c>
      <c r="AV137" s="12" t="s">
        <v>85</v>
      </c>
      <c r="AW137" s="12" t="s">
        <v>31</v>
      </c>
      <c r="AX137" s="12" t="s">
        <v>83</v>
      </c>
      <c r="AY137" s="145" t="s">
        <v>129</v>
      </c>
    </row>
    <row r="138" spans="2:65" s="1" customFormat="1" ht="24.15" customHeight="1" x14ac:dyDescent="0.2">
      <c r="B138" s="129"/>
      <c r="C138" s="130" t="s">
        <v>135</v>
      </c>
      <c r="D138" s="130" t="s">
        <v>131</v>
      </c>
      <c r="E138" s="131" t="s">
        <v>148</v>
      </c>
      <c r="F138" s="132" t="s">
        <v>149</v>
      </c>
      <c r="G138" s="133" t="s">
        <v>134</v>
      </c>
      <c r="H138" s="134">
        <v>26.2</v>
      </c>
      <c r="I138" s="135"/>
      <c r="J138" s="136">
        <f>ROUND(I138*H138,2)</f>
        <v>0</v>
      </c>
      <c r="K138" s="132" t="s">
        <v>140</v>
      </c>
      <c r="L138" s="32"/>
      <c r="M138" s="137" t="s">
        <v>1</v>
      </c>
      <c r="N138" s="138" t="s">
        <v>40</v>
      </c>
      <c r="P138" s="139">
        <f>O138*H138</f>
        <v>0</v>
      </c>
      <c r="Q138" s="139">
        <v>0</v>
      </c>
      <c r="R138" s="139">
        <f>Q138*H138</f>
        <v>0</v>
      </c>
      <c r="S138" s="139">
        <v>0.316</v>
      </c>
      <c r="T138" s="140">
        <f>S138*H138</f>
        <v>8.2791999999999994</v>
      </c>
      <c r="AR138" s="141" t="s">
        <v>135</v>
      </c>
      <c r="AT138" s="141" t="s">
        <v>131</v>
      </c>
      <c r="AU138" s="141" t="s">
        <v>85</v>
      </c>
      <c r="AY138" s="17" t="s">
        <v>129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7" t="s">
        <v>83</v>
      </c>
      <c r="BK138" s="142">
        <f>ROUND(I138*H138,2)</f>
        <v>0</v>
      </c>
      <c r="BL138" s="17" t="s">
        <v>135</v>
      </c>
      <c r="BM138" s="141" t="s">
        <v>150</v>
      </c>
    </row>
    <row r="139" spans="2:65" s="12" customFormat="1" x14ac:dyDescent="0.2">
      <c r="B139" s="143"/>
      <c r="D139" s="144" t="s">
        <v>137</v>
      </c>
      <c r="E139" s="145" t="s">
        <v>1</v>
      </c>
      <c r="F139" s="146" t="s">
        <v>151</v>
      </c>
      <c r="H139" s="147">
        <v>34.799999999999997</v>
      </c>
      <c r="I139" s="148"/>
      <c r="L139" s="143"/>
      <c r="M139" s="149"/>
      <c r="T139" s="150"/>
      <c r="AT139" s="145" t="s">
        <v>137</v>
      </c>
      <c r="AU139" s="145" t="s">
        <v>85</v>
      </c>
      <c r="AV139" s="12" t="s">
        <v>85</v>
      </c>
      <c r="AW139" s="12" t="s">
        <v>31</v>
      </c>
      <c r="AX139" s="12" t="s">
        <v>75</v>
      </c>
      <c r="AY139" s="145" t="s">
        <v>129</v>
      </c>
    </row>
    <row r="140" spans="2:65" s="12" customFormat="1" x14ac:dyDescent="0.2">
      <c r="B140" s="143"/>
      <c r="D140" s="144" t="s">
        <v>137</v>
      </c>
      <c r="E140" s="145" t="s">
        <v>1</v>
      </c>
      <c r="F140" s="146" t="s">
        <v>152</v>
      </c>
      <c r="H140" s="147">
        <v>-8.6</v>
      </c>
      <c r="I140" s="148"/>
      <c r="L140" s="143"/>
      <c r="M140" s="149"/>
      <c r="T140" s="150"/>
      <c r="AT140" s="145" t="s">
        <v>137</v>
      </c>
      <c r="AU140" s="145" t="s">
        <v>85</v>
      </c>
      <c r="AV140" s="12" t="s">
        <v>85</v>
      </c>
      <c r="AW140" s="12" t="s">
        <v>31</v>
      </c>
      <c r="AX140" s="12" t="s">
        <v>75</v>
      </c>
      <c r="AY140" s="145" t="s">
        <v>129</v>
      </c>
    </row>
    <row r="141" spans="2:65" s="14" customFormat="1" x14ac:dyDescent="0.2">
      <c r="B141" s="157"/>
      <c r="D141" s="144" t="s">
        <v>137</v>
      </c>
      <c r="E141" s="158" t="s">
        <v>86</v>
      </c>
      <c r="F141" s="159" t="s">
        <v>153</v>
      </c>
      <c r="H141" s="160">
        <v>26.2</v>
      </c>
      <c r="I141" s="161"/>
      <c r="L141" s="157"/>
      <c r="M141" s="162"/>
      <c r="T141" s="163"/>
      <c r="AT141" s="158" t="s">
        <v>137</v>
      </c>
      <c r="AU141" s="158" t="s">
        <v>85</v>
      </c>
      <c r="AV141" s="14" t="s">
        <v>135</v>
      </c>
      <c r="AW141" s="14" t="s">
        <v>31</v>
      </c>
      <c r="AX141" s="14" t="s">
        <v>83</v>
      </c>
      <c r="AY141" s="158" t="s">
        <v>129</v>
      </c>
    </row>
    <row r="142" spans="2:65" s="1" customFormat="1" ht="24.15" customHeight="1" x14ac:dyDescent="0.2">
      <c r="B142" s="129"/>
      <c r="C142" s="130" t="s">
        <v>154</v>
      </c>
      <c r="D142" s="130" t="s">
        <v>131</v>
      </c>
      <c r="E142" s="131" t="s">
        <v>155</v>
      </c>
      <c r="F142" s="132" t="s">
        <v>156</v>
      </c>
      <c r="G142" s="133" t="s">
        <v>157</v>
      </c>
      <c r="H142" s="134">
        <v>103.96899999999999</v>
      </c>
      <c r="I142" s="135"/>
      <c r="J142" s="136">
        <f>ROUND(I142*H142,2)</f>
        <v>0</v>
      </c>
      <c r="K142" s="132" t="s">
        <v>140</v>
      </c>
      <c r="L142" s="32"/>
      <c r="M142" s="137" t="s">
        <v>1</v>
      </c>
      <c r="N142" s="138" t="s">
        <v>40</v>
      </c>
      <c r="P142" s="139">
        <f>O142*H142</f>
        <v>0</v>
      </c>
      <c r="Q142" s="139">
        <v>0</v>
      </c>
      <c r="R142" s="139">
        <f>Q142*H142</f>
        <v>0</v>
      </c>
      <c r="S142" s="139">
        <v>0</v>
      </c>
      <c r="T142" s="140">
        <f>S142*H142</f>
        <v>0</v>
      </c>
      <c r="AR142" s="141" t="s">
        <v>135</v>
      </c>
      <c r="AT142" s="141" t="s">
        <v>131</v>
      </c>
      <c r="AU142" s="141" t="s">
        <v>85</v>
      </c>
      <c r="AY142" s="17" t="s">
        <v>129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7" t="s">
        <v>83</v>
      </c>
      <c r="BK142" s="142">
        <f>ROUND(I142*H142,2)</f>
        <v>0</v>
      </c>
      <c r="BL142" s="17" t="s">
        <v>135</v>
      </c>
      <c r="BM142" s="141" t="s">
        <v>158</v>
      </c>
    </row>
    <row r="143" spans="2:65" s="13" customFormat="1" x14ac:dyDescent="0.2">
      <c r="B143" s="151"/>
      <c r="D143" s="144" t="s">
        <v>137</v>
      </c>
      <c r="E143" s="152" t="s">
        <v>1</v>
      </c>
      <c r="F143" s="153" t="s">
        <v>159</v>
      </c>
      <c r="H143" s="152" t="s">
        <v>1</v>
      </c>
      <c r="I143" s="154"/>
      <c r="L143" s="151"/>
      <c r="M143" s="155"/>
      <c r="T143" s="156"/>
      <c r="AT143" s="152" t="s">
        <v>137</v>
      </c>
      <c r="AU143" s="152" t="s">
        <v>85</v>
      </c>
      <c r="AV143" s="13" t="s">
        <v>83</v>
      </c>
      <c r="AW143" s="13" t="s">
        <v>31</v>
      </c>
      <c r="AX143" s="13" t="s">
        <v>75</v>
      </c>
      <c r="AY143" s="152" t="s">
        <v>129</v>
      </c>
    </row>
    <row r="144" spans="2:65" s="12" customFormat="1" x14ac:dyDescent="0.2">
      <c r="B144" s="143"/>
      <c r="D144" s="144" t="s">
        <v>137</v>
      </c>
      <c r="E144" s="145" t="s">
        <v>1</v>
      </c>
      <c r="F144" s="146" t="s">
        <v>160</v>
      </c>
      <c r="H144" s="147">
        <v>97.588999999999999</v>
      </c>
      <c r="I144" s="148"/>
      <c r="L144" s="143"/>
      <c r="M144" s="149"/>
      <c r="T144" s="150"/>
      <c r="AT144" s="145" t="s">
        <v>137</v>
      </c>
      <c r="AU144" s="145" t="s">
        <v>85</v>
      </c>
      <c r="AV144" s="12" t="s">
        <v>85</v>
      </c>
      <c r="AW144" s="12" t="s">
        <v>31</v>
      </c>
      <c r="AX144" s="12" t="s">
        <v>75</v>
      </c>
      <c r="AY144" s="145" t="s">
        <v>129</v>
      </c>
    </row>
    <row r="145" spans="2:65" s="12" customFormat="1" x14ac:dyDescent="0.2">
      <c r="B145" s="143"/>
      <c r="D145" s="144" t="s">
        <v>137</v>
      </c>
      <c r="E145" s="145" t="s">
        <v>1</v>
      </c>
      <c r="F145" s="146" t="s">
        <v>161</v>
      </c>
      <c r="H145" s="147">
        <v>3.5</v>
      </c>
      <c r="I145" s="148"/>
      <c r="L145" s="143"/>
      <c r="M145" s="149"/>
      <c r="T145" s="150"/>
      <c r="AT145" s="145" t="s">
        <v>137</v>
      </c>
      <c r="AU145" s="145" t="s">
        <v>85</v>
      </c>
      <c r="AV145" s="12" t="s">
        <v>85</v>
      </c>
      <c r="AW145" s="12" t="s">
        <v>31</v>
      </c>
      <c r="AX145" s="12" t="s">
        <v>75</v>
      </c>
      <c r="AY145" s="145" t="s">
        <v>129</v>
      </c>
    </row>
    <row r="146" spans="2:65" s="12" customFormat="1" x14ac:dyDescent="0.2">
      <c r="B146" s="143"/>
      <c r="D146" s="144" t="s">
        <v>137</v>
      </c>
      <c r="E146" s="145" t="s">
        <v>1</v>
      </c>
      <c r="F146" s="146" t="s">
        <v>162</v>
      </c>
      <c r="H146" s="147">
        <v>2.88</v>
      </c>
      <c r="I146" s="148"/>
      <c r="L146" s="143"/>
      <c r="M146" s="149"/>
      <c r="T146" s="150"/>
      <c r="AT146" s="145" t="s">
        <v>137</v>
      </c>
      <c r="AU146" s="145" t="s">
        <v>85</v>
      </c>
      <c r="AV146" s="12" t="s">
        <v>85</v>
      </c>
      <c r="AW146" s="12" t="s">
        <v>31</v>
      </c>
      <c r="AX146" s="12" t="s">
        <v>75</v>
      </c>
      <c r="AY146" s="145" t="s">
        <v>129</v>
      </c>
    </row>
    <row r="147" spans="2:65" s="14" customFormat="1" x14ac:dyDescent="0.2">
      <c r="B147" s="157"/>
      <c r="D147" s="144" t="s">
        <v>137</v>
      </c>
      <c r="E147" s="158" t="s">
        <v>1</v>
      </c>
      <c r="F147" s="159" t="s">
        <v>153</v>
      </c>
      <c r="H147" s="160">
        <v>103.96899999999999</v>
      </c>
      <c r="I147" s="161"/>
      <c r="L147" s="157"/>
      <c r="M147" s="162"/>
      <c r="T147" s="163"/>
      <c r="AT147" s="158" t="s">
        <v>137</v>
      </c>
      <c r="AU147" s="158" t="s">
        <v>85</v>
      </c>
      <c r="AV147" s="14" t="s">
        <v>135</v>
      </c>
      <c r="AW147" s="14" t="s">
        <v>31</v>
      </c>
      <c r="AX147" s="14" t="s">
        <v>83</v>
      </c>
      <c r="AY147" s="158" t="s">
        <v>129</v>
      </c>
    </row>
    <row r="148" spans="2:65" s="1" customFormat="1" ht="16.5" customHeight="1" x14ac:dyDescent="0.2">
      <c r="B148" s="129"/>
      <c r="C148" s="164" t="s">
        <v>163</v>
      </c>
      <c r="D148" s="164" t="s">
        <v>164</v>
      </c>
      <c r="E148" s="165" t="s">
        <v>165</v>
      </c>
      <c r="F148" s="166" t="s">
        <v>166</v>
      </c>
      <c r="G148" s="167" t="s">
        <v>167</v>
      </c>
      <c r="H148" s="168">
        <v>187.14400000000001</v>
      </c>
      <c r="I148" s="169"/>
      <c r="J148" s="170">
        <f>ROUND(I148*H148,2)</f>
        <v>0</v>
      </c>
      <c r="K148" s="166" t="s">
        <v>168</v>
      </c>
      <c r="L148" s="171"/>
      <c r="M148" s="172" t="s">
        <v>1</v>
      </c>
      <c r="N148" s="173" t="s">
        <v>40</v>
      </c>
      <c r="P148" s="139">
        <f>O148*H148</f>
        <v>0</v>
      </c>
      <c r="Q148" s="139">
        <v>0</v>
      </c>
      <c r="R148" s="139">
        <f>Q148*H148</f>
        <v>0</v>
      </c>
      <c r="S148" s="139">
        <v>0</v>
      </c>
      <c r="T148" s="140">
        <f>S148*H148</f>
        <v>0</v>
      </c>
      <c r="AR148" s="141" t="s">
        <v>169</v>
      </c>
      <c r="AT148" s="141" t="s">
        <v>164</v>
      </c>
      <c r="AU148" s="141" t="s">
        <v>85</v>
      </c>
      <c r="AY148" s="17" t="s">
        <v>129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7" t="s">
        <v>83</v>
      </c>
      <c r="BK148" s="142">
        <f>ROUND(I148*H148,2)</f>
        <v>0</v>
      </c>
      <c r="BL148" s="17" t="s">
        <v>135</v>
      </c>
      <c r="BM148" s="141" t="s">
        <v>170</v>
      </c>
    </row>
    <row r="149" spans="2:65" s="12" customFormat="1" x14ac:dyDescent="0.2">
      <c r="B149" s="143"/>
      <c r="D149" s="144" t="s">
        <v>137</v>
      </c>
      <c r="E149" s="145" t="s">
        <v>1</v>
      </c>
      <c r="F149" s="146" t="s">
        <v>171</v>
      </c>
      <c r="H149" s="147">
        <v>187.14400000000001</v>
      </c>
      <c r="I149" s="148"/>
      <c r="L149" s="143"/>
      <c r="M149" s="149"/>
      <c r="T149" s="150"/>
      <c r="AT149" s="145" t="s">
        <v>137</v>
      </c>
      <c r="AU149" s="145" t="s">
        <v>85</v>
      </c>
      <c r="AV149" s="12" t="s">
        <v>85</v>
      </c>
      <c r="AW149" s="12" t="s">
        <v>31</v>
      </c>
      <c r="AX149" s="12" t="s">
        <v>83</v>
      </c>
      <c r="AY149" s="145" t="s">
        <v>129</v>
      </c>
    </row>
    <row r="150" spans="2:65" s="1" customFormat="1" ht="24.15" customHeight="1" x14ac:dyDescent="0.2">
      <c r="B150" s="129"/>
      <c r="C150" s="130" t="s">
        <v>172</v>
      </c>
      <c r="D150" s="130" t="s">
        <v>131</v>
      </c>
      <c r="E150" s="131" t="s">
        <v>173</v>
      </c>
      <c r="F150" s="132" t="s">
        <v>174</v>
      </c>
      <c r="G150" s="133" t="s">
        <v>134</v>
      </c>
      <c r="H150" s="134">
        <v>69.400000000000006</v>
      </c>
      <c r="I150" s="135"/>
      <c r="J150" s="136">
        <f>ROUND(I150*H150,2)</f>
        <v>0</v>
      </c>
      <c r="K150" s="132" t="s">
        <v>140</v>
      </c>
      <c r="L150" s="32"/>
      <c r="M150" s="137" t="s">
        <v>1</v>
      </c>
      <c r="N150" s="138" t="s">
        <v>40</v>
      </c>
      <c r="P150" s="139">
        <f>O150*H150</f>
        <v>0</v>
      </c>
      <c r="Q150" s="139">
        <v>0</v>
      </c>
      <c r="R150" s="139">
        <f>Q150*H150</f>
        <v>0</v>
      </c>
      <c r="S150" s="139">
        <v>0</v>
      </c>
      <c r="T150" s="140">
        <f>S150*H150</f>
        <v>0</v>
      </c>
      <c r="AR150" s="141" t="s">
        <v>135</v>
      </c>
      <c r="AT150" s="141" t="s">
        <v>131</v>
      </c>
      <c r="AU150" s="141" t="s">
        <v>85</v>
      </c>
      <c r="AY150" s="17" t="s">
        <v>129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7" t="s">
        <v>83</v>
      </c>
      <c r="BK150" s="142">
        <f>ROUND(I150*H150,2)</f>
        <v>0</v>
      </c>
      <c r="BL150" s="17" t="s">
        <v>135</v>
      </c>
      <c r="BM150" s="141" t="s">
        <v>175</v>
      </c>
    </row>
    <row r="151" spans="2:65" s="12" customFormat="1" x14ac:dyDescent="0.2">
      <c r="B151" s="143"/>
      <c r="D151" s="144" t="s">
        <v>137</v>
      </c>
      <c r="E151" s="145" t="s">
        <v>1</v>
      </c>
      <c r="F151" s="146" t="s">
        <v>176</v>
      </c>
      <c r="H151" s="147">
        <v>69.400000000000006</v>
      </c>
      <c r="I151" s="148"/>
      <c r="L151" s="143"/>
      <c r="M151" s="149"/>
      <c r="T151" s="150"/>
      <c r="AT151" s="145" t="s">
        <v>137</v>
      </c>
      <c r="AU151" s="145" t="s">
        <v>85</v>
      </c>
      <c r="AV151" s="12" t="s">
        <v>85</v>
      </c>
      <c r="AW151" s="12" t="s">
        <v>31</v>
      </c>
      <c r="AX151" s="12" t="s">
        <v>75</v>
      </c>
      <c r="AY151" s="145" t="s">
        <v>129</v>
      </c>
    </row>
    <row r="152" spans="2:65" s="14" customFormat="1" x14ac:dyDescent="0.2">
      <c r="B152" s="157"/>
      <c r="D152" s="144" t="s">
        <v>137</v>
      </c>
      <c r="E152" s="158" t="s">
        <v>1</v>
      </c>
      <c r="F152" s="159" t="s">
        <v>153</v>
      </c>
      <c r="H152" s="160">
        <v>69.400000000000006</v>
      </c>
      <c r="I152" s="161"/>
      <c r="L152" s="157"/>
      <c r="M152" s="162"/>
      <c r="T152" s="163"/>
      <c r="AT152" s="158" t="s">
        <v>137</v>
      </c>
      <c r="AU152" s="158" t="s">
        <v>85</v>
      </c>
      <c r="AV152" s="14" t="s">
        <v>135</v>
      </c>
      <c r="AW152" s="14" t="s">
        <v>31</v>
      </c>
      <c r="AX152" s="14" t="s">
        <v>83</v>
      </c>
      <c r="AY152" s="158" t="s">
        <v>129</v>
      </c>
    </row>
    <row r="153" spans="2:65" s="11" customFormat="1" ht="22.8" customHeight="1" x14ac:dyDescent="0.25">
      <c r="B153" s="117"/>
      <c r="D153" s="118" t="s">
        <v>74</v>
      </c>
      <c r="E153" s="127" t="s">
        <v>154</v>
      </c>
      <c r="F153" s="127" t="s">
        <v>177</v>
      </c>
      <c r="I153" s="120"/>
      <c r="J153" s="128">
        <f>BK153</f>
        <v>0</v>
      </c>
      <c r="L153" s="117"/>
      <c r="M153" s="122"/>
      <c r="P153" s="123">
        <f>SUM(P154:P178)</f>
        <v>0</v>
      </c>
      <c r="R153" s="123">
        <f>SUM(R154:R178)</f>
        <v>27.689877000000006</v>
      </c>
      <c r="T153" s="124">
        <f>SUM(T154:T178)</f>
        <v>0</v>
      </c>
      <c r="AR153" s="118" t="s">
        <v>83</v>
      </c>
      <c r="AT153" s="125" t="s">
        <v>74</v>
      </c>
      <c r="AU153" s="125" t="s">
        <v>83</v>
      </c>
      <c r="AY153" s="118" t="s">
        <v>129</v>
      </c>
      <c r="BK153" s="126">
        <f>SUM(BK154:BK178)</f>
        <v>0</v>
      </c>
    </row>
    <row r="154" spans="2:65" s="1" customFormat="1" ht="24.15" customHeight="1" x14ac:dyDescent="0.2">
      <c r="B154" s="129"/>
      <c r="C154" s="130" t="s">
        <v>169</v>
      </c>
      <c r="D154" s="130" t="s">
        <v>131</v>
      </c>
      <c r="E154" s="131" t="s">
        <v>178</v>
      </c>
      <c r="F154" s="132" t="s">
        <v>179</v>
      </c>
      <c r="G154" s="133" t="s">
        <v>134</v>
      </c>
      <c r="H154" s="134">
        <v>46.4</v>
      </c>
      <c r="I154" s="135"/>
      <c r="J154" s="136">
        <f>ROUND(I154*H154,2)</f>
        <v>0</v>
      </c>
      <c r="K154" s="132" t="s">
        <v>140</v>
      </c>
      <c r="L154" s="32"/>
      <c r="M154" s="137" t="s">
        <v>1</v>
      </c>
      <c r="N154" s="138" t="s">
        <v>40</v>
      </c>
      <c r="P154" s="139">
        <f>O154*H154</f>
        <v>0</v>
      </c>
      <c r="Q154" s="139">
        <v>0</v>
      </c>
      <c r="R154" s="139">
        <f>Q154*H154</f>
        <v>0</v>
      </c>
      <c r="S154" s="139">
        <v>0</v>
      </c>
      <c r="T154" s="140">
        <f>S154*H154</f>
        <v>0</v>
      </c>
      <c r="AR154" s="141" t="s">
        <v>135</v>
      </c>
      <c r="AT154" s="141" t="s">
        <v>131</v>
      </c>
      <c r="AU154" s="141" t="s">
        <v>85</v>
      </c>
      <c r="AY154" s="17" t="s">
        <v>129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7" t="s">
        <v>83</v>
      </c>
      <c r="BK154" s="142">
        <f>ROUND(I154*H154,2)</f>
        <v>0</v>
      </c>
      <c r="BL154" s="17" t="s">
        <v>135</v>
      </c>
      <c r="BM154" s="141" t="s">
        <v>180</v>
      </c>
    </row>
    <row r="155" spans="2:65" s="12" customFormat="1" x14ac:dyDescent="0.2">
      <c r="B155" s="143"/>
      <c r="D155" s="144" t="s">
        <v>137</v>
      </c>
      <c r="E155" s="145" t="s">
        <v>1</v>
      </c>
      <c r="F155" s="146" t="s">
        <v>91</v>
      </c>
      <c r="H155" s="147">
        <v>46.4</v>
      </c>
      <c r="I155" s="148"/>
      <c r="L155" s="143"/>
      <c r="M155" s="149"/>
      <c r="T155" s="150"/>
      <c r="AT155" s="145" t="s">
        <v>137</v>
      </c>
      <c r="AU155" s="145" t="s">
        <v>85</v>
      </c>
      <c r="AV155" s="12" t="s">
        <v>85</v>
      </c>
      <c r="AW155" s="12" t="s">
        <v>31</v>
      </c>
      <c r="AX155" s="12" t="s">
        <v>83</v>
      </c>
      <c r="AY155" s="145" t="s">
        <v>129</v>
      </c>
    </row>
    <row r="156" spans="2:65" s="1" customFormat="1" ht="24.15" customHeight="1" x14ac:dyDescent="0.2">
      <c r="B156" s="129"/>
      <c r="C156" s="130" t="s">
        <v>181</v>
      </c>
      <c r="D156" s="130" t="s">
        <v>131</v>
      </c>
      <c r="E156" s="131" t="s">
        <v>182</v>
      </c>
      <c r="F156" s="132" t="s">
        <v>183</v>
      </c>
      <c r="G156" s="133" t="s">
        <v>134</v>
      </c>
      <c r="H156" s="134">
        <v>98.08</v>
      </c>
      <c r="I156" s="135"/>
      <c r="J156" s="136">
        <f>ROUND(I156*H156,2)</f>
        <v>0</v>
      </c>
      <c r="K156" s="132" t="s">
        <v>140</v>
      </c>
      <c r="L156" s="32"/>
      <c r="M156" s="137" t="s">
        <v>1</v>
      </c>
      <c r="N156" s="138" t="s">
        <v>40</v>
      </c>
      <c r="P156" s="139">
        <f>O156*H156</f>
        <v>0</v>
      </c>
      <c r="Q156" s="139">
        <v>0</v>
      </c>
      <c r="R156" s="139">
        <f>Q156*H156</f>
        <v>0</v>
      </c>
      <c r="S156" s="139">
        <v>0</v>
      </c>
      <c r="T156" s="140">
        <f>S156*H156</f>
        <v>0</v>
      </c>
      <c r="AR156" s="141" t="s">
        <v>135</v>
      </c>
      <c r="AT156" s="141" t="s">
        <v>131</v>
      </c>
      <c r="AU156" s="141" t="s">
        <v>85</v>
      </c>
      <c r="AY156" s="17" t="s">
        <v>129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7" t="s">
        <v>83</v>
      </c>
      <c r="BK156" s="142">
        <f>ROUND(I156*H156,2)</f>
        <v>0</v>
      </c>
      <c r="BL156" s="17" t="s">
        <v>135</v>
      </c>
      <c r="BM156" s="141" t="s">
        <v>184</v>
      </c>
    </row>
    <row r="157" spans="2:65" s="12" customFormat="1" x14ac:dyDescent="0.2">
      <c r="B157" s="143"/>
      <c r="D157" s="144" t="s">
        <v>137</v>
      </c>
      <c r="E157" s="145" t="s">
        <v>1</v>
      </c>
      <c r="F157" s="146" t="s">
        <v>88</v>
      </c>
      <c r="H157" s="147">
        <v>98.08</v>
      </c>
      <c r="I157" s="148"/>
      <c r="L157" s="143"/>
      <c r="M157" s="149"/>
      <c r="T157" s="150"/>
      <c r="AT157" s="145" t="s">
        <v>137</v>
      </c>
      <c r="AU157" s="145" t="s">
        <v>85</v>
      </c>
      <c r="AV157" s="12" t="s">
        <v>85</v>
      </c>
      <c r="AW157" s="12" t="s">
        <v>31</v>
      </c>
      <c r="AX157" s="12" t="s">
        <v>83</v>
      </c>
      <c r="AY157" s="145" t="s">
        <v>129</v>
      </c>
    </row>
    <row r="158" spans="2:65" s="1" customFormat="1" ht="21.75" customHeight="1" x14ac:dyDescent="0.2">
      <c r="B158" s="129"/>
      <c r="C158" s="130" t="s">
        <v>185</v>
      </c>
      <c r="D158" s="130" t="s">
        <v>131</v>
      </c>
      <c r="E158" s="131" t="s">
        <v>186</v>
      </c>
      <c r="F158" s="132" t="s">
        <v>187</v>
      </c>
      <c r="G158" s="133" t="s">
        <v>134</v>
      </c>
      <c r="H158" s="134">
        <v>23</v>
      </c>
      <c r="I158" s="135"/>
      <c r="J158" s="136">
        <f>ROUND(I158*H158,2)</f>
        <v>0</v>
      </c>
      <c r="K158" s="132" t="s">
        <v>140</v>
      </c>
      <c r="L158" s="32"/>
      <c r="M158" s="137" t="s">
        <v>1</v>
      </c>
      <c r="N158" s="138" t="s">
        <v>40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135</v>
      </c>
      <c r="AT158" s="141" t="s">
        <v>131</v>
      </c>
      <c r="AU158" s="141" t="s">
        <v>85</v>
      </c>
      <c r="AY158" s="17" t="s">
        <v>129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7" t="s">
        <v>83</v>
      </c>
      <c r="BK158" s="142">
        <f>ROUND(I158*H158,2)</f>
        <v>0</v>
      </c>
      <c r="BL158" s="17" t="s">
        <v>135</v>
      </c>
      <c r="BM158" s="141" t="s">
        <v>188</v>
      </c>
    </row>
    <row r="159" spans="2:65" s="13" customFormat="1" x14ac:dyDescent="0.2">
      <c r="B159" s="151"/>
      <c r="D159" s="144" t="s">
        <v>137</v>
      </c>
      <c r="E159" s="152" t="s">
        <v>1</v>
      </c>
      <c r="F159" s="153" t="s">
        <v>189</v>
      </c>
      <c r="H159" s="152" t="s">
        <v>1</v>
      </c>
      <c r="I159" s="154"/>
      <c r="L159" s="151"/>
      <c r="M159" s="155"/>
      <c r="T159" s="156"/>
      <c r="AT159" s="152" t="s">
        <v>137</v>
      </c>
      <c r="AU159" s="152" t="s">
        <v>85</v>
      </c>
      <c r="AV159" s="13" t="s">
        <v>83</v>
      </c>
      <c r="AW159" s="13" t="s">
        <v>31</v>
      </c>
      <c r="AX159" s="13" t="s">
        <v>75</v>
      </c>
      <c r="AY159" s="152" t="s">
        <v>129</v>
      </c>
    </row>
    <row r="160" spans="2:65" s="12" customFormat="1" x14ac:dyDescent="0.2">
      <c r="B160" s="143"/>
      <c r="D160" s="144" t="s">
        <v>137</v>
      </c>
      <c r="E160" s="145" t="s">
        <v>1</v>
      </c>
      <c r="F160" s="146" t="s">
        <v>93</v>
      </c>
      <c r="H160" s="147">
        <v>23</v>
      </c>
      <c r="I160" s="148"/>
      <c r="L160" s="143"/>
      <c r="M160" s="149"/>
      <c r="T160" s="150"/>
      <c r="AT160" s="145" t="s">
        <v>137</v>
      </c>
      <c r="AU160" s="145" t="s">
        <v>85</v>
      </c>
      <c r="AV160" s="12" t="s">
        <v>85</v>
      </c>
      <c r="AW160" s="12" t="s">
        <v>31</v>
      </c>
      <c r="AX160" s="12" t="s">
        <v>83</v>
      </c>
      <c r="AY160" s="145" t="s">
        <v>129</v>
      </c>
    </row>
    <row r="161" spans="2:65" s="1" customFormat="1" ht="24.15" customHeight="1" x14ac:dyDescent="0.2">
      <c r="B161" s="129"/>
      <c r="C161" s="130" t="s">
        <v>190</v>
      </c>
      <c r="D161" s="130" t="s">
        <v>131</v>
      </c>
      <c r="E161" s="131" t="s">
        <v>191</v>
      </c>
      <c r="F161" s="132" t="s">
        <v>192</v>
      </c>
      <c r="G161" s="133" t="s">
        <v>134</v>
      </c>
      <c r="H161" s="134">
        <v>69.400000000000006</v>
      </c>
      <c r="I161" s="135"/>
      <c r="J161" s="136">
        <f>ROUND(I161*H161,2)</f>
        <v>0</v>
      </c>
      <c r="K161" s="132" t="s">
        <v>1</v>
      </c>
      <c r="L161" s="32"/>
      <c r="M161" s="137" t="s">
        <v>1</v>
      </c>
      <c r="N161" s="138" t="s">
        <v>40</v>
      </c>
      <c r="P161" s="139">
        <f>O161*H161</f>
        <v>0</v>
      </c>
      <c r="Q161" s="139">
        <v>8.9219999999999994E-2</v>
      </c>
      <c r="R161" s="139">
        <f>Q161*H161</f>
        <v>6.1918680000000004</v>
      </c>
      <c r="S161" s="139">
        <v>0</v>
      </c>
      <c r="T161" s="140">
        <f>S161*H161</f>
        <v>0</v>
      </c>
      <c r="AR161" s="141" t="s">
        <v>135</v>
      </c>
      <c r="AT161" s="141" t="s">
        <v>131</v>
      </c>
      <c r="AU161" s="141" t="s">
        <v>85</v>
      </c>
      <c r="AY161" s="17" t="s">
        <v>129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7" t="s">
        <v>83</v>
      </c>
      <c r="BK161" s="142">
        <f>ROUND(I161*H161,2)</f>
        <v>0</v>
      </c>
      <c r="BL161" s="17" t="s">
        <v>135</v>
      </c>
      <c r="BM161" s="141" t="s">
        <v>193</v>
      </c>
    </row>
    <row r="162" spans="2:65" s="13" customFormat="1" x14ac:dyDescent="0.2">
      <c r="B162" s="151"/>
      <c r="D162" s="144" t="s">
        <v>137</v>
      </c>
      <c r="E162" s="152" t="s">
        <v>1</v>
      </c>
      <c r="F162" s="153" t="s">
        <v>194</v>
      </c>
      <c r="H162" s="152" t="s">
        <v>1</v>
      </c>
      <c r="I162" s="154"/>
      <c r="L162" s="151"/>
      <c r="M162" s="155"/>
      <c r="T162" s="156"/>
      <c r="AT162" s="152" t="s">
        <v>137</v>
      </c>
      <c r="AU162" s="152" t="s">
        <v>85</v>
      </c>
      <c r="AV162" s="13" t="s">
        <v>83</v>
      </c>
      <c r="AW162" s="13" t="s">
        <v>31</v>
      </c>
      <c r="AX162" s="13" t="s">
        <v>75</v>
      </c>
      <c r="AY162" s="152" t="s">
        <v>129</v>
      </c>
    </row>
    <row r="163" spans="2:65" s="12" customFormat="1" x14ac:dyDescent="0.2">
      <c r="B163" s="143"/>
      <c r="D163" s="144" t="s">
        <v>137</v>
      </c>
      <c r="E163" s="145" t="s">
        <v>1</v>
      </c>
      <c r="F163" s="146" t="s">
        <v>195</v>
      </c>
      <c r="H163" s="147">
        <v>46.4</v>
      </c>
      <c r="I163" s="148"/>
      <c r="L163" s="143"/>
      <c r="M163" s="149"/>
      <c r="T163" s="150"/>
      <c r="AT163" s="145" t="s">
        <v>137</v>
      </c>
      <c r="AU163" s="145" t="s">
        <v>85</v>
      </c>
      <c r="AV163" s="12" t="s">
        <v>85</v>
      </c>
      <c r="AW163" s="12" t="s">
        <v>31</v>
      </c>
      <c r="AX163" s="12" t="s">
        <v>75</v>
      </c>
      <c r="AY163" s="145" t="s">
        <v>129</v>
      </c>
    </row>
    <row r="164" spans="2:65" s="15" customFormat="1" x14ac:dyDescent="0.2">
      <c r="B164" s="174"/>
      <c r="D164" s="144" t="s">
        <v>137</v>
      </c>
      <c r="E164" s="175" t="s">
        <v>91</v>
      </c>
      <c r="F164" s="176" t="s">
        <v>196</v>
      </c>
      <c r="H164" s="177">
        <v>46.4</v>
      </c>
      <c r="I164" s="178"/>
      <c r="L164" s="174"/>
      <c r="M164" s="179"/>
      <c r="T164" s="180"/>
      <c r="AT164" s="175" t="s">
        <v>137</v>
      </c>
      <c r="AU164" s="175" t="s">
        <v>85</v>
      </c>
      <c r="AV164" s="15" t="s">
        <v>142</v>
      </c>
      <c r="AW164" s="15" t="s">
        <v>31</v>
      </c>
      <c r="AX164" s="15" t="s">
        <v>75</v>
      </c>
      <c r="AY164" s="175" t="s">
        <v>129</v>
      </c>
    </row>
    <row r="165" spans="2:65" s="13" customFormat="1" x14ac:dyDescent="0.2">
      <c r="B165" s="151"/>
      <c r="D165" s="144" t="s">
        <v>137</v>
      </c>
      <c r="E165" s="152" t="s">
        <v>1</v>
      </c>
      <c r="F165" s="153" t="s">
        <v>197</v>
      </c>
      <c r="H165" s="152" t="s">
        <v>1</v>
      </c>
      <c r="I165" s="154"/>
      <c r="L165" s="151"/>
      <c r="M165" s="155"/>
      <c r="T165" s="156"/>
      <c r="AT165" s="152" t="s">
        <v>137</v>
      </c>
      <c r="AU165" s="152" t="s">
        <v>85</v>
      </c>
      <c r="AV165" s="13" t="s">
        <v>83</v>
      </c>
      <c r="AW165" s="13" t="s">
        <v>31</v>
      </c>
      <c r="AX165" s="13" t="s">
        <v>75</v>
      </c>
      <c r="AY165" s="152" t="s">
        <v>129</v>
      </c>
    </row>
    <row r="166" spans="2:65" s="12" customFormat="1" x14ac:dyDescent="0.2">
      <c r="B166" s="143"/>
      <c r="D166" s="144" t="s">
        <v>137</v>
      </c>
      <c r="E166" s="145" t="s">
        <v>1</v>
      </c>
      <c r="F166" s="146" t="s">
        <v>94</v>
      </c>
      <c r="H166" s="147">
        <v>23</v>
      </c>
      <c r="I166" s="148"/>
      <c r="L166" s="143"/>
      <c r="M166" s="149"/>
      <c r="T166" s="150"/>
      <c r="AT166" s="145" t="s">
        <v>137</v>
      </c>
      <c r="AU166" s="145" t="s">
        <v>85</v>
      </c>
      <c r="AV166" s="12" t="s">
        <v>85</v>
      </c>
      <c r="AW166" s="12" t="s">
        <v>31</v>
      </c>
      <c r="AX166" s="12" t="s">
        <v>75</v>
      </c>
      <c r="AY166" s="145" t="s">
        <v>129</v>
      </c>
    </row>
    <row r="167" spans="2:65" s="15" customFormat="1" x14ac:dyDescent="0.2">
      <c r="B167" s="174"/>
      <c r="D167" s="144" t="s">
        <v>137</v>
      </c>
      <c r="E167" s="175" t="s">
        <v>93</v>
      </c>
      <c r="F167" s="176" t="s">
        <v>196</v>
      </c>
      <c r="H167" s="177">
        <v>23</v>
      </c>
      <c r="I167" s="178"/>
      <c r="L167" s="174"/>
      <c r="M167" s="179"/>
      <c r="T167" s="180"/>
      <c r="AT167" s="175" t="s">
        <v>137</v>
      </c>
      <c r="AU167" s="175" t="s">
        <v>85</v>
      </c>
      <c r="AV167" s="15" t="s">
        <v>142</v>
      </c>
      <c r="AW167" s="15" t="s">
        <v>31</v>
      </c>
      <c r="AX167" s="15" t="s">
        <v>75</v>
      </c>
      <c r="AY167" s="175" t="s">
        <v>129</v>
      </c>
    </row>
    <row r="168" spans="2:65" s="14" customFormat="1" x14ac:dyDescent="0.2">
      <c r="B168" s="157"/>
      <c r="D168" s="144" t="s">
        <v>137</v>
      </c>
      <c r="E168" s="158" t="s">
        <v>1</v>
      </c>
      <c r="F168" s="159" t="s">
        <v>153</v>
      </c>
      <c r="H168" s="160">
        <v>69.400000000000006</v>
      </c>
      <c r="I168" s="161"/>
      <c r="L168" s="157"/>
      <c r="M168" s="162"/>
      <c r="T168" s="163"/>
      <c r="AT168" s="158" t="s">
        <v>137</v>
      </c>
      <c r="AU168" s="158" t="s">
        <v>85</v>
      </c>
      <c r="AV168" s="14" t="s">
        <v>135</v>
      </c>
      <c r="AW168" s="14" t="s">
        <v>31</v>
      </c>
      <c r="AX168" s="14" t="s">
        <v>83</v>
      </c>
      <c r="AY168" s="158" t="s">
        <v>129</v>
      </c>
    </row>
    <row r="169" spans="2:65" s="1" customFormat="1" ht="24.15" customHeight="1" x14ac:dyDescent="0.2">
      <c r="B169" s="129"/>
      <c r="C169" s="164" t="s">
        <v>8</v>
      </c>
      <c r="D169" s="164" t="s">
        <v>164</v>
      </c>
      <c r="E169" s="165" t="s">
        <v>198</v>
      </c>
      <c r="F169" s="166" t="s">
        <v>199</v>
      </c>
      <c r="G169" s="167" t="s">
        <v>134</v>
      </c>
      <c r="H169" s="168">
        <v>47.792000000000002</v>
      </c>
      <c r="I169" s="169"/>
      <c r="J169" s="170">
        <f>ROUND(I169*H169,2)</f>
        <v>0</v>
      </c>
      <c r="K169" s="166" t="s">
        <v>140</v>
      </c>
      <c r="L169" s="171"/>
      <c r="M169" s="172" t="s">
        <v>1</v>
      </c>
      <c r="N169" s="173" t="s">
        <v>40</v>
      </c>
      <c r="P169" s="139">
        <f>O169*H169</f>
        <v>0</v>
      </c>
      <c r="Q169" s="139">
        <v>0.09</v>
      </c>
      <c r="R169" s="139">
        <f>Q169*H169</f>
        <v>4.3012800000000002</v>
      </c>
      <c r="S169" s="139">
        <v>0</v>
      </c>
      <c r="T169" s="140">
        <f>S169*H169</f>
        <v>0</v>
      </c>
      <c r="AR169" s="141" t="s">
        <v>169</v>
      </c>
      <c r="AT169" s="141" t="s">
        <v>164</v>
      </c>
      <c r="AU169" s="141" t="s">
        <v>85</v>
      </c>
      <c r="AY169" s="17" t="s">
        <v>129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7" t="s">
        <v>83</v>
      </c>
      <c r="BK169" s="142">
        <f>ROUND(I169*H169,2)</f>
        <v>0</v>
      </c>
      <c r="BL169" s="17" t="s">
        <v>135</v>
      </c>
      <c r="BM169" s="141" t="s">
        <v>200</v>
      </c>
    </row>
    <row r="170" spans="2:65" s="12" customFormat="1" x14ac:dyDescent="0.2">
      <c r="B170" s="143"/>
      <c r="D170" s="144" t="s">
        <v>137</v>
      </c>
      <c r="E170" s="145" t="s">
        <v>1</v>
      </c>
      <c r="F170" s="146" t="s">
        <v>201</v>
      </c>
      <c r="H170" s="147">
        <v>47.792000000000002</v>
      </c>
      <c r="I170" s="148"/>
      <c r="L170" s="143"/>
      <c r="M170" s="149"/>
      <c r="T170" s="150"/>
      <c r="AT170" s="145" t="s">
        <v>137</v>
      </c>
      <c r="AU170" s="145" t="s">
        <v>85</v>
      </c>
      <c r="AV170" s="12" t="s">
        <v>85</v>
      </c>
      <c r="AW170" s="12" t="s">
        <v>31</v>
      </c>
      <c r="AX170" s="12" t="s">
        <v>83</v>
      </c>
      <c r="AY170" s="145" t="s">
        <v>129</v>
      </c>
    </row>
    <row r="171" spans="2:65" s="1" customFormat="1" ht="37.799999999999997" customHeight="1" x14ac:dyDescent="0.2">
      <c r="B171" s="129"/>
      <c r="C171" s="130" t="s">
        <v>202</v>
      </c>
      <c r="D171" s="130" t="s">
        <v>131</v>
      </c>
      <c r="E171" s="131" t="s">
        <v>203</v>
      </c>
      <c r="F171" s="132" t="s">
        <v>204</v>
      </c>
      <c r="G171" s="133" t="s">
        <v>134</v>
      </c>
      <c r="H171" s="134">
        <v>49.04</v>
      </c>
      <c r="I171" s="135"/>
      <c r="J171" s="136">
        <f>ROUND(I171*H171,2)</f>
        <v>0</v>
      </c>
      <c r="K171" s="132" t="s">
        <v>140</v>
      </c>
      <c r="L171" s="32"/>
      <c r="M171" s="137" t="s">
        <v>1</v>
      </c>
      <c r="N171" s="138" t="s">
        <v>40</v>
      </c>
      <c r="P171" s="139">
        <f>O171*H171</f>
        <v>0</v>
      </c>
      <c r="Q171" s="139">
        <v>0.14610000000000001</v>
      </c>
      <c r="R171" s="139">
        <f>Q171*H171</f>
        <v>7.1647440000000007</v>
      </c>
      <c r="S171" s="139">
        <v>0</v>
      </c>
      <c r="T171" s="140">
        <f>S171*H171</f>
        <v>0</v>
      </c>
      <c r="AR171" s="141" t="s">
        <v>135</v>
      </c>
      <c r="AT171" s="141" t="s">
        <v>131</v>
      </c>
      <c r="AU171" s="141" t="s">
        <v>85</v>
      </c>
      <c r="AY171" s="17" t="s">
        <v>129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7" t="s">
        <v>83</v>
      </c>
      <c r="BK171" s="142">
        <f>ROUND(I171*H171,2)</f>
        <v>0</v>
      </c>
      <c r="BL171" s="17" t="s">
        <v>135</v>
      </c>
      <c r="BM171" s="141" t="s">
        <v>205</v>
      </c>
    </row>
    <row r="172" spans="2:65" s="13" customFormat="1" x14ac:dyDescent="0.2">
      <c r="B172" s="151"/>
      <c r="D172" s="144" t="s">
        <v>137</v>
      </c>
      <c r="E172" s="152" t="s">
        <v>1</v>
      </c>
      <c r="F172" s="153" t="s">
        <v>206</v>
      </c>
      <c r="H172" s="152" t="s">
        <v>1</v>
      </c>
      <c r="I172" s="154"/>
      <c r="L172" s="151"/>
      <c r="M172" s="155"/>
      <c r="T172" s="156"/>
      <c r="AT172" s="152" t="s">
        <v>137</v>
      </c>
      <c r="AU172" s="152" t="s">
        <v>85</v>
      </c>
      <c r="AV172" s="13" t="s">
        <v>83</v>
      </c>
      <c r="AW172" s="13" t="s">
        <v>31</v>
      </c>
      <c r="AX172" s="13" t="s">
        <v>75</v>
      </c>
      <c r="AY172" s="152" t="s">
        <v>129</v>
      </c>
    </row>
    <row r="173" spans="2:65" s="12" customFormat="1" x14ac:dyDescent="0.2">
      <c r="B173" s="143"/>
      <c r="D173" s="144" t="s">
        <v>137</v>
      </c>
      <c r="E173" s="145" t="s">
        <v>1</v>
      </c>
      <c r="F173" s="146" t="s">
        <v>207</v>
      </c>
      <c r="H173" s="147">
        <v>49.04</v>
      </c>
      <c r="I173" s="148"/>
      <c r="L173" s="143"/>
      <c r="M173" s="149"/>
      <c r="T173" s="150"/>
      <c r="AT173" s="145" t="s">
        <v>137</v>
      </c>
      <c r="AU173" s="145" t="s">
        <v>85</v>
      </c>
      <c r="AV173" s="12" t="s">
        <v>85</v>
      </c>
      <c r="AW173" s="12" t="s">
        <v>31</v>
      </c>
      <c r="AX173" s="12" t="s">
        <v>83</v>
      </c>
      <c r="AY173" s="145" t="s">
        <v>129</v>
      </c>
    </row>
    <row r="174" spans="2:65" s="1" customFormat="1" ht="24.15" customHeight="1" x14ac:dyDescent="0.2">
      <c r="B174" s="129"/>
      <c r="C174" s="164" t="s">
        <v>208</v>
      </c>
      <c r="D174" s="164" t="s">
        <v>164</v>
      </c>
      <c r="E174" s="165" t="s">
        <v>209</v>
      </c>
      <c r="F174" s="166" t="s">
        <v>210</v>
      </c>
      <c r="G174" s="167" t="s">
        <v>134</v>
      </c>
      <c r="H174" s="168">
        <v>50.511000000000003</v>
      </c>
      <c r="I174" s="169"/>
      <c r="J174" s="170">
        <f>ROUND(I174*H174,2)</f>
        <v>0</v>
      </c>
      <c r="K174" s="166" t="s">
        <v>140</v>
      </c>
      <c r="L174" s="171"/>
      <c r="M174" s="172" t="s">
        <v>1</v>
      </c>
      <c r="N174" s="173" t="s">
        <v>40</v>
      </c>
      <c r="P174" s="139">
        <f>O174*H174</f>
        <v>0</v>
      </c>
      <c r="Q174" s="139">
        <v>0.13500000000000001</v>
      </c>
      <c r="R174" s="139">
        <f>Q174*H174</f>
        <v>6.8189850000000005</v>
      </c>
      <c r="S174" s="139">
        <v>0</v>
      </c>
      <c r="T174" s="140">
        <f>S174*H174</f>
        <v>0</v>
      </c>
      <c r="AR174" s="141" t="s">
        <v>169</v>
      </c>
      <c r="AT174" s="141" t="s">
        <v>164</v>
      </c>
      <c r="AU174" s="141" t="s">
        <v>85</v>
      </c>
      <c r="AY174" s="17" t="s">
        <v>129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7" t="s">
        <v>83</v>
      </c>
      <c r="BK174" s="142">
        <f>ROUND(I174*H174,2)</f>
        <v>0</v>
      </c>
      <c r="BL174" s="17" t="s">
        <v>135</v>
      </c>
      <c r="BM174" s="141" t="s">
        <v>211</v>
      </c>
    </row>
    <row r="175" spans="2:65" s="12" customFormat="1" x14ac:dyDescent="0.2">
      <c r="B175" s="143"/>
      <c r="D175" s="144" t="s">
        <v>137</v>
      </c>
      <c r="E175" s="145" t="s">
        <v>1</v>
      </c>
      <c r="F175" s="146" t="s">
        <v>212</v>
      </c>
      <c r="H175" s="147">
        <v>50.511000000000003</v>
      </c>
      <c r="I175" s="148"/>
      <c r="L175" s="143"/>
      <c r="M175" s="149"/>
      <c r="T175" s="150"/>
      <c r="AT175" s="145" t="s">
        <v>137</v>
      </c>
      <c r="AU175" s="145" t="s">
        <v>85</v>
      </c>
      <c r="AV175" s="12" t="s">
        <v>85</v>
      </c>
      <c r="AW175" s="12" t="s">
        <v>31</v>
      </c>
      <c r="AX175" s="12" t="s">
        <v>83</v>
      </c>
      <c r="AY175" s="145" t="s">
        <v>129</v>
      </c>
    </row>
    <row r="176" spans="2:65" s="1" customFormat="1" ht="24.15" customHeight="1" x14ac:dyDescent="0.2">
      <c r="B176" s="129"/>
      <c r="C176" s="130" t="s">
        <v>213</v>
      </c>
      <c r="D176" s="130" t="s">
        <v>131</v>
      </c>
      <c r="E176" s="131" t="s">
        <v>214</v>
      </c>
      <c r="F176" s="132" t="s">
        <v>215</v>
      </c>
      <c r="G176" s="133" t="s">
        <v>216</v>
      </c>
      <c r="H176" s="134">
        <v>17</v>
      </c>
      <c r="I176" s="135"/>
      <c r="J176" s="136">
        <f>ROUND(I176*H176,2)</f>
        <v>0</v>
      </c>
      <c r="K176" s="132" t="s">
        <v>1</v>
      </c>
      <c r="L176" s="32"/>
      <c r="M176" s="137" t="s">
        <v>1</v>
      </c>
      <c r="N176" s="138" t="s">
        <v>40</v>
      </c>
      <c r="P176" s="139">
        <f>O176*H176</f>
        <v>0</v>
      </c>
      <c r="Q176" s="139">
        <v>0.189</v>
      </c>
      <c r="R176" s="139">
        <f>Q176*H176</f>
        <v>3.2130000000000001</v>
      </c>
      <c r="S176" s="139">
        <v>0</v>
      </c>
      <c r="T176" s="140">
        <f>S176*H176</f>
        <v>0</v>
      </c>
      <c r="AR176" s="141" t="s">
        <v>135</v>
      </c>
      <c r="AT176" s="141" t="s">
        <v>131</v>
      </c>
      <c r="AU176" s="141" t="s">
        <v>85</v>
      </c>
      <c r="AY176" s="17" t="s">
        <v>129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7" t="s">
        <v>83</v>
      </c>
      <c r="BK176" s="142">
        <f>ROUND(I176*H176,2)</f>
        <v>0</v>
      </c>
      <c r="BL176" s="17" t="s">
        <v>135</v>
      </c>
      <c r="BM176" s="141" t="s">
        <v>217</v>
      </c>
    </row>
    <row r="177" spans="2:65" s="1" customFormat="1" ht="19.2" x14ac:dyDescent="0.2">
      <c r="B177" s="32"/>
      <c r="D177" s="144" t="s">
        <v>218</v>
      </c>
      <c r="F177" s="181" t="s">
        <v>219</v>
      </c>
      <c r="I177" s="182"/>
      <c r="L177" s="32"/>
      <c r="M177" s="183"/>
      <c r="T177" s="56"/>
      <c r="AT177" s="17" t="s">
        <v>218</v>
      </c>
      <c r="AU177" s="17" t="s">
        <v>85</v>
      </c>
    </row>
    <row r="178" spans="2:65" s="12" customFormat="1" x14ac:dyDescent="0.2">
      <c r="B178" s="143"/>
      <c r="D178" s="144" t="s">
        <v>137</v>
      </c>
      <c r="E178" s="145" t="s">
        <v>1</v>
      </c>
      <c r="F178" s="146" t="s">
        <v>220</v>
      </c>
      <c r="H178" s="147">
        <v>17</v>
      </c>
      <c r="I178" s="148"/>
      <c r="L178" s="143"/>
      <c r="M178" s="149"/>
      <c r="T178" s="150"/>
      <c r="AT178" s="145" t="s">
        <v>137</v>
      </c>
      <c r="AU178" s="145" t="s">
        <v>85</v>
      </c>
      <c r="AV178" s="12" t="s">
        <v>85</v>
      </c>
      <c r="AW178" s="12" t="s">
        <v>31</v>
      </c>
      <c r="AX178" s="12" t="s">
        <v>83</v>
      </c>
      <c r="AY178" s="145" t="s">
        <v>129</v>
      </c>
    </row>
    <row r="179" spans="2:65" s="11" customFormat="1" ht="22.8" customHeight="1" x14ac:dyDescent="0.25">
      <c r="B179" s="117"/>
      <c r="D179" s="118" t="s">
        <v>74</v>
      </c>
      <c r="E179" s="127" t="s">
        <v>163</v>
      </c>
      <c r="F179" s="127" t="s">
        <v>221</v>
      </c>
      <c r="I179" s="120"/>
      <c r="J179" s="128">
        <f>BK179</f>
        <v>0</v>
      </c>
      <c r="L179" s="117"/>
      <c r="M179" s="122"/>
      <c r="P179" s="123">
        <f>SUM(P180:P182)</f>
        <v>0</v>
      </c>
      <c r="R179" s="123">
        <f>SUM(R180:R182)</f>
        <v>0</v>
      </c>
      <c r="T179" s="124">
        <f>SUM(T180:T182)</f>
        <v>0</v>
      </c>
      <c r="AR179" s="118" t="s">
        <v>83</v>
      </c>
      <c r="AT179" s="125" t="s">
        <v>74</v>
      </c>
      <c r="AU179" s="125" t="s">
        <v>83</v>
      </c>
      <c r="AY179" s="118" t="s">
        <v>129</v>
      </c>
      <c r="BK179" s="126">
        <f>SUM(BK180:BK182)</f>
        <v>0</v>
      </c>
    </row>
    <row r="180" spans="2:65" s="1" customFormat="1" ht="24.15" customHeight="1" x14ac:dyDescent="0.2">
      <c r="B180" s="129"/>
      <c r="C180" s="130" t="s">
        <v>222</v>
      </c>
      <c r="D180" s="130" t="s">
        <v>131</v>
      </c>
      <c r="E180" s="131" t="s">
        <v>223</v>
      </c>
      <c r="F180" s="132" t="s">
        <v>224</v>
      </c>
      <c r="G180" s="133" t="s">
        <v>134</v>
      </c>
      <c r="H180" s="134">
        <v>1.44</v>
      </c>
      <c r="I180" s="135"/>
      <c r="J180" s="136">
        <f>ROUND(I180*H180,2)</f>
        <v>0</v>
      </c>
      <c r="K180" s="132" t="s">
        <v>1</v>
      </c>
      <c r="L180" s="32"/>
      <c r="M180" s="137" t="s">
        <v>1</v>
      </c>
      <c r="N180" s="138" t="s">
        <v>40</v>
      </c>
      <c r="P180" s="139">
        <f>O180*H180</f>
        <v>0</v>
      </c>
      <c r="Q180" s="139">
        <v>0</v>
      </c>
      <c r="R180" s="139">
        <f>Q180*H180</f>
        <v>0</v>
      </c>
      <c r="S180" s="139">
        <v>0</v>
      </c>
      <c r="T180" s="140">
        <f>S180*H180</f>
        <v>0</v>
      </c>
      <c r="AR180" s="141" t="s">
        <v>135</v>
      </c>
      <c r="AT180" s="141" t="s">
        <v>131</v>
      </c>
      <c r="AU180" s="141" t="s">
        <v>85</v>
      </c>
      <c r="AY180" s="17" t="s">
        <v>129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7" t="s">
        <v>83</v>
      </c>
      <c r="BK180" s="142">
        <f>ROUND(I180*H180,2)</f>
        <v>0</v>
      </c>
      <c r="BL180" s="17" t="s">
        <v>135</v>
      </c>
      <c r="BM180" s="141" t="s">
        <v>225</v>
      </c>
    </row>
    <row r="181" spans="2:65" s="1" customFormat="1" ht="28.8" x14ac:dyDescent="0.2">
      <c r="B181" s="32"/>
      <c r="D181" s="144" t="s">
        <v>218</v>
      </c>
      <c r="F181" s="181" t="s">
        <v>226</v>
      </c>
      <c r="I181" s="182"/>
      <c r="L181" s="32"/>
      <c r="M181" s="183"/>
      <c r="T181" s="56"/>
      <c r="AT181" s="17" t="s">
        <v>218</v>
      </c>
      <c r="AU181" s="17" t="s">
        <v>85</v>
      </c>
    </row>
    <row r="182" spans="2:65" s="12" customFormat="1" x14ac:dyDescent="0.2">
      <c r="B182" s="143"/>
      <c r="D182" s="144" t="s">
        <v>137</v>
      </c>
      <c r="E182" s="145" t="s">
        <v>1</v>
      </c>
      <c r="F182" s="146" t="s">
        <v>227</v>
      </c>
      <c r="H182" s="147">
        <v>1.44</v>
      </c>
      <c r="I182" s="148"/>
      <c r="L182" s="143"/>
      <c r="M182" s="149"/>
      <c r="T182" s="150"/>
      <c r="AT182" s="145" t="s">
        <v>137</v>
      </c>
      <c r="AU182" s="145" t="s">
        <v>85</v>
      </c>
      <c r="AV182" s="12" t="s">
        <v>85</v>
      </c>
      <c r="AW182" s="12" t="s">
        <v>31</v>
      </c>
      <c r="AX182" s="12" t="s">
        <v>83</v>
      </c>
      <c r="AY182" s="145" t="s">
        <v>129</v>
      </c>
    </row>
    <row r="183" spans="2:65" s="11" customFormat="1" ht="22.8" customHeight="1" x14ac:dyDescent="0.25">
      <c r="B183" s="117"/>
      <c r="D183" s="118" t="s">
        <v>74</v>
      </c>
      <c r="E183" s="127" t="s">
        <v>181</v>
      </c>
      <c r="F183" s="127" t="s">
        <v>228</v>
      </c>
      <c r="I183" s="120"/>
      <c r="J183" s="128">
        <f>BK183</f>
        <v>0</v>
      </c>
      <c r="L183" s="117"/>
      <c r="M183" s="122"/>
      <c r="P183" s="123">
        <f>SUM(P184:P209)</f>
        <v>0</v>
      </c>
      <c r="R183" s="123">
        <f>SUM(R184:R209)</f>
        <v>5.3030422689999996</v>
      </c>
      <c r="T183" s="124">
        <f>SUM(T184:T209)</f>
        <v>44.023099999999999</v>
      </c>
      <c r="AR183" s="118" t="s">
        <v>83</v>
      </c>
      <c r="AT183" s="125" t="s">
        <v>74</v>
      </c>
      <c r="AU183" s="125" t="s">
        <v>83</v>
      </c>
      <c r="AY183" s="118" t="s">
        <v>129</v>
      </c>
      <c r="BK183" s="126">
        <f>SUM(BK184:BK209)</f>
        <v>0</v>
      </c>
    </row>
    <row r="184" spans="2:65" s="1" customFormat="1" ht="33" customHeight="1" x14ac:dyDescent="0.2">
      <c r="B184" s="129"/>
      <c r="C184" s="130" t="s">
        <v>229</v>
      </c>
      <c r="D184" s="130" t="s">
        <v>131</v>
      </c>
      <c r="E184" s="131" t="s">
        <v>230</v>
      </c>
      <c r="F184" s="132" t="s">
        <v>231</v>
      </c>
      <c r="G184" s="133" t="s">
        <v>232</v>
      </c>
      <c r="H184" s="134">
        <v>28.4</v>
      </c>
      <c r="I184" s="135"/>
      <c r="J184" s="136">
        <f>ROUND(I184*H184,2)</f>
        <v>0</v>
      </c>
      <c r="K184" s="132" t="s">
        <v>140</v>
      </c>
      <c r="L184" s="32"/>
      <c r="M184" s="137" t="s">
        <v>1</v>
      </c>
      <c r="N184" s="138" t="s">
        <v>40</v>
      </c>
      <c r="P184" s="139">
        <f>O184*H184</f>
        <v>0</v>
      </c>
      <c r="Q184" s="139">
        <v>0.1294826</v>
      </c>
      <c r="R184" s="139">
        <f>Q184*H184</f>
        <v>3.6773058399999998</v>
      </c>
      <c r="S184" s="139">
        <v>0</v>
      </c>
      <c r="T184" s="140">
        <f>S184*H184</f>
        <v>0</v>
      </c>
      <c r="AR184" s="141" t="s">
        <v>135</v>
      </c>
      <c r="AT184" s="141" t="s">
        <v>131</v>
      </c>
      <c r="AU184" s="141" t="s">
        <v>85</v>
      </c>
      <c r="AY184" s="17" t="s">
        <v>129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7" t="s">
        <v>83</v>
      </c>
      <c r="BK184" s="142">
        <f>ROUND(I184*H184,2)</f>
        <v>0</v>
      </c>
      <c r="BL184" s="17" t="s">
        <v>135</v>
      </c>
      <c r="BM184" s="141" t="s">
        <v>233</v>
      </c>
    </row>
    <row r="185" spans="2:65" s="1" customFormat="1" ht="16.5" customHeight="1" x14ac:dyDescent="0.2">
      <c r="B185" s="129"/>
      <c r="C185" s="164" t="s">
        <v>234</v>
      </c>
      <c r="D185" s="164" t="s">
        <v>164</v>
      </c>
      <c r="E185" s="165" t="s">
        <v>235</v>
      </c>
      <c r="F185" s="166" t="s">
        <v>236</v>
      </c>
      <c r="G185" s="167" t="s">
        <v>232</v>
      </c>
      <c r="H185" s="168">
        <v>28.968</v>
      </c>
      <c r="I185" s="169"/>
      <c r="J185" s="170">
        <f>ROUND(I185*H185,2)</f>
        <v>0</v>
      </c>
      <c r="K185" s="166" t="s">
        <v>1</v>
      </c>
      <c r="L185" s="171"/>
      <c r="M185" s="172" t="s">
        <v>1</v>
      </c>
      <c r="N185" s="173" t="s">
        <v>40</v>
      </c>
      <c r="P185" s="139">
        <f>O185*H185</f>
        <v>0</v>
      </c>
      <c r="Q185" s="139">
        <v>5.6120000000000003E-2</v>
      </c>
      <c r="R185" s="139">
        <f>Q185*H185</f>
        <v>1.62568416</v>
      </c>
      <c r="S185" s="139">
        <v>0</v>
      </c>
      <c r="T185" s="140">
        <f>S185*H185</f>
        <v>0</v>
      </c>
      <c r="AR185" s="141" t="s">
        <v>169</v>
      </c>
      <c r="AT185" s="141" t="s">
        <v>164</v>
      </c>
      <c r="AU185" s="141" t="s">
        <v>85</v>
      </c>
      <c r="AY185" s="17" t="s">
        <v>129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7" t="s">
        <v>83</v>
      </c>
      <c r="BK185" s="142">
        <f>ROUND(I185*H185,2)</f>
        <v>0</v>
      </c>
      <c r="BL185" s="17" t="s">
        <v>135</v>
      </c>
      <c r="BM185" s="141" t="s">
        <v>237</v>
      </c>
    </row>
    <row r="186" spans="2:65" s="12" customFormat="1" x14ac:dyDescent="0.2">
      <c r="B186" s="143"/>
      <c r="D186" s="144" t="s">
        <v>137</v>
      </c>
      <c r="F186" s="146" t="s">
        <v>238</v>
      </c>
      <c r="H186" s="147">
        <v>28.968</v>
      </c>
      <c r="I186" s="148"/>
      <c r="L186" s="143"/>
      <c r="M186" s="149"/>
      <c r="T186" s="150"/>
      <c r="AT186" s="145" t="s">
        <v>137</v>
      </c>
      <c r="AU186" s="145" t="s">
        <v>85</v>
      </c>
      <c r="AV186" s="12" t="s">
        <v>85</v>
      </c>
      <c r="AW186" s="12" t="s">
        <v>3</v>
      </c>
      <c r="AX186" s="12" t="s">
        <v>83</v>
      </c>
      <c r="AY186" s="145" t="s">
        <v>129</v>
      </c>
    </row>
    <row r="187" spans="2:65" s="1" customFormat="1" ht="24.15" customHeight="1" x14ac:dyDescent="0.2">
      <c r="B187" s="129"/>
      <c r="C187" s="130" t="s">
        <v>239</v>
      </c>
      <c r="D187" s="130" t="s">
        <v>131</v>
      </c>
      <c r="E187" s="131" t="s">
        <v>240</v>
      </c>
      <c r="F187" s="132" t="s">
        <v>241</v>
      </c>
      <c r="G187" s="133" t="s">
        <v>232</v>
      </c>
      <c r="H187" s="134">
        <v>26.2</v>
      </c>
      <c r="I187" s="135"/>
      <c r="J187" s="136">
        <f>ROUND(I187*H187,2)</f>
        <v>0</v>
      </c>
      <c r="K187" s="132" t="s">
        <v>140</v>
      </c>
      <c r="L187" s="32"/>
      <c r="M187" s="137" t="s">
        <v>1</v>
      </c>
      <c r="N187" s="138" t="s">
        <v>40</v>
      </c>
      <c r="P187" s="139">
        <f>O187*H187</f>
        <v>0</v>
      </c>
      <c r="Q187" s="139">
        <v>1.995E-6</v>
      </c>
      <c r="R187" s="139">
        <f>Q187*H187</f>
        <v>5.2268999999999997E-5</v>
      </c>
      <c r="S187" s="139">
        <v>0</v>
      </c>
      <c r="T187" s="140">
        <f>S187*H187</f>
        <v>0</v>
      </c>
      <c r="AR187" s="141" t="s">
        <v>135</v>
      </c>
      <c r="AT187" s="141" t="s">
        <v>131</v>
      </c>
      <c r="AU187" s="141" t="s">
        <v>85</v>
      </c>
      <c r="AY187" s="17" t="s">
        <v>129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7" t="s">
        <v>83</v>
      </c>
      <c r="BK187" s="142">
        <f>ROUND(I187*H187,2)</f>
        <v>0</v>
      </c>
      <c r="BL187" s="17" t="s">
        <v>135</v>
      </c>
      <c r="BM187" s="141" t="s">
        <v>242</v>
      </c>
    </row>
    <row r="188" spans="2:65" s="12" customFormat="1" x14ac:dyDescent="0.2">
      <c r="B188" s="143"/>
      <c r="D188" s="144" t="s">
        <v>137</v>
      </c>
      <c r="E188" s="145" t="s">
        <v>1</v>
      </c>
      <c r="F188" s="146" t="s">
        <v>243</v>
      </c>
      <c r="H188" s="147">
        <v>26.2</v>
      </c>
      <c r="I188" s="148"/>
      <c r="L188" s="143"/>
      <c r="M188" s="149"/>
      <c r="T188" s="150"/>
      <c r="AT188" s="145" t="s">
        <v>137</v>
      </c>
      <c r="AU188" s="145" t="s">
        <v>85</v>
      </c>
      <c r="AV188" s="12" t="s">
        <v>85</v>
      </c>
      <c r="AW188" s="12" t="s">
        <v>31</v>
      </c>
      <c r="AX188" s="12" t="s">
        <v>83</v>
      </c>
      <c r="AY188" s="145" t="s">
        <v>129</v>
      </c>
    </row>
    <row r="189" spans="2:65" s="1" customFormat="1" ht="24.15" customHeight="1" x14ac:dyDescent="0.2">
      <c r="B189" s="129"/>
      <c r="C189" s="130" t="s">
        <v>244</v>
      </c>
      <c r="D189" s="130" t="s">
        <v>131</v>
      </c>
      <c r="E189" s="131" t="s">
        <v>245</v>
      </c>
      <c r="F189" s="132" t="s">
        <v>246</v>
      </c>
      <c r="G189" s="133" t="s">
        <v>157</v>
      </c>
      <c r="H189" s="134">
        <v>1.573</v>
      </c>
      <c r="I189" s="135"/>
      <c r="J189" s="136">
        <f>ROUND(I189*H189,2)</f>
        <v>0</v>
      </c>
      <c r="K189" s="132" t="s">
        <v>140</v>
      </c>
      <c r="L189" s="32"/>
      <c r="M189" s="137" t="s">
        <v>1</v>
      </c>
      <c r="N189" s="138" t="s">
        <v>40</v>
      </c>
      <c r="P189" s="139">
        <f>O189*H189</f>
        <v>0</v>
      </c>
      <c r="Q189" s="139">
        <v>0</v>
      </c>
      <c r="R189" s="139">
        <f>Q189*H189</f>
        <v>0</v>
      </c>
      <c r="S189" s="139">
        <v>1.8</v>
      </c>
      <c r="T189" s="140">
        <f>S189*H189</f>
        <v>2.8313999999999999</v>
      </c>
      <c r="AR189" s="141" t="s">
        <v>135</v>
      </c>
      <c r="AT189" s="141" t="s">
        <v>131</v>
      </c>
      <c r="AU189" s="141" t="s">
        <v>85</v>
      </c>
      <c r="AY189" s="17" t="s">
        <v>129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7" t="s">
        <v>83</v>
      </c>
      <c r="BK189" s="142">
        <f>ROUND(I189*H189,2)</f>
        <v>0</v>
      </c>
      <c r="BL189" s="17" t="s">
        <v>135</v>
      </c>
      <c r="BM189" s="141" t="s">
        <v>247</v>
      </c>
    </row>
    <row r="190" spans="2:65" s="12" customFormat="1" x14ac:dyDescent="0.2">
      <c r="B190" s="143"/>
      <c r="D190" s="144" t="s">
        <v>137</v>
      </c>
      <c r="E190" s="145" t="s">
        <v>1</v>
      </c>
      <c r="F190" s="146" t="s">
        <v>248</v>
      </c>
      <c r="H190" s="147">
        <v>1.573</v>
      </c>
      <c r="I190" s="148"/>
      <c r="L190" s="143"/>
      <c r="M190" s="149"/>
      <c r="T190" s="150"/>
      <c r="AT190" s="145" t="s">
        <v>137</v>
      </c>
      <c r="AU190" s="145" t="s">
        <v>85</v>
      </c>
      <c r="AV190" s="12" t="s">
        <v>85</v>
      </c>
      <c r="AW190" s="12" t="s">
        <v>31</v>
      </c>
      <c r="AX190" s="12" t="s">
        <v>83</v>
      </c>
      <c r="AY190" s="145" t="s">
        <v>129</v>
      </c>
    </row>
    <row r="191" spans="2:65" s="1" customFormat="1" ht="16.5" customHeight="1" x14ac:dyDescent="0.2">
      <c r="B191" s="129"/>
      <c r="C191" s="130" t="s">
        <v>7</v>
      </c>
      <c r="D191" s="130" t="s">
        <v>131</v>
      </c>
      <c r="E191" s="131" t="s">
        <v>249</v>
      </c>
      <c r="F191" s="132" t="s">
        <v>250</v>
      </c>
      <c r="G191" s="133" t="s">
        <v>157</v>
      </c>
      <c r="H191" s="134">
        <v>1.4</v>
      </c>
      <c r="I191" s="135"/>
      <c r="J191" s="136">
        <f>ROUND(I191*H191,2)</f>
        <v>0</v>
      </c>
      <c r="K191" s="132" t="s">
        <v>140</v>
      </c>
      <c r="L191" s="32"/>
      <c r="M191" s="137" t="s">
        <v>1</v>
      </c>
      <c r="N191" s="138" t="s">
        <v>40</v>
      </c>
      <c r="P191" s="139">
        <f>O191*H191</f>
        <v>0</v>
      </c>
      <c r="Q191" s="139">
        <v>0</v>
      </c>
      <c r="R191" s="139">
        <f>Q191*H191</f>
        <v>0</v>
      </c>
      <c r="S191" s="139">
        <v>2.4</v>
      </c>
      <c r="T191" s="140">
        <f>S191*H191</f>
        <v>3.36</v>
      </c>
      <c r="AR191" s="141" t="s">
        <v>135</v>
      </c>
      <c r="AT191" s="141" t="s">
        <v>131</v>
      </c>
      <c r="AU191" s="141" t="s">
        <v>85</v>
      </c>
      <c r="AY191" s="17" t="s">
        <v>129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7" t="s">
        <v>83</v>
      </c>
      <c r="BK191" s="142">
        <f>ROUND(I191*H191,2)</f>
        <v>0</v>
      </c>
      <c r="BL191" s="17" t="s">
        <v>135</v>
      </c>
      <c r="BM191" s="141" t="s">
        <v>251</v>
      </c>
    </row>
    <row r="192" spans="2:65" s="12" customFormat="1" x14ac:dyDescent="0.2">
      <c r="B192" s="143"/>
      <c r="D192" s="144" t="s">
        <v>137</v>
      </c>
      <c r="E192" s="145" t="s">
        <v>1</v>
      </c>
      <c r="F192" s="146" t="s">
        <v>252</v>
      </c>
      <c r="H192" s="147">
        <v>1.4</v>
      </c>
      <c r="I192" s="148"/>
      <c r="L192" s="143"/>
      <c r="M192" s="149"/>
      <c r="T192" s="150"/>
      <c r="AT192" s="145" t="s">
        <v>137</v>
      </c>
      <c r="AU192" s="145" t="s">
        <v>85</v>
      </c>
      <c r="AV192" s="12" t="s">
        <v>85</v>
      </c>
      <c r="AW192" s="12" t="s">
        <v>31</v>
      </c>
      <c r="AX192" s="12" t="s">
        <v>75</v>
      </c>
      <c r="AY192" s="145" t="s">
        <v>129</v>
      </c>
    </row>
    <row r="193" spans="2:65" s="14" customFormat="1" x14ac:dyDescent="0.2">
      <c r="B193" s="157"/>
      <c r="D193" s="144" t="s">
        <v>137</v>
      </c>
      <c r="E193" s="158" t="s">
        <v>1</v>
      </c>
      <c r="F193" s="159" t="s">
        <v>153</v>
      </c>
      <c r="H193" s="160">
        <v>1.4</v>
      </c>
      <c r="I193" s="161"/>
      <c r="L193" s="157"/>
      <c r="M193" s="162"/>
      <c r="T193" s="163"/>
      <c r="AT193" s="158" t="s">
        <v>137</v>
      </c>
      <c r="AU193" s="158" t="s">
        <v>85</v>
      </c>
      <c r="AV193" s="14" t="s">
        <v>135</v>
      </c>
      <c r="AW193" s="14" t="s">
        <v>31</v>
      </c>
      <c r="AX193" s="14" t="s">
        <v>83</v>
      </c>
      <c r="AY193" s="158" t="s">
        <v>129</v>
      </c>
    </row>
    <row r="194" spans="2:65" s="1" customFormat="1" ht="21.75" customHeight="1" x14ac:dyDescent="0.2">
      <c r="B194" s="129"/>
      <c r="C194" s="130" t="s">
        <v>253</v>
      </c>
      <c r="D194" s="130" t="s">
        <v>131</v>
      </c>
      <c r="E194" s="131" t="s">
        <v>254</v>
      </c>
      <c r="F194" s="132" t="s">
        <v>255</v>
      </c>
      <c r="G194" s="133" t="s">
        <v>157</v>
      </c>
      <c r="H194" s="134">
        <v>6.8250000000000002</v>
      </c>
      <c r="I194" s="135"/>
      <c r="J194" s="136">
        <f>ROUND(I194*H194,2)</f>
        <v>0</v>
      </c>
      <c r="K194" s="132" t="s">
        <v>140</v>
      </c>
      <c r="L194" s="32"/>
      <c r="M194" s="137" t="s">
        <v>1</v>
      </c>
      <c r="N194" s="138" t="s">
        <v>40</v>
      </c>
      <c r="P194" s="139">
        <f>O194*H194</f>
        <v>0</v>
      </c>
      <c r="Q194" s="139">
        <v>0</v>
      </c>
      <c r="R194" s="139">
        <f>Q194*H194</f>
        <v>0</v>
      </c>
      <c r="S194" s="139">
        <v>2.1</v>
      </c>
      <c r="T194" s="140">
        <f>S194*H194</f>
        <v>14.332500000000001</v>
      </c>
      <c r="AR194" s="141" t="s">
        <v>135</v>
      </c>
      <c r="AT194" s="141" t="s">
        <v>131</v>
      </c>
      <c r="AU194" s="141" t="s">
        <v>85</v>
      </c>
      <c r="AY194" s="17" t="s">
        <v>129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7" t="s">
        <v>83</v>
      </c>
      <c r="BK194" s="142">
        <f>ROUND(I194*H194,2)</f>
        <v>0</v>
      </c>
      <c r="BL194" s="17" t="s">
        <v>135</v>
      </c>
      <c r="BM194" s="141" t="s">
        <v>256</v>
      </c>
    </row>
    <row r="195" spans="2:65" s="12" customFormat="1" x14ac:dyDescent="0.2">
      <c r="B195" s="143"/>
      <c r="D195" s="144" t="s">
        <v>137</v>
      </c>
      <c r="E195" s="145" t="s">
        <v>1</v>
      </c>
      <c r="F195" s="146" t="s">
        <v>257</v>
      </c>
      <c r="H195" s="147">
        <v>6.8250000000000002</v>
      </c>
      <c r="I195" s="148"/>
      <c r="L195" s="143"/>
      <c r="M195" s="149"/>
      <c r="T195" s="150"/>
      <c r="AT195" s="145" t="s">
        <v>137</v>
      </c>
      <c r="AU195" s="145" t="s">
        <v>85</v>
      </c>
      <c r="AV195" s="12" t="s">
        <v>85</v>
      </c>
      <c r="AW195" s="12" t="s">
        <v>31</v>
      </c>
      <c r="AX195" s="12" t="s">
        <v>83</v>
      </c>
      <c r="AY195" s="145" t="s">
        <v>129</v>
      </c>
    </row>
    <row r="196" spans="2:65" s="1" customFormat="1" ht="24.15" customHeight="1" x14ac:dyDescent="0.2">
      <c r="B196" s="129"/>
      <c r="C196" s="130" t="s">
        <v>94</v>
      </c>
      <c r="D196" s="130" t="s">
        <v>131</v>
      </c>
      <c r="E196" s="131" t="s">
        <v>258</v>
      </c>
      <c r="F196" s="132" t="s">
        <v>259</v>
      </c>
      <c r="G196" s="133" t="s">
        <v>232</v>
      </c>
      <c r="H196" s="134">
        <v>12.5</v>
      </c>
      <c r="I196" s="135"/>
      <c r="J196" s="136">
        <f>ROUND(I196*H196,2)</f>
        <v>0</v>
      </c>
      <c r="K196" s="132" t="s">
        <v>140</v>
      </c>
      <c r="L196" s="32"/>
      <c r="M196" s="137" t="s">
        <v>1</v>
      </c>
      <c r="N196" s="138" t="s">
        <v>40</v>
      </c>
      <c r="P196" s="139">
        <f>O196*H196</f>
        <v>0</v>
      </c>
      <c r="Q196" s="139">
        <v>0</v>
      </c>
      <c r="R196" s="139">
        <f>Q196*H196</f>
        <v>0</v>
      </c>
      <c r="S196" s="139">
        <v>7.0000000000000007E-2</v>
      </c>
      <c r="T196" s="140">
        <f>S196*H196</f>
        <v>0.87500000000000011</v>
      </c>
      <c r="AR196" s="141" t="s">
        <v>135</v>
      </c>
      <c r="AT196" s="141" t="s">
        <v>131</v>
      </c>
      <c r="AU196" s="141" t="s">
        <v>85</v>
      </c>
      <c r="AY196" s="17" t="s">
        <v>129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7" t="s">
        <v>83</v>
      </c>
      <c r="BK196" s="142">
        <f>ROUND(I196*H196,2)</f>
        <v>0</v>
      </c>
      <c r="BL196" s="17" t="s">
        <v>135</v>
      </c>
      <c r="BM196" s="141" t="s">
        <v>260</v>
      </c>
    </row>
    <row r="197" spans="2:65" s="12" customFormat="1" x14ac:dyDescent="0.2">
      <c r="B197" s="143"/>
      <c r="D197" s="144" t="s">
        <v>137</v>
      </c>
      <c r="E197" s="145" t="s">
        <v>1</v>
      </c>
      <c r="F197" s="146" t="s">
        <v>261</v>
      </c>
      <c r="H197" s="147">
        <v>12.5</v>
      </c>
      <c r="I197" s="148"/>
      <c r="L197" s="143"/>
      <c r="M197" s="149"/>
      <c r="T197" s="150"/>
      <c r="AT197" s="145" t="s">
        <v>137</v>
      </c>
      <c r="AU197" s="145" t="s">
        <v>85</v>
      </c>
      <c r="AV197" s="12" t="s">
        <v>85</v>
      </c>
      <c r="AW197" s="12" t="s">
        <v>31</v>
      </c>
      <c r="AX197" s="12" t="s">
        <v>83</v>
      </c>
      <c r="AY197" s="145" t="s">
        <v>129</v>
      </c>
    </row>
    <row r="198" spans="2:65" s="1" customFormat="1" ht="24.15" customHeight="1" x14ac:dyDescent="0.2">
      <c r="B198" s="129"/>
      <c r="C198" s="130" t="s">
        <v>262</v>
      </c>
      <c r="D198" s="130" t="s">
        <v>131</v>
      </c>
      <c r="E198" s="131" t="s">
        <v>263</v>
      </c>
      <c r="F198" s="132" t="s">
        <v>264</v>
      </c>
      <c r="G198" s="133" t="s">
        <v>157</v>
      </c>
      <c r="H198" s="134">
        <v>6.16</v>
      </c>
      <c r="I198" s="135"/>
      <c r="J198" s="136">
        <f>ROUND(I198*H198,2)</f>
        <v>0</v>
      </c>
      <c r="K198" s="132" t="s">
        <v>140</v>
      </c>
      <c r="L198" s="32"/>
      <c r="M198" s="137" t="s">
        <v>1</v>
      </c>
      <c r="N198" s="138" t="s">
        <v>40</v>
      </c>
      <c r="P198" s="139">
        <f>O198*H198</f>
        <v>0</v>
      </c>
      <c r="Q198" s="139">
        <v>0</v>
      </c>
      <c r="R198" s="139">
        <f>Q198*H198</f>
        <v>0</v>
      </c>
      <c r="S198" s="139">
        <v>1.6</v>
      </c>
      <c r="T198" s="140">
        <f>S198*H198</f>
        <v>9.8560000000000016</v>
      </c>
      <c r="AR198" s="141" t="s">
        <v>135</v>
      </c>
      <c r="AT198" s="141" t="s">
        <v>131</v>
      </c>
      <c r="AU198" s="141" t="s">
        <v>85</v>
      </c>
      <c r="AY198" s="17" t="s">
        <v>129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7" t="s">
        <v>83</v>
      </c>
      <c r="BK198" s="142">
        <f>ROUND(I198*H198,2)</f>
        <v>0</v>
      </c>
      <c r="BL198" s="17" t="s">
        <v>135</v>
      </c>
      <c r="BM198" s="141" t="s">
        <v>265</v>
      </c>
    </row>
    <row r="199" spans="2:65" s="12" customFormat="1" x14ac:dyDescent="0.2">
      <c r="B199" s="143"/>
      <c r="D199" s="144" t="s">
        <v>137</v>
      </c>
      <c r="E199" s="145" t="s">
        <v>1</v>
      </c>
      <c r="F199" s="146" t="s">
        <v>266</v>
      </c>
      <c r="H199" s="147">
        <v>6.16</v>
      </c>
      <c r="I199" s="148"/>
      <c r="L199" s="143"/>
      <c r="M199" s="149"/>
      <c r="T199" s="150"/>
      <c r="AT199" s="145" t="s">
        <v>137</v>
      </c>
      <c r="AU199" s="145" t="s">
        <v>85</v>
      </c>
      <c r="AV199" s="12" t="s">
        <v>85</v>
      </c>
      <c r="AW199" s="12" t="s">
        <v>31</v>
      </c>
      <c r="AX199" s="12" t="s">
        <v>83</v>
      </c>
      <c r="AY199" s="145" t="s">
        <v>129</v>
      </c>
    </row>
    <row r="200" spans="2:65" s="1" customFormat="1" ht="37.799999999999997" customHeight="1" x14ac:dyDescent="0.2">
      <c r="B200" s="129"/>
      <c r="C200" s="130" t="s">
        <v>267</v>
      </c>
      <c r="D200" s="130" t="s">
        <v>131</v>
      </c>
      <c r="E200" s="131" t="s">
        <v>268</v>
      </c>
      <c r="F200" s="132" t="s">
        <v>269</v>
      </c>
      <c r="G200" s="133" t="s">
        <v>157</v>
      </c>
      <c r="H200" s="134">
        <v>3.22</v>
      </c>
      <c r="I200" s="135"/>
      <c r="J200" s="136">
        <f>ROUND(I200*H200,2)</f>
        <v>0</v>
      </c>
      <c r="K200" s="132" t="s">
        <v>140</v>
      </c>
      <c r="L200" s="32"/>
      <c r="M200" s="137" t="s">
        <v>1</v>
      </c>
      <c r="N200" s="138" t="s">
        <v>40</v>
      </c>
      <c r="P200" s="139">
        <f>O200*H200</f>
        <v>0</v>
      </c>
      <c r="Q200" s="139">
        <v>0</v>
      </c>
      <c r="R200" s="139">
        <f>Q200*H200</f>
        <v>0</v>
      </c>
      <c r="S200" s="139">
        <v>2.2000000000000002</v>
      </c>
      <c r="T200" s="140">
        <f>S200*H200</f>
        <v>7.0840000000000014</v>
      </c>
      <c r="AR200" s="141" t="s">
        <v>135</v>
      </c>
      <c r="AT200" s="141" t="s">
        <v>131</v>
      </c>
      <c r="AU200" s="141" t="s">
        <v>85</v>
      </c>
      <c r="AY200" s="17" t="s">
        <v>129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7" t="s">
        <v>83</v>
      </c>
      <c r="BK200" s="142">
        <f>ROUND(I200*H200,2)</f>
        <v>0</v>
      </c>
      <c r="BL200" s="17" t="s">
        <v>135</v>
      </c>
      <c r="BM200" s="141" t="s">
        <v>270</v>
      </c>
    </row>
    <row r="201" spans="2:65" s="12" customFormat="1" x14ac:dyDescent="0.2">
      <c r="B201" s="143"/>
      <c r="D201" s="144" t="s">
        <v>137</v>
      </c>
      <c r="E201" s="145" t="s">
        <v>1</v>
      </c>
      <c r="F201" s="146" t="s">
        <v>271</v>
      </c>
      <c r="H201" s="147">
        <v>0.66500000000000004</v>
      </c>
      <c r="I201" s="148"/>
      <c r="L201" s="143"/>
      <c r="M201" s="149"/>
      <c r="T201" s="150"/>
      <c r="AT201" s="145" t="s">
        <v>137</v>
      </c>
      <c r="AU201" s="145" t="s">
        <v>85</v>
      </c>
      <c r="AV201" s="12" t="s">
        <v>85</v>
      </c>
      <c r="AW201" s="12" t="s">
        <v>31</v>
      </c>
      <c r="AX201" s="12" t="s">
        <v>75</v>
      </c>
      <c r="AY201" s="145" t="s">
        <v>129</v>
      </c>
    </row>
    <row r="202" spans="2:65" s="12" customFormat="1" x14ac:dyDescent="0.2">
      <c r="B202" s="143"/>
      <c r="D202" s="144" t="s">
        <v>137</v>
      </c>
      <c r="E202" s="145" t="s">
        <v>1</v>
      </c>
      <c r="F202" s="146" t="s">
        <v>272</v>
      </c>
      <c r="H202" s="147">
        <v>2.5550000000000002</v>
      </c>
      <c r="I202" s="148"/>
      <c r="L202" s="143"/>
      <c r="M202" s="149"/>
      <c r="T202" s="150"/>
      <c r="AT202" s="145" t="s">
        <v>137</v>
      </c>
      <c r="AU202" s="145" t="s">
        <v>85</v>
      </c>
      <c r="AV202" s="12" t="s">
        <v>85</v>
      </c>
      <c r="AW202" s="12" t="s">
        <v>31</v>
      </c>
      <c r="AX202" s="12" t="s">
        <v>75</v>
      </c>
      <c r="AY202" s="145" t="s">
        <v>129</v>
      </c>
    </row>
    <row r="203" spans="2:65" s="14" customFormat="1" x14ac:dyDescent="0.2">
      <c r="B203" s="157"/>
      <c r="D203" s="144" t="s">
        <v>137</v>
      </c>
      <c r="E203" s="158" t="s">
        <v>1</v>
      </c>
      <c r="F203" s="159" t="s">
        <v>153</v>
      </c>
      <c r="H203" s="160">
        <v>3.22</v>
      </c>
      <c r="I203" s="161"/>
      <c r="L203" s="157"/>
      <c r="M203" s="162"/>
      <c r="T203" s="163"/>
      <c r="AT203" s="158" t="s">
        <v>137</v>
      </c>
      <c r="AU203" s="158" t="s">
        <v>85</v>
      </c>
      <c r="AV203" s="14" t="s">
        <v>135</v>
      </c>
      <c r="AW203" s="14" t="s">
        <v>31</v>
      </c>
      <c r="AX203" s="14" t="s">
        <v>83</v>
      </c>
      <c r="AY203" s="158" t="s">
        <v>129</v>
      </c>
    </row>
    <row r="204" spans="2:65" s="1" customFormat="1" ht="33" customHeight="1" x14ac:dyDescent="0.2">
      <c r="B204" s="129"/>
      <c r="C204" s="130" t="s">
        <v>273</v>
      </c>
      <c r="D204" s="130" t="s">
        <v>131</v>
      </c>
      <c r="E204" s="131" t="s">
        <v>274</v>
      </c>
      <c r="F204" s="132" t="s">
        <v>275</v>
      </c>
      <c r="G204" s="133" t="s">
        <v>134</v>
      </c>
      <c r="H204" s="134">
        <v>93.8</v>
      </c>
      <c r="I204" s="135"/>
      <c r="J204" s="136">
        <f>ROUND(I204*H204,2)</f>
        <v>0</v>
      </c>
      <c r="K204" s="132" t="s">
        <v>140</v>
      </c>
      <c r="L204" s="32"/>
      <c r="M204" s="137" t="s">
        <v>1</v>
      </c>
      <c r="N204" s="138" t="s">
        <v>40</v>
      </c>
      <c r="P204" s="139">
        <f>O204*H204</f>
        <v>0</v>
      </c>
      <c r="Q204" s="139">
        <v>0</v>
      </c>
      <c r="R204" s="139">
        <f>Q204*H204</f>
        <v>0</v>
      </c>
      <c r="S204" s="139">
        <v>5.8999999999999997E-2</v>
      </c>
      <c r="T204" s="140">
        <f>S204*H204</f>
        <v>5.5341999999999993</v>
      </c>
      <c r="AR204" s="141" t="s">
        <v>135</v>
      </c>
      <c r="AT204" s="141" t="s">
        <v>131</v>
      </c>
      <c r="AU204" s="141" t="s">
        <v>85</v>
      </c>
      <c r="AY204" s="17" t="s">
        <v>129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7" t="s">
        <v>83</v>
      </c>
      <c r="BK204" s="142">
        <f>ROUND(I204*H204,2)</f>
        <v>0</v>
      </c>
      <c r="BL204" s="17" t="s">
        <v>135</v>
      </c>
      <c r="BM204" s="141" t="s">
        <v>276</v>
      </c>
    </row>
    <row r="205" spans="2:65" s="12" customFormat="1" x14ac:dyDescent="0.2">
      <c r="B205" s="143"/>
      <c r="D205" s="144" t="s">
        <v>137</v>
      </c>
      <c r="E205" s="145" t="s">
        <v>1</v>
      </c>
      <c r="F205" s="146" t="s">
        <v>277</v>
      </c>
      <c r="H205" s="147">
        <v>68.25</v>
      </c>
      <c r="I205" s="148"/>
      <c r="L205" s="143"/>
      <c r="M205" s="149"/>
      <c r="T205" s="150"/>
      <c r="AT205" s="145" t="s">
        <v>137</v>
      </c>
      <c r="AU205" s="145" t="s">
        <v>85</v>
      </c>
      <c r="AV205" s="12" t="s">
        <v>85</v>
      </c>
      <c r="AW205" s="12" t="s">
        <v>31</v>
      </c>
      <c r="AX205" s="12" t="s">
        <v>75</v>
      </c>
      <c r="AY205" s="145" t="s">
        <v>129</v>
      </c>
    </row>
    <row r="206" spans="2:65" s="12" customFormat="1" x14ac:dyDescent="0.2">
      <c r="B206" s="143"/>
      <c r="D206" s="144" t="s">
        <v>137</v>
      </c>
      <c r="E206" s="145" t="s">
        <v>1</v>
      </c>
      <c r="F206" s="146" t="s">
        <v>147</v>
      </c>
      <c r="H206" s="147">
        <v>25.55</v>
      </c>
      <c r="I206" s="148"/>
      <c r="L206" s="143"/>
      <c r="M206" s="149"/>
      <c r="T206" s="150"/>
      <c r="AT206" s="145" t="s">
        <v>137</v>
      </c>
      <c r="AU206" s="145" t="s">
        <v>85</v>
      </c>
      <c r="AV206" s="12" t="s">
        <v>85</v>
      </c>
      <c r="AW206" s="12" t="s">
        <v>31</v>
      </c>
      <c r="AX206" s="12" t="s">
        <v>75</v>
      </c>
      <c r="AY206" s="145" t="s">
        <v>129</v>
      </c>
    </row>
    <row r="207" spans="2:65" s="14" customFormat="1" x14ac:dyDescent="0.2">
      <c r="B207" s="157"/>
      <c r="D207" s="144" t="s">
        <v>137</v>
      </c>
      <c r="E207" s="158" t="s">
        <v>1</v>
      </c>
      <c r="F207" s="159" t="s">
        <v>153</v>
      </c>
      <c r="H207" s="160">
        <v>93.8</v>
      </c>
      <c r="I207" s="161"/>
      <c r="L207" s="157"/>
      <c r="M207" s="162"/>
      <c r="T207" s="163"/>
      <c r="AT207" s="158" t="s">
        <v>137</v>
      </c>
      <c r="AU207" s="158" t="s">
        <v>85</v>
      </c>
      <c r="AV207" s="14" t="s">
        <v>135</v>
      </c>
      <c r="AW207" s="14" t="s">
        <v>31</v>
      </c>
      <c r="AX207" s="14" t="s">
        <v>83</v>
      </c>
      <c r="AY207" s="158" t="s">
        <v>129</v>
      </c>
    </row>
    <row r="208" spans="2:65" s="1" customFormat="1" ht="24.15" customHeight="1" x14ac:dyDescent="0.2">
      <c r="B208" s="129"/>
      <c r="C208" s="130" t="s">
        <v>278</v>
      </c>
      <c r="D208" s="130" t="s">
        <v>131</v>
      </c>
      <c r="E208" s="131" t="s">
        <v>279</v>
      </c>
      <c r="F208" s="132" t="s">
        <v>280</v>
      </c>
      <c r="G208" s="133" t="s">
        <v>134</v>
      </c>
      <c r="H208" s="134">
        <v>23</v>
      </c>
      <c r="I208" s="135"/>
      <c r="J208" s="136">
        <f>ROUND(I208*H208,2)</f>
        <v>0</v>
      </c>
      <c r="K208" s="132" t="s">
        <v>140</v>
      </c>
      <c r="L208" s="32"/>
      <c r="M208" s="137" t="s">
        <v>1</v>
      </c>
      <c r="N208" s="138" t="s">
        <v>40</v>
      </c>
      <c r="P208" s="139">
        <f>O208*H208</f>
        <v>0</v>
      </c>
      <c r="Q208" s="139">
        <v>0</v>
      </c>
      <c r="R208" s="139">
        <f>Q208*H208</f>
        <v>0</v>
      </c>
      <c r="S208" s="139">
        <v>0</v>
      </c>
      <c r="T208" s="140">
        <f>S208*H208</f>
        <v>0</v>
      </c>
      <c r="AR208" s="141" t="s">
        <v>135</v>
      </c>
      <c r="AT208" s="141" t="s">
        <v>131</v>
      </c>
      <c r="AU208" s="141" t="s">
        <v>85</v>
      </c>
      <c r="AY208" s="17" t="s">
        <v>129</v>
      </c>
      <c r="BE208" s="142">
        <f>IF(N208="základní",J208,0)</f>
        <v>0</v>
      </c>
      <c r="BF208" s="142">
        <f>IF(N208="snížená",J208,0)</f>
        <v>0</v>
      </c>
      <c r="BG208" s="142">
        <f>IF(N208="zákl. přenesená",J208,0)</f>
        <v>0</v>
      </c>
      <c r="BH208" s="142">
        <f>IF(N208="sníž. přenesená",J208,0)</f>
        <v>0</v>
      </c>
      <c r="BI208" s="142">
        <f>IF(N208="nulová",J208,0)</f>
        <v>0</v>
      </c>
      <c r="BJ208" s="17" t="s">
        <v>83</v>
      </c>
      <c r="BK208" s="142">
        <f>ROUND(I208*H208,2)</f>
        <v>0</v>
      </c>
      <c r="BL208" s="17" t="s">
        <v>135</v>
      </c>
      <c r="BM208" s="141" t="s">
        <v>281</v>
      </c>
    </row>
    <row r="209" spans="2:65" s="1" customFormat="1" ht="16.5" customHeight="1" x14ac:dyDescent="0.2">
      <c r="B209" s="129"/>
      <c r="C209" s="130" t="s">
        <v>282</v>
      </c>
      <c r="D209" s="130" t="s">
        <v>131</v>
      </c>
      <c r="E209" s="131" t="s">
        <v>283</v>
      </c>
      <c r="F209" s="132" t="s">
        <v>284</v>
      </c>
      <c r="G209" s="133" t="s">
        <v>216</v>
      </c>
      <c r="H209" s="134">
        <v>3</v>
      </c>
      <c r="I209" s="135"/>
      <c r="J209" s="136">
        <f>ROUND(I209*H209,2)</f>
        <v>0</v>
      </c>
      <c r="K209" s="132" t="s">
        <v>1</v>
      </c>
      <c r="L209" s="32"/>
      <c r="M209" s="137" t="s">
        <v>1</v>
      </c>
      <c r="N209" s="138" t="s">
        <v>40</v>
      </c>
      <c r="P209" s="139">
        <f>O209*H209</f>
        <v>0</v>
      </c>
      <c r="Q209" s="139">
        <v>0</v>
      </c>
      <c r="R209" s="139">
        <f>Q209*H209</f>
        <v>0</v>
      </c>
      <c r="S209" s="139">
        <v>0.05</v>
      </c>
      <c r="T209" s="140">
        <f>S209*H209</f>
        <v>0.15000000000000002</v>
      </c>
      <c r="AR209" s="141" t="s">
        <v>135</v>
      </c>
      <c r="AT209" s="141" t="s">
        <v>131</v>
      </c>
      <c r="AU209" s="141" t="s">
        <v>85</v>
      </c>
      <c r="AY209" s="17" t="s">
        <v>129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7" t="s">
        <v>83</v>
      </c>
      <c r="BK209" s="142">
        <f>ROUND(I209*H209,2)</f>
        <v>0</v>
      </c>
      <c r="BL209" s="17" t="s">
        <v>135</v>
      </c>
      <c r="BM209" s="141" t="s">
        <v>285</v>
      </c>
    </row>
    <row r="210" spans="2:65" s="11" customFormat="1" ht="22.8" customHeight="1" x14ac:dyDescent="0.25">
      <c r="B210" s="117"/>
      <c r="D210" s="118" t="s">
        <v>74</v>
      </c>
      <c r="E210" s="127" t="s">
        <v>286</v>
      </c>
      <c r="F210" s="127" t="s">
        <v>287</v>
      </c>
      <c r="I210" s="120"/>
      <c r="J210" s="128">
        <f>BK210</f>
        <v>0</v>
      </c>
      <c r="L210" s="117"/>
      <c r="M210" s="122"/>
      <c r="P210" s="123">
        <f>SUM(P211:P217)</f>
        <v>0</v>
      </c>
      <c r="R210" s="123">
        <f>SUM(R211:R217)</f>
        <v>0</v>
      </c>
      <c r="T210" s="124">
        <f>SUM(T211:T217)</f>
        <v>0</v>
      </c>
      <c r="AR210" s="118" t="s">
        <v>83</v>
      </c>
      <c r="AT210" s="125" t="s">
        <v>74</v>
      </c>
      <c r="AU210" s="125" t="s">
        <v>83</v>
      </c>
      <c r="AY210" s="118" t="s">
        <v>129</v>
      </c>
      <c r="BK210" s="126">
        <f>SUM(BK211:BK217)</f>
        <v>0</v>
      </c>
    </row>
    <row r="211" spans="2:65" s="1" customFormat="1" ht="24.15" customHeight="1" x14ac:dyDescent="0.2">
      <c r="B211" s="129"/>
      <c r="C211" s="130" t="s">
        <v>288</v>
      </c>
      <c r="D211" s="130" t="s">
        <v>131</v>
      </c>
      <c r="E211" s="131" t="s">
        <v>289</v>
      </c>
      <c r="F211" s="132" t="s">
        <v>290</v>
      </c>
      <c r="G211" s="133" t="s">
        <v>167</v>
      </c>
      <c r="H211" s="134">
        <v>79.988</v>
      </c>
      <c r="I211" s="135"/>
      <c r="J211" s="136">
        <f>ROUND(I211*H211,2)</f>
        <v>0</v>
      </c>
      <c r="K211" s="132" t="s">
        <v>140</v>
      </c>
      <c r="L211" s="32"/>
      <c r="M211" s="137" t="s">
        <v>1</v>
      </c>
      <c r="N211" s="138" t="s">
        <v>40</v>
      </c>
      <c r="P211" s="139">
        <f>O211*H211</f>
        <v>0</v>
      </c>
      <c r="Q211" s="139">
        <v>0</v>
      </c>
      <c r="R211" s="139">
        <f>Q211*H211</f>
        <v>0</v>
      </c>
      <c r="S211" s="139">
        <v>0</v>
      </c>
      <c r="T211" s="140">
        <f>S211*H211</f>
        <v>0</v>
      </c>
      <c r="AR211" s="141" t="s">
        <v>135</v>
      </c>
      <c r="AT211" s="141" t="s">
        <v>131</v>
      </c>
      <c r="AU211" s="141" t="s">
        <v>85</v>
      </c>
      <c r="AY211" s="17" t="s">
        <v>129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7" t="s">
        <v>83</v>
      </c>
      <c r="BK211" s="142">
        <f>ROUND(I211*H211,2)</f>
        <v>0</v>
      </c>
      <c r="BL211" s="17" t="s">
        <v>135</v>
      </c>
      <c r="BM211" s="141" t="s">
        <v>291</v>
      </c>
    </row>
    <row r="212" spans="2:65" s="1" customFormat="1" ht="24.15" customHeight="1" x14ac:dyDescent="0.2">
      <c r="B212" s="129"/>
      <c r="C212" s="130" t="s">
        <v>292</v>
      </c>
      <c r="D212" s="130" t="s">
        <v>131</v>
      </c>
      <c r="E212" s="131" t="s">
        <v>293</v>
      </c>
      <c r="F212" s="132" t="s">
        <v>294</v>
      </c>
      <c r="G212" s="133" t="s">
        <v>167</v>
      </c>
      <c r="H212" s="134">
        <v>79.988</v>
      </c>
      <c r="I212" s="135"/>
      <c r="J212" s="136">
        <f>ROUND(I212*H212,2)</f>
        <v>0</v>
      </c>
      <c r="K212" s="132" t="s">
        <v>140</v>
      </c>
      <c r="L212" s="32"/>
      <c r="M212" s="137" t="s">
        <v>1</v>
      </c>
      <c r="N212" s="138" t="s">
        <v>40</v>
      </c>
      <c r="P212" s="139">
        <f>O212*H212</f>
        <v>0</v>
      </c>
      <c r="Q212" s="139">
        <v>0</v>
      </c>
      <c r="R212" s="139">
        <f>Q212*H212</f>
        <v>0</v>
      </c>
      <c r="S212" s="139">
        <v>0</v>
      </c>
      <c r="T212" s="140">
        <f>S212*H212</f>
        <v>0</v>
      </c>
      <c r="AR212" s="141" t="s">
        <v>135</v>
      </c>
      <c r="AT212" s="141" t="s">
        <v>131</v>
      </c>
      <c r="AU212" s="141" t="s">
        <v>85</v>
      </c>
      <c r="AY212" s="17" t="s">
        <v>129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7" t="s">
        <v>83</v>
      </c>
      <c r="BK212" s="142">
        <f>ROUND(I212*H212,2)</f>
        <v>0</v>
      </c>
      <c r="BL212" s="17" t="s">
        <v>135</v>
      </c>
      <c r="BM212" s="141" t="s">
        <v>295</v>
      </c>
    </row>
    <row r="213" spans="2:65" s="1" customFormat="1" ht="24.15" customHeight="1" x14ac:dyDescent="0.2">
      <c r="B213" s="129"/>
      <c r="C213" s="130" t="s">
        <v>296</v>
      </c>
      <c r="D213" s="130" t="s">
        <v>131</v>
      </c>
      <c r="E213" s="131" t="s">
        <v>297</v>
      </c>
      <c r="F213" s="132" t="s">
        <v>298</v>
      </c>
      <c r="G213" s="133" t="s">
        <v>167</v>
      </c>
      <c r="H213" s="134">
        <v>1519.7719999999999</v>
      </c>
      <c r="I213" s="135"/>
      <c r="J213" s="136">
        <f>ROUND(I213*H213,2)</f>
        <v>0</v>
      </c>
      <c r="K213" s="132" t="s">
        <v>140</v>
      </c>
      <c r="L213" s="32"/>
      <c r="M213" s="137" t="s">
        <v>1</v>
      </c>
      <c r="N213" s="138" t="s">
        <v>40</v>
      </c>
      <c r="P213" s="139">
        <f>O213*H213</f>
        <v>0</v>
      </c>
      <c r="Q213" s="139">
        <v>0</v>
      </c>
      <c r="R213" s="139">
        <f>Q213*H213</f>
        <v>0</v>
      </c>
      <c r="S213" s="139">
        <v>0</v>
      </c>
      <c r="T213" s="140">
        <f>S213*H213</f>
        <v>0</v>
      </c>
      <c r="AR213" s="141" t="s">
        <v>135</v>
      </c>
      <c r="AT213" s="141" t="s">
        <v>131</v>
      </c>
      <c r="AU213" s="141" t="s">
        <v>85</v>
      </c>
      <c r="AY213" s="17" t="s">
        <v>129</v>
      </c>
      <c r="BE213" s="142">
        <f>IF(N213="základní",J213,0)</f>
        <v>0</v>
      </c>
      <c r="BF213" s="142">
        <f>IF(N213="snížená",J213,0)</f>
        <v>0</v>
      </c>
      <c r="BG213" s="142">
        <f>IF(N213="zákl. přenesená",J213,0)</f>
        <v>0</v>
      </c>
      <c r="BH213" s="142">
        <f>IF(N213="sníž. přenesená",J213,0)</f>
        <v>0</v>
      </c>
      <c r="BI213" s="142">
        <f>IF(N213="nulová",J213,0)</f>
        <v>0</v>
      </c>
      <c r="BJ213" s="17" t="s">
        <v>83</v>
      </c>
      <c r="BK213" s="142">
        <f>ROUND(I213*H213,2)</f>
        <v>0</v>
      </c>
      <c r="BL213" s="17" t="s">
        <v>135</v>
      </c>
      <c r="BM213" s="141" t="s">
        <v>299</v>
      </c>
    </row>
    <row r="214" spans="2:65" s="12" customFormat="1" x14ac:dyDescent="0.2">
      <c r="B214" s="143"/>
      <c r="D214" s="144" t="s">
        <v>137</v>
      </c>
      <c r="F214" s="146" t="s">
        <v>300</v>
      </c>
      <c r="H214" s="147">
        <v>1519.7719999999999</v>
      </c>
      <c r="I214" s="148"/>
      <c r="L214" s="143"/>
      <c r="M214" s="149"/>
      <c r="T214" s="150"/>
      <c r="AT214" s="145" t="s">
        <v>137</v>
      </c>
      <c r="AU214" s="145" t="s">
        <v>85</v>
      </c>
      <c r="AV214" s="12" t="s">
        <v>85</v>
      </c>
      <c r="AW214" s="12" t="s">
        <v>3</v>
      </c>
      <c r="AX214" s="12" t="s">
        <v>83</v>
      </c>
      <c r="AY214" s="145" t="s">
        <v>129</v>
      </c>
    </row>
    <row r="215" spans="2:65" s="1" customFormat="1" ht="33" customHeight="1" x14ac:dyDescent="0.2">
      <c r="B215" s="129"/>
      <c r="C215" s="130" t="s">
        <v>301</v>
      </c>
      <c r="D215" s="130" t="s">
        <v>131</v>
      </c>
      <c r="E215" s="131" t="s">
        <v>302</v>
      </c>
      <c r="F215" s="132" t="s">
        <v>303</v>
      </c>
      <c r="G215" s="133" t="s">
        <v>167</v>
      </c>
      <c r="H215" s="134">
        <v>51.911999999999999</v>
      </c>
      <c r="I215" s="135"/>
      <c r="J215" s="136">
        <f>ROUND(I215*H215,2)</f>
        <v>0</v>
      </c>
      <c r="K215" s="132" t="s">
        <v>140</v>
      </c>
      <c r="L215" s="32"/>
      <c r="M215" s="137" t="s">
        <v>1</v>
      </c>
      <c r="N215" s="138" t="s">
        <v>40</v>
      </c>
      <c r="P215" s="139">
        <f>O215*H215</f>
        <v>0</v>
      </c>
      <c r="Q215" s="139">
        <v>0</v>
      </c>
      <c r="R215" s="139">
        <f>Q215*H215</f>
        <v>0</v>
      </c>
      <c r="S215" s="139">
        <v>0</v>
      </c>
      <c r="T215" s="140">
        <f>S215*H215</f>
        <v>0</v>
      </c>
      <c r="AR215" s="141" t="s">
        <v>135</v>
      </c>
      <c r="AT215" s="141" t="s">
        <v>131</v>
      </c>
      <c r="AU215" s="141" t="s">
        <v>85</v>
      </c>
      <c r="AY215" s="17" t="s">
        <v>129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7" t="s">
        <v>83</v>
      </c>
      <c r="BK215" s="142">
        <f>ROUND(I215*H215,2)</f>
        <v>0</v>
      </c>
      <c r="BL215" s="17" t="s">
        <v>135</v>
      </c>
      <c r="BM215" s="141" t="s">
        <v>304</v>
      </c>
    </row>
    <row r="216" spans="2:65" s="1" customFormat="1" ht="33" customHeight="1" x14ac:dyDescent="0.2">
      <c r="B216" s="129"/>
      <c r="C216" s="130" t="s">
        <v>305</v>
      </c>
      <c r="D216" s="130" t="s">
        <v>131</v>
      </c>
      <c r="E216" s="131" t="s">
        <v>306</v>
      </c>
      <c r="F216" s="132" t="s">
        <v>307</v>
      </c>
      <c r="G216" s="133" t="s">
        <v>167</v>
      </c>
      <c r="H216" s="134">
        <v>8.2789999999999999</v>
      </c>
      <c r="I216" s="135"/>
      <c r="J216" s="136">
        <f>ROUND(I216*H216,2)</f>
        <v>0</v>
      </c>
      <c r="K216" s="132" t="s">
        <v>140</v>
      </c>
      <c r="L216" s="32"/>
      <c r="M216" s="137" t="s">
        <v>1</v>
      </c>
      <c r="N216" s="138" t="s">
        <v>40</v>
      </c>
      <c r="P216" s="139">
        <f>O216*H216</f>
        <v>0</v>
      </c>
      <c r="Q216" s="139">
        <v>0</v>
      </c>
      <c r="R216" s="139">
        <f>Q216*H216</f>
        <v>0</v>
      </c>
      <c r="S216" s="139">
        <v>0</v>
      </c>
      <c r="T216" s="140">
        <f>S216*H216</f>
        <v>0</v>
      </c>
      <c r="AR216" s="141" t="s">
        <v>135</v>
      </c>
      <c r="AT216" s="141" t="s">
        <v>131</v>
      </c>
      <c r="AU216" s="141" t="s">
        <v>85</v>
      </c>
      <c r="AY216" s="17" t="s">
        <v>129</v>
      </c>
      <c r="BE216" s="142">
        <f>IF(N216="základní",J216,0)</f>
        <v>0</v>
      </c>
      <c r="BF216" s="142">
        <f>IF(N216="snížená",J216,0)</f>
        <v>0</v>
      </c>
      <c r="BG216" s="142">
        <f>IF(N216="zákl. přenesená",J216,0)</f>
        <v>0</v>
      </c>
      <c r="BH216" s="142">
        <f>IF(N216="sníž. přenesená",J216,0)</f>
        <v>0</v>
      </c>
      <c r="BI216" s="142">
        <f>IF(N216="nulová",J216,0)</f>
        <v>0</v>
      </c>
      <c r="BJ216" s="17" t="s">
        <v>83</v>
      </c>
      <c r="BK216" s="142">
        <f>ROUND(I216*H216,2)</f>
        <v>0</v>
      </c>
      <c r="BL216" s="17" t="s">
        <v>135</v>
      </c>
      <c r="BM216" s="141" t="s">
        <v>308</v>
      </c>
    </row>
    <row r="217" spans="2:65" s="1" customFormat="1" ht="24.15" customHeight="1" x14ac:dyDescent="0.2">
      <c r="B217" s="129"/>
      <c r="C217" s="130" t="s">
        <v>309</v>
      </c>
      <c r="D217" s="130" t="s">
        <v>131</v>
      </c>
      <c r="E217" s="131" t="s">
        <v>310</v>
      </c>
      <c r="F217" s="132" t="s">
        <v>311</v>
      </c>
      <c r="G217" s="133" t="s">
        <v>167</v>
      </c>
      <c r="H217" s="134">
        <v>19.797000000000001</v>
      </c>
      <c r="I217" s="135"/>
      <c r="J217" s="136">
        <f>ROUND(I217*H217,2)</f>
        <v>0</v>
      </c>
      <c r="K217" s="132" t="s">
        <v>140</v>
      </c>
      <c r="L217" s="32"/>
      <c r="M217" s="137" t="s">
        <v>1</v>
      </c>
      <c r="N217" s="138" t="s">
        <v>40</v>
      </c>
      <c r="P217" s="139">
        <f>O217*H217</f>
        <v>0</v>
      </c>
      <c r="Q217" s="139">
        <v>0</v>
      </c>
      <c r="R217" s="139">
        <f>Q217*H217</f>
        <v>0</v>
      </c>
      <c r="S217" s="139">
        <v>0</v>
      </c>
      <c r="T217" s="140">
        <f>S217*H217</f>
        <v>0</v>
      </c>
      <c r="AR217" s="141" t="s">
        <v>135</v>
      </c>
      <c r="AT217" s="141" t="s">
        <v>131</v>
      </c>
      <c r="AU217" s="141" t="s">
        <v>85</v>
      </c>
      <c r="AY217" s="17" t="s">
        <v>129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7" t="s">
        <v>83</v>
      </c>
      <c r="BK217" s="142">
        <f>ROUND(I217*H217,2)</f>
        <v>0</v>
      </c>
      <c r="BL217" s="17" t="s">
        <v>135</v>
      </c>
      <c r="BM217" s="141" t="s">
        <v>312</v>
      </c>
    </row>
    <row r="218" spans="2:65" s="11" customFormat="1" ht="22.8" customHeight="1" x14ac:dyDescent="0.25">
      <c r="B218" s="117"/>
      <c r="D218" s="118" t="s">
        <v>74</v>
      </c>
      <c r="E218" s="127" t="s">
        <v>313</v>
      </c>
      <c r="F218" s="127" t="s">
        <v>314</v>
      </c>
      <c r="I218" s="120"/>
      <c r="J218" s="128">
        <f>BK218</f>
        <v>0</v>
      </c>
      <c r="L218" s="117"/>
      <c r="M218" s="122"/>
      <c r="P218" s="123">
        <f>P219</f>
        <v>0</v>
      </c>
      <c r="R218" s="123">
        <f>R219</f>
        <v>0</v>
      </c>
      <c r="T218" s="124">
        <f>T219</f>
        <v>0</v>
      </c>
      <c r="AR218" s="118" t="s">
        <v>83</v>
      </c>
      <c r="AT218" s="125" t="s">
        <v>74</v>
      </c>
      <c r="AU218" s="125" t="s">
        <v>83</v>
      </c>
      <c r="AY218" s="118" t="s">
        <v>129</v>
      </c>
      <c r="BK218" s="126">
        <f>BK219</f>
        <v>0</v>
      </c>
    </row>
    <row r="219" spans="2:65" s="1" customFormat="1" ht="16.5" customHeight="1" x14ac:dyDescent="0.2">
      <c r="B219" s="129"/>
      <c r="C219" s="130" t="s">
        <v>315</v>
      </c>
      <c r="D219" s="130" t="s">
        <v>131</v>
      </c>
      <c r="E219" s="131" t="s">
        <v>316</v>
      </c>
      <c r="F219" s="132" t="s">
        <v>317</v>
      </c>
      <c r="G219" s="133" t="s">
        <v>167</v>
      </c>
      <c r="H219" s="134">
        <v>32.993000000000002</v>
      </c>
      <c r="I219" s="135"/>
      <c r="J219" s="136">
        <f>ROUND(I219*H219,2)</f>
        <v>0</v>
      </c>
      <c r="K219" s="132" t="s">
        <v>140</v>
      </c>
      <c r="L219" s="32"/>
      <c r="M219" s="137" t="s">
        <v>1</v>
      </c>
      <c r="N219" s="138" t="s">
        <v>40</v>
      </c>
      <c r="P219" s="139">
        <f>O219*H219</f>
        <v>0</v>
      </c>
      <c r="Q219" s="139">
        <v>0</v>
      </c>
      <c r="R219" s="139">
        <f>Q219*H219</f>
        <v>0</v>
      </c>
      <c r="S219" s="139">
        <v>0</v>
      </c>
      <c r="T219" s="140">
        <f>S219*H219</f>
        <v>0</v>
      </c>
      <c r="AR219" s="141" t="s">
        <v>135</v>
      </c>
      <c r="AT219" s="141" t="s">
        <v>131</v>
      </c>
      <c r="AU219" s="141" t="s">
        <v>85</v>
      </c>
      <c r="AY219" s="17" t="s">
        <v>129</v>
      </c>
      <c r="BE219" s="142">
        <f>IF(N219="základní",J219,0)</f>
        <v>0</v>
      </c>
      <c r="BF219" s="142">
        <f>IF(N219="snížená",J219,0)</f>
        <v>0</v>
      </c>
      <c r="BG219" s="142">
        <f>IF(N219="zákl. přenesená",J219,0)</f>
        <v>0</v>
      </c>
      <c r="BH219" s="142">
        <f>IF(N219="sníž. přenesená",J219,0)</f>
        <v>0</v>
      </c>
      <c r="BI219" s="142">
        <f>IF(N219="nulová",J219,0)</f>
        <v>0</v>
      </c>
      <c r="BJ219" s="17" t="s">
        <v>83</v>
      </c>
      <c r="BK219" s="142">
        <f>ROUND(I219*H219,2)</f>
        <v>0</v>
      </c>
      <c r="BL219" s="17" t="s">
        <v>135</v>
      </c>
      <c r="BM219" s="141" t="s">
        <v>318</v>
      </c>
    </row>
    <row r="220" spans="2:65" s="11" customFormat="1" ht="25.95" customHeight="1" x14ac:dyDescent="0.25">
      <c r="B220" s="117"/>
      <c r="D220" s="118" t="s">
        <v>74</v>
      </c>
      <c r="E220" s="119" t="s">
        <v>319</v>
      </c>
      <c r="F220" s="119" t="s">
        <v>320</v>
      </c>
      <c r="I220" s="120"/>
      <c r="J220" s="121">
        <f>BK220</f>
        <v>0</v>
      </c>
      <c r="L220" s="117"/>
      <c r="M220" s="122"/>
      <c r="P220" s="123">
        <f>P221+P224+P227+P239</f>
        <v>0</v>
      </c>
      <c r="R220" s="123">
        <f>R221+R224+R227+R239</f>
        <v>2.4950756866399999</v>
      </c>
      <c r="T220" s="124">
        <f>T221+T224+T227+T239</f>
        <v>1.9088999999999998</v>
      </c>
      <c r="AR220" s="118" t="s">
        <v>85</v>
      </c>
      <c r="AT220" s="125" t="s">
        <v>74</v>
      </c>
      <c r="AU220" s="125" t="s">
        <v>75</v>
      </c>
      <c r="AY220" s="118" t="s">
        <v>129</v>
      </c>
      <c r="BK220" s="126">
        <f>BK221+BK224+BK227+BK239</f>
        <v>0</v>
      </c>
    </row>
    <row r="221" spans="2:65" s="11" customFormat="1" ht="22.8" customHeight="1" x14ac:dyDescent="0.25">
      <c r="B221" s="117"/>
      <c r="D221" s="118" t="s">
        <v>74</v>
      </c>
      <c r="E221" s="127" t="s">
        <v>321</v>
      </c>
      <c r="F221" s="127" t="s">
        <v>322</v>
      </c>
      <c r="I221" s="120"/>
      <c r="J221" s="128">
        <f>BK221</f>
        <v>0</v>
      </c>
      <c r="L221" s="117"/>
      <c r="M221" s="122"/>
      <c r="P221" s="123">
        <f>SUM(P222:P223)</f>
        <v>0</v>
      </c>
      <c r="R221" s="123">
        <f>SUM(R222:R223)</f>
        <v>0</v>
      </c>
      <c r="T221" s="124">
        <f>SUM(T222:T223)</f>
        <v>0.75074999999999992</v>
      </c>
      <c r="AR221" s="118" t="s">
        <v>85</v>
      </c>
      <c r="AT221" s="125" t="s">
        <v>74</v>
      </c>
      <c r="AU221" s="125" t="s">
        <v>83</v>
      </c>
      <c r="AY221" s="118" t="s">
        <v>129</v>
      </c>
      <c r="BK221" s="126">
        <f>SUM(BK222:BK223)</f>
        <v>0</v>
      </c>
    </row>
    <row r="222" spans="2:65" s="1" customFormat="1" ht="24.15" customHeight="1" x14ac:dyDescent="0.2">
      <c r="B222" s="129"/>
      <c r="C222" s="130" t="s">
        <v>323</v>
      </c>
      <c r="D222" s="130" t="s">
        <v>131</v>
      </c>
      <c r="E222" s="131" t="s">
        <v>324</v>
      </c>
      <c r="F222" s="132" t="s">
        <v>325</v>
      </c>
      <c r="G222" s="133" t="s">
        <v>134</v>
      </c>
      <c r="H222" s="134">
        <v>68.25</v>
      </c>
      <c r="I222" s="135"/>
      <c r="J222" s="136">
        <f>ROUND(I222*H222,2)</f>
        <v>0</v>
      </c>
      <c r="K222" s="132" t="s">
        <v>140</v>
      </c>
      <c r="L222" s="32"/>
      <c r="M222" s="137" t="s">
        <v>1</v>
      </c>
      <c r="N222" s="138" t="s">
        <v>40</v>
      </c>
      <c r="P222" s="139">
        <f>O222*H222</f>
        <v>0</v>
      </c>
      <c r="Q222" s="139">
        <v>0</v>
      </c>
      <c r="R222" s="139">
        <f>Q222*H222</f>
        <v>0</v>
      </c>
      <c r="S222" s="139">
        <v>1.0999999999999999E-2</v>
      </c>
      <c r="T222" s="140">
        <f>S222*H222</f>
        <v>0.75074999999999992</v>
      </c>
      <c r="AR222" s="141" t="s">
        <v>222</v>
      </c>
      <c r="AT222" s="141" t="s">
        <v>131</v>
      </c>
      <c r="AU222" s="141" t="s">
        <v>85</v>
      </c>
      <c r="AY222" s="17" t="s">
        <v>129</v>
      </c>
      <c r="BE222" s="142">
        <f>IF(N222="základní",J222,0)</f>
        <v>0</v>
      </c>
      <c r="BF222" s="142">
        <f>IF(N222="snížená",J222,0)</f>
        <v>0</v>
      </c>
      <c r="BG222" s="142">
        <f>IF(N222="zákl. přenesená",J222,0)</f>
        <v>0</v>
      </c>
      <c r="BH222" s="142">
        <f>IF(N222="sníž. přenesená",J222,0)</f>
        <v>0</v>
      </c>
      <c r="BI222" s="142">
        <f>IF(N222="nulová",J222,0)</f>
        <v>0</v>
      </c>
      <c r="BJ222" s="17" t="s">
        <v>83</v>
      </c>
      <c r="BK222" s="142">
        <f>ROUND(I222*H222,2)</f>
        <v>0</v>
      </c>
      <c r="BL222" s="17" t="s">
        <v>222</v>
      </c>
      <c r="BM222" s="141" t="s">
        <v>326</v>
      </c>
    </row>
    <row r="223" spans="2:65" s="12" customFormat="1" x14ac:dyDescent="0.2">
      <c r="B223" s="143"/>
      <c r="D223" s="144" t="s">
        <v>137</v>
      </c>
      <c r="E223" s="145" t="s">
        <v>1</v>
      </c>
      <c r="F223" s="146" t="s">
        <v>277</v>
      </c>
      <c r="H223" s="147">
        <v>68.25</v>
      </c>
      <c r="I223" s="148"/>
      <c r="L223" s="143"/>
      <c r="M223" s="149"/>
      <c r="T223" s="150"/>
      <c r="AT223" s="145" t="s">
        <v>137</v>
      </c>
      <c r="AU223" s="145" t="s">
        <v>85</v>
      </c>
      <c r="AV223" s="12" t="s">
        <v>85</v>
      </c>
      <c r="AW223" s="12" t="s">
        <v>31</v>
      </c>
      <c r="AX223" s="12" t="s">
        <v>83</v>
      </c>
      <c r="AY223" s="145" t="s">
        <v>129</v>
      </c>
    </row>
    <row r="224" spans="2:65" s="11" customFormat="1" ht="22.8" customHeight="1" x14ac:dyDescent="0.25">
      <c r="B224" s="117"/>
      <c r="D224" s="118" t="s">
        <v>74</v>
      </c>
      <c r="E224" s="127" t="s">
        <v>327</v>
      </c>
      <c r="F224" s="127" t="s">
        <v>328</v>
      </c>
      <c r="I224" s="120"/>
      <c r="J224" s="128">
        <f>BK224</f>
        <v>0</v>
      </c>
      <c r="L224" s="117"/>
      <c r="M224" s="122"/>
      <c r="P224" s="123">
        <f>SUM(P225:P226)</f>
        <v>0</v>
      </c>
      <c r="R224" s="123">
        <f>SUM(R225:R226)</f>
        <v>0</v>
      </c>
      <c r="T224" s="124">
        <f>SUM(T225:T226)</f>
        <v>1.0237499999999999</v>
      </c>
      <c r="AR224" s="118" t="s">
        <v>85</v>
      </c>
      <c r="AT224" s="125" t="s">
        <v>74</v>
      </c>
      <c r="AU224" s="125" t="s">
        <v>83</v>
      </c>
      <c r="AY224" s="118" t="s">
        <v>129</v>
      </c>
      <c r="BK224" s="126">
        <f>SUM(BK225:BK226)</f>
        <v>0</v>
      </c>
    </row>
    <row r="225" spans="2:65" s="1" customFormat="1" ht="33" customHeight="1" x14ac:dyDescent="0.2">
      <c r="B225" s="129"/>
      <c r="C225" s="130" t="s">
        <v>329</v>
      </c>
      <c r="D225" s="130" t="s">
        <v>131</v>
      </c>
      <c r="E225" s="131" t="s">
        <v>330</v>
      </c>
      <c r="F225" s="132" t="s">
        <v>331</v>
      </c>
      <c r="G225" s="133" t="s">
        <v>134</v>
      </c>
      <c r="H225" s="134">
        <v>68.25</v>
      </c>
      <c r="I225" s="135"/>
      <c r="J225" s="136">
        <f>ROUND(I225*H225,2)</f>
        <v>0</v>
      </c>
      <c r="K225" s="132" t="s">
        <v>140</v>
      </c>
      <c r="L225" s="32"/>
      <c r="M225" s="137" t="s">
        <v>1</v>
      </c>
      <c r="N225" s="138" t="s">
        <v>40</v>
      </c>
      <c r="P225" s="139">
        <f>O225*H225</f>
        <v>0</v>
      </c>
      <c r="Q225" s="139">
        <v>0</v>
      </c>
      <c r="R225" s="139">
        <f>Q225*H225</f>
        <v>0</v>
      </c>
      <c r="S225" s="139">
        <v>1.4999999999999999E-2</v>
      </c>
      <c r="T225" s="140">
        <f>S225*H225</f>
        <v>1.0237499999999999</v>
      </c>
      <c r="AR225" s="141" t="s">
        <v>222</v>
      </c>
      <c r="AT225" s="141" t="s">
        <v>131</v>
      </c>
      <c r="AU225" s="141" t="s">
        <v>85</v>
      </c>
      <c r="AY225" s="17" t="s">
        <v>129</v>
      </c>
      <c r="BE225" s="142">
        <f>IF(N225="základní",J225,0)</f>
        <v>0</v>
      </c>
      <c r="BF225" s="142">
        <f>IF(N225="snížená",J225,0)</f>
        <v>0</v>
      </c>
      <c r="BG225" s="142">
        <f>IF(N225="zákl. přenesená",J225,0)</f>
        <v>0</v>
      </c>
      <c r="BH225" s="142">
        <f>IF(N225="sníž. přenesená",J225,0)</f>
        <v>0</v>
      </c>
      <c r="BI225" s="142">
        <f>IF(N225="nulová",J225,0)</f>
        <v>0</v>
      </c>
      <c r="BJ225" s="17" t="s">
        <v>83</v>
      </c>
      <c r="BK225" s="142">
        <f>ROUND(I225*H225,2)</f>
        <v>0</v>
      </c>
      <c r="BL225" s="17" t="s">
        <v>222</v>
      </c>
      <c r="BM225" s="141" t="s">
        <v>332</v>
      </c>
    </row>
    <row r="226" spans="2:65" s="12" customFormat="1" x14ac:dyDescent="0.2">
      <c r="B226" s="143"/>
      <c r="D226" s="144" t="s">
        <v>137</v>
      </c>
      <c r="E226" s="145" t="s">
        <v>1</v>
      </c>
      <c r="F226" s="146" t="s">
        <v>277</v>
      </c>
      <c r="H226" s="147">
        <v>68.25</v>
      </c>
      <c r="I226" s="148"/>
      <c r="L226" s="143"/>
      <c r="M226" s="149"/>
      <c r="T226" s="150"/>
      <c r="AT226" s="145" t="s">
        <v>137</v>
      </c>
      <c r="AU226" s="145" t="s">
        <v>85</v>
      </c>
      <c r="AV226" s="12" t="s">
        <v>85</v>
      </c>
      <c r="AW226" s="12" t="s">
        <v>31</v>
      </c>
      <c r="AX226" s="12" t="s">
        <v>83</v>
      </c>
      <c r="AY226" s="145" t="s">
        <v>129</v>
      </c>
    </row>
    <row r="227" spans="2:65" s="11" customFormat="1" ht="22.8" customHeight="1" x14ac:dyDescent="0.25">
      <c r="B227" s="117"/>
      <c r="D227" s="118" t="s">
        <v>74</v>
      </c>
      <c r="E227" s="127" t="s">
        <v>333</v>
      </c>
      <c r="F227" s="127" t="s">
        <v>334</v>
      </c>
      <c r="I227" s="120"/>
      <c r="J227" s="128">
        <f>BK227</f>
        <v>0</v>
      </c>
      <c r="L227" s="117"/>
      <c r="M227" s="122"/>
      <c r="P227" s="123">
        <f>SUM(P228:P238)</f>
        <v>0</v>
      </c>
      <c r="R227" s="123">
        <f>SUM(R228:R238)</f>
        <v>2.4950756866399999</v>
      </c>
      <c r="T227" s="124">
        <f>SUM(T228:T238)</f>
        <v>0</v>
      </c>
      <c r="AR227" s="118" t="s">
        <v>85</v>
      </c>
      <c r="AT227" s="125" t="s">
        <v>74</v>
      </c>
      <c r="AU227" s="125" t="s">
        <v>83</v>
      </c>
      <c r="AY227" s="118" t="s">
        <v>129</v>
      </c>
      <c r="BK227" s="126">
        <f>SUM(BK228:BK238)</f>
        <v>0</v>
      </c>
    </row>
    <row r="228" spans="2:65" s="1" customFormat="1" ht="37.799999999999997" customHeight="1" x14ac:dyDescent="0.2">
      <c r="B228" s="129"/>
      <c r="C228" s="130" t="s">
        <v>335</v>
      </c>
      <c r="D228" s="130" t="s">
        <v>131</v>
      </c>
      <c r="E228" s="131" t="s">
        <v>336</v>
      </c>
      <c r="F228" s="132" t="s">
        <v>337</v>
      </c>
      <c r="G228" s="133" t="s">
        <v>134</v>
      </c>
      <c r="H228" s="134">
        <v>98.08</v>
      </c>
      <c r="I228" s="135"/>
      <c r="J228" s="136">
        <f>ROUND(I228*H228,2)</f>
        <v>0</v>
      </c>
      <c r="K228" s="132" t="s">
        <v>140</v>
      </c>
      <c r="L228" s="32"/>
      <c r="M228" s="137" t="s">
        <v>1</v>
      </c>
      <c r="N228" s="138" t="s">
        <v>40</v>
      </c>
      <c r="P228" s="139">
        <f>O228*H228</f>
        <v>0</v>
      </c>
      <c r="Q228" s="139">
        <v>0</v>
      </c>
      <c r="R228" s="139">
        <f>Q228*H228</f>
        <v>0</v>
      </c>
      <c r="S228" s="139">
        <v>0</v>
      </c>
      <c r="T228" s="140">
        <f>S228*H228</f>
        <v>0</v>
      </c>
      <c r="AR228" s="141" t="s">
        <v>222</v>
      </c>
      <c r="AT228" s="141" t="s">
        <v>131</v>
      </c>
      <c r="AU228" s="141" t="s">
        <v>85</v>
      </c>
      <c r="AY228" s="17" t="s">
        <v>129</v>
      </c>
      <c r="BE228" s="142">
        <f>IF(N228="základní",J228,0)</f>
        <v>0</v>
      </c>
      <c r="BF228" s="142">
        <f>IF(N228="snížená",J228,0)</f>
        <v>0</v>
      </c>
      <c r="BG228" s="142">
        <f>IF(N228="zákl. přenesená",J228,0)</f>
        <v>0</v>
      </c>
      <c r="BH228" s="142">
        <f>IF(N228="sníž. přenesená",J228,0)</f>
        <v>0</v>
      </c>
      <c r="BI228" s="142">
        <f>IF(N228="nulová",J228,0)</f>
        <v>0</v>
      </c>
      <c r="BJ228" s="17" t="s">
        <v>83</v>
      </c>
      <c r="BK228" s="142">
        <f>ROUND(I228*H228,2)</f>
        <v>0</v>
      </c>
      <c r="BL228" s="17" t="s">
        <v>222</v>
      </c>
      <c r="BM228" s="141" t="s">
        <v>338</v>
      </c>
    </row>
    <row r="229" spans="2:65" s="12" customFormat="1" x14ac:dyDescent="0.2">
      <c r="B229" s="143"/>
      <c r="D229" s="144" t="s">
        <v>137</v>
      </c>
      <c r="E229" s="145" t="s">
        <v>1</v>
      </c>
      <c r="F229" s="146" t="s">
        <v>88</v>
      </c>
      <c r="H229" s="147">
        <v>98.08</v>
      </c>
      <c r="I229" s="148"/>
      <c r="L229" s="143"/>
      <c r="M229" s="149"/>
      <c r="T229" s="150"/>
      <c r="AT229" s="145" t="s">
        <v>137</v>
      </c>
      <c r="AU229" s="145" t="s">
        <v>85</v>
      </c>
      <c r="AV229" s="12" t="s">
        <v>85</v>
      </c>
      <c r="AW229" s="12" t="s">
        <v>31</v>
      </c>
      <c r="AX229" s="12" t="s">
        <v>83</v>
      </c>
      <c r="AY229" s="145" t="s">
        <v>129</v>
      </c>
    </row>
    <row r="230" spans="2:65" s="1" customFormat="1" ht="24.15" customHeight="1" x14ac:dyDescent="0.2">
      <c r="B230" s="129"/>
      <c r="C230" s="164" t="s">
        <v>339</v>
      </c>
      <c r="D230" s="164" t="s">
        <v>164</v>
      </c>
      <c r="E230" s="165" t="s">
        <v>340</v>
      </c>
      <c r="F230" s="166" t="s">
        <v>341</v>
      </c>
      <c r="G230" s="167" t="s">
        <v>232</v>
      </c>
      <c r="H230" s="168">
        <v>298.2</v>
      </c>
      <c r="I230" s="169"/>
      <c r="J230" s="170">
        <f>ROUND(I230*H230,2)</f>
        <v>0</v>
      </c>
      <c r="K230" s="166" t="s">
        <v>168</v>
      </c>
      <c r="L230" s="171"/>
      <c r="M230" s="172" t="s">
        <v>1</v>
      </c>
      <c r="N230" s="173" t="s">
        <v>40</v>
      </c>
      <c r="P230" s="139">
        <f>O230*H230</f>
        <v>0</v>
      </c>
      <c r="Q230" s="139">
        <v>1.4E-3</v>
      </c>
      <c r="R230" s="139">
        <f>Q230*H230</f>
        <v>0.41747999999999996</v>
      </c>
      <c r="S230" s="139">
        <v>0</v>
      </c>
      <c r="T230" s="140">
        <f>S230*H230</f>
        <v>0</v>
      </c>
      <c r="AR230" s="141" t="s">
        <v>301</v>
      </c>
      <c r="AT230" s="141" t="s">
        <v>164</v>
      </c>
      <c r="AU230" s="141" t="s">
        <v>85</v>
      </c>
      <c r="AY230" s="17" t="s">
        <v>129</v>
      </c>
      <c r="BE230" s="142">
        <f>IF(N230="základní",J230,0)</f>
        <v>0</v>
      </c>
      <c r="BF230" s="142">
        <f>IF(N230="snížená",J230,0)</f>
        <v>0</v>
      </c>
      <c r="BG230" s="142">
        <f>IF(N230="zákl. přenesená",J230,0)</f>
        <v>0</v>
      </c>
      <c r="BH230" s="142">
        <f>IF(N230="sníž. přenesená",J230,0)</f>
        <v>0</v>
      </c>
      <c r="BI230" s="142">
        <f>IF(N230="nulová",J230,0)</f>
        <v>0</v>
      </c>
      <c r="BJ230" s="17" t="s">
        <v>83</v>
      </c>
      <c r="BK230" s="142">
        <f>ROUND(I230*H230,2)</f>
        <v>0</v>
      </c>
      <c r="BL230" s="17" t="s">
        <v>222</v>
      </c>
      <c r="BM230" s="141" t="s">
        <v>342</v>
      </c>
    </row>
    <row r="231" spans="2:65" s="12" customFormat="1" x14ac:dyDescent="0.2">
      <c r="B231" s="143"/>
      <c r="D231" s="144" t="s">
        <v>137</v>
      </c>
      <c r="E231" s="145" t="s">
        <v>1</v>
      </c>
      <c r="F231" s="146" t="s">
        <v>343</v>
      </c>
      <c r="H231" s="147">
        <v>298.2</v>
      </c>
      <c r="I231" s="148"/>
      <c r="L231" s="143"/>
      <c r="M231" s="149"/>
      <c r="T231" s="150"/>
      <c r="AT231" s="145" t="s">
        <v>137</v>
      </c>
      <c r="AU231" s="145" t="s">
        <v>85</v>
      </c>
      <c r="AV231" s="12" t="s">
        <v>85</v>
      </c>
      <c r="AW231" s="12" t="s">
        <v>31</v>
      </c>
      <c r="AX231" s="12" t="s">
        <v>83</v>
      </c>
      <c r="AY231" s="145" t="s">
        <v>129</v>
      </c>
    </row>
    <row r="232" spans="2:65" s="1" customFormat="1" ht="24.15" customHeight="1" x14ac:dyDescent="0.2">
      <c r="B232" s="129"/>
      <c r="C232" s="130" t="s">
        <v>344</v>
      </c>
      <c r="D232" s="130" t="s">
        <v>131</v>
      </c>
      <c r="E232" s="131" t="s">
        <v>345</v>
      </c>
      <c r="F232" s="132" t="s">
        <v>346</v>
      </c>
      <c r="G232" s="133" t="s">
        <v>134</v>
      </c>
      <c r="H232" s="134">
        <v>98.08</v>
      </c>
      <c r="I232" s="135"/>
      <c r="J232" s="136">
        <f>ROUND(I232*H232,2)</f>
        <v>0</v>
      </c>
      <c r="K232" s="132" t="s">
        <v>140</v>
      </c>
      <c r="L232" s="32"/>
      <c r="M232" s="137" t="s">
        <v>1</v>
      </c>
      <c r="N232" s="138" t="s">
        <v>40</v>
      </c>
      <c r="P232" s="139">
        <f>O232*H232</f>
        <v>0</v>
      </c>
      <c r="Q232" s="139">
        <v>4.2940799999999999E-4</v>
      </c>
      <c r="R232" s="139">
        <f>Q232*H232</f>
        <v>4.2116336640000002E-2</v>
      </c>
      <c r="S232" s="139">
        <v>0</v>
      </c>
      <c r="T232" s="140">
        <f>S232*H232</f>
        <v>0</v>
      </c>
      <c r="AR232" s="141" t="s">
        <v>222</v>
      </c>
      <c r="AT232" s="141" t="s">
        <v>131</v>
      </c>
      <c r="AU232" s="141" t="s">
        <v>85</v>
      </c>
      <c r="AY232" s="17" t="s">
        <v>129</v>
      </c>
      <c r="BE232" s="142">
        <f>IF(N232="základní",J232,0)</f>
        <v>0</v>
      </c>
      <c r="BF232" s="142">
        <f>IF(N232="snížená",J232,0)</f>
        <v>0</v>
      </c>
      <c r="BG232" s="142">
        <f>IF(N232="zákl. přenesená",J232,0)</f>
        <v>0</v>
      </c>
      <c r="BH232" s="142">
        <f>IF(N232="sníž. přenesená",J232,0)</f>
        <v>0</v>
      </c>
      <c r="BI232" s="142">
        <f>IF(N232="nulová",J232,0)</f>
        <v>0</v>
      </c>
      <c r="BJ232" s="17" t="s">
        <v>83</v>
      </c>
      <c r="BK232" s="142">
        <f>ROUND(I232*H232,2)</f>
        <v>0</v>
      </c>
      <c r="BL232" s="17" t="s">
        <v>222</v>
      </c>
      <c r="BM232" s="141" t="s">
        <v>347</v>
      </c>
    </row>
    <row r="233" spans="2:65" s="12" customFormat="1" x14ac:dyDescent="0.2">
      <c r="B233" s="143"/>
      <c r="D233" s="144" t="s">
        <v>137</v>
      </c>
      <c r="E233" s="145" t="s">
        <v>1</v>
      </c>
      <c r="F233" s="146" t="s">
        <v>348</v>
      </c>
      <c r="H233" s="147">
        <v>98.08</v>
      </c>
      <c r="I233" s="148"/>
      <c r="L233" s="143"/>
      <c r="M233" s="149"/>
      <c r="T233" s="150"/>
      <c r="AT233" s="145" t="s">
        <v>137</v>
      </c>
      <c r="AU233" s="145" t="s">
        <v>85</v>
      </c>
      <c r="AV233" s="12" t="s">
        <v>85</v>
      </c>
      <c r="AW233" s="12" t="s">
        <v>31</v>
      </c>
      <c r="AX233" s="12" t="s">
        <v>75</v>
      </c>
      <c r="AY233" s="145" t="s">
        <v>129</v>
      </c>
    </row>
    <row r="234" spans="2:65" s="14" customFormat="1" x14ac:dyDescent="0.2">
      <c r="B234" s="157"/>
      <c r="D234" s="144" t="s">
        <v>137</v>
      </c>
      <c r="E234" s="158" t="s">
        <v>88</v>
      </c>
      <c r="F234" s="159" t="s">
        <v>153</v>
      </c>
      <c r="H234" s="160">
        <v>98.08</v>
      </c>
      <c r="I234" s="161"/>
      <c r="L234" s="157"/>
      <c r="M234" s="162"/>
      <c r="T234" s="163"/>
      <c r="AT234" s="158" t="s">
        <v>137</v>
      </c>
      <c r="AU234" s="158" t="s">
        <v>85</v>
      </c>
      <c r="AV234" s="14" t="s">
        <v>135</v>
      </c>
      <c r="AW234" s="14" t="s">
        <v>31</v>
      </c>
      <c r="AX234" s="14" t="s">
        <v>83</v>
      </c>
      <c r="AY234" s="158" t="s">
        <v>129</v>
      </c>
    </row>
    <row r="235" spans="2:65" s="1" customFormat="1" ht="21.75" customHeight="1" x14ac:dyDescent="0.2">
      <c r="B235" s="129"/>
      <c r="C235" s="164" t="s">
        <v>349</v>
      </c>
      <c r="D235" s="164" t="s">
        <v>164</v>
      </c>
      <c r="E235" s="165" t="s">
        <v>350</v>
      </c>
      <c r="F235" s="166" t="s">
        <v>351</v>
      </c>
      <c r="G235" s="167" t="s">
        <v>232</v>
      </c>
      <c r="H235" s="168">
        <v>689.99300000000005</v>
      </c>
      <c r="I235" s="169"/>
      <c r="J235" s="170">
        <f>ROUND(I235*H235,2)</f>
        <v>0</v>
      </c>
      <c r="K235" s="166" t="s">
        <v>1</v>
      </c>
      <c r="L235" s="171"/>
      <c r="M235" s="172" t="s">
        <v>1</v>
      </c>
      <c r="N235" s="173" t="s">
        <v>40</v>
      </c>
      <c r="P235" s="139">
        <f>O235*H235</f>
        <v>0</v>
      </c>
      <c r="Q235" s="139">
        <v>2.9499999999999999E-3</v>
      </c>
      <c r="R235" s="139">
        <f>Q235*H235</f>
        <v>2.0354793500000001</v>
      </c>
      <c r="S235" s="139">
        <v>0</v>
      </c>
      <c r="T235" s="140">
        <f>S235*H235</f>
        <v>0</v>
      </c>
      <c r="AR235" s="141" t="s">
        <v>301</v>
      </c>
      <c r="AT235" s="141" t="s">
        <v>164</v>
      </c>
      <c r="AU235" s="141" t="s">
        <v>85</v>
      </c>
      <c r="AY235" s="17" t="s">
        <v>129</v>
      </c>
      <c r="BE235" s="142">
        <f>IF(N235="základní",J235,0)</f>
        <v>0</v>
      </c>
      <c r="BF235" s="142">
        <f>IF(N235="snížená",J235,0)</f>
        <v>0</v>
      </c>
      <c r="BG235" s="142">
        <f>IF(N235="zákl. přenesená",J235,0)</f>
        <v>0</v>
      </c>
      <c r="BH235" s="142">
        <f>IF(N235="sníž. přenesená",J235,0)</f>
        <v>0</v>
      </c>
      <c r="BI235" s="142">
        <f>IF(N235="nulová",J235,0)</f>
        <v>0</v>
      </c>
      <c r="BJ235" s="17" t="s">
        <v>83</v>
      </c>
      <c r="BK235" s="142">
        <f>ROUND(I235*H235,2)</f>
        <v>0</v>
      </c>
      <c r="BL235" s="17" t="s">
        <v>222</v>
      </c>
      <c r="BM235" s="141" t="s">
        <v>352</v>
      </c>
    </row>
    <row r="236" spans="2:65" s="12" customFormat="1" x14ac:dyDescent="0.2">
      <c r="B236" s="143"/>
      <c r="D236" s="144" t="s">
        <v>137</v>
      </c>
      <c r="E236" s="145" t="s">
        <v>1</v>
      </c>
      <c r="F236" s="146" t="s">
        <v>353</v>
      </c>
      <c r="H236" s="147">
        <v>689.99300000000005</v>
      </c>
      <c r="I236" s="148"/>
      <c r="L236" s="143"/>
      <c r="M236" s="149"/>
      <c r="T236" s="150"/>
      <c r="AT236" s="145" t="s">
        <v>137</v>
      </c>
      <c r="AU236" s="145" t="s">
        <v>85</v>
      </c>
      <c r="AV236" s="12" t="s">
        <v>85</v>
      </c>
      <c r="AW236" s="12" t="s">
        <v>31</v>
      </c>
      <c r="AX236" s="12" t="s">
        <v>83</v>
      </c>
      <c r="AY236" s="145" t="s">
        <v>129</v>
      </c>
    </row>
    <row r="237" spans="2:65" s="1" customFormat="1" ht="16.5" customHeight="1" x14ac:dyDescent="0.2">
      <c r="B237" s="129"/>
      <c r="C237" s="164" t="s">
        <v>354</v>
      </c>
      <c r="D237" s="164" t="s">
        <v>164</v>
      </c>
      <c r="E237" s="165" t="s">
        <v>355</v>
      </c>
      <c r="F237" s="166" t="s">
        <v>356</v>
      </c>
      <c r="G237" s="167" t="s">
        <v>357</v>
      </c>
      <c r="H237" s="168">
        <v>1</v>
      </c>
      <c r="I237" s="169"/>
      <c r="J237" s="170">
        <f>ROUND(I237*H237,2)</f>
        <v>0</v>
      </c>
      <c r="K237" s="166" t="s">
        <v>1</v>
      </c>
      <c r="L237" s="171"/>
      <c r="M237" s="172" t="s">
        <v>1</v>
      </c>
      <c r="N237" s="173" t="s">
        <v>40</v>
      </c>
      <c r="P237" s="139">
        <f>O237*H237</f>
        <v>0</v>
      </c>
      <c r="Q237" s="139">
        <v>0</v>
      </c>
      <c r="R237" s="139">
        <f>Q237*H237</f>
        <v>0</v>
      </c>
      <c r="S237" s="139">
        <v>0</v>
      </c>
      <c r="T237" s="140">
        <f>S237*H237</f>
        <v>0</v>
      </c>
      <c r="AR237" s="141" t="s">
        <v>301</v>
      </c>
      <c r="AT237" s="141" t="s">
        <v>164</v>
      </c>
      <c r="AU237" s="141" t="s">
        <v>85</v>
      </c>
      <c r="AY237" s="17" t="s">
        <v>129</v>
      </c>
      <c r="BE237" s="142">
        <f>IF(N237="základní",J237,0)</f>
        <v>0</v>
      </c>
      <c r="BF237" s="142">
        <f>IF(N237="snížená",J237,0)</f>
        <v>0</v>
      </c>
      <c r="BG237" s="142">
        <f>IF(N237="zákl. přenesená",J237,0)</f>
        <v>0</v>
      </c>
      <c r="BH237" s="142">
        <f>IF(N237="sníž. přenesená",J237,0)</f>
        <v>0</v>
      </c>
      <c r="BI237" s="142">
        <f>IF(N237="nulová",J237,0)</f>
        <v>0</v>
      </c>
      <c r="BJ237" s="17" t="s">
        <v>83</v>
      </c>
      <c r="BK237" s="142">
        <f>ROUND(I237*H237,2)</f>
        <v>0</v>
      </c>
      <c r="BL237" s="17" t="s">
        <v>222</v>
      </c>
      <c r="BM237" s="141" t="s">
        <v>358</v>
      </c>
    </row>
    <row r="238" spans="2:65" s="1" customFormat="1" ht="24.15" customHeight="1" x14ac:dyDescent="0.2">
      <c r="B238" s="129"/>
      <c r="C238" s="130" t="s">
        <v>359</v>
      </c>
      <c r="D238" s="130" t="s">
        <v>131</v>
      </c>
      <c r="E238" s="131" t="s">
        <v>360</v>
      </c>
      <c r="F238" s="132" t="s">
        <v>361</v>
      </c>
      <c r="G238" s="133" t="s">
        <v>362</v>
      </c>
      <c r="H238" s="184"/>
      <c r="I238" s="135"/>
      <c r="J238" s="136">
        <f>ROUND(I238*H238,2)</f>
        <v>0</v>
      </c>
      <c r="K238" s="132" t="s">
        <v>140</v>
      </c>
      <c r="L238" s="32"/>
      <c r="M238" s="137" t="s">
        <v>1</v>
      </c>
      <c r="N238" s="138" t="s">
        <v>40</v>
      </c>
      <c r="P238" s="139">
        <f>O238*H238</f>
        <v>0</v>
      </c>
      <c r="Q238" s="139">
        <v>0</v>
      </c>
      <c r="R238" s="139">
        <f>Q238*H238</f>
        <v>0</v>
      </c>
      <c r="S238" s="139">
        <v>0</v>
      </c>
      <c r="T238" s="140">
        <f>S238*H238</f>
        <v>0</v>
      </c>
      <c r="AR238" s="141" t="s">
        <v>222</v>
      </c>
      <c r="AT238" s="141" t="s">
        <v>131</v>
      </c>
      <c r="AU238" s="141" t="s">
        <v>85</v>
      </c>
      <c r="AY238" s="17" t="s">
        <v>129</v>
      </c>
      <c r="BE238" s="142">
        <f>IF(N238="základní",J238,0)</f>
        <v>0</v>
      </c>
      <c r="BF238" s="142">
        <f>IF(N238="snížená",J238,0)</f>
        <v>0</v>
      </c>
      <c r="BG238" s="142">
        <f>IF(N238="zákl. přenesená",J238,0)</f>
        <v>0</v>
      </c>
      <c r="BH238" s="142">
        <f>IF(N238="sníž. přenesená",J238,0)</f>
        <v>0</v>
      </c>
      <c r="BI238" s="142">
        <f>IF(N238="nulová",J238,0)</f>
        <v>0</v>
      </c>
      <c r="BJ238" s="17" t="s">
        <v>83</v>
      </c>
      <c r="BK238" s="142">
        <f>ROUND(I238*H238,2)</f>
        <v>0</v>
      </c>
      <c r="BL238" s="17" t="s">
        <v>222</v>
      </c>
      <c r="BM238" s="141" t="s">
        <v>363</v>
      </c>
    </row>
    <row r="239" spans="2:65" s="11" customFormat="1" ht="22.8" customHeight="1" x14ac:dyDescent="0.25">
      <c r="B239" s="117"/>
      <c r="D239" s="118" t="s">
        <v>74</v>
      </c>
      <c r="E239" s="127" t="s">
        <v>364</v>
      </c>
      <c r="F239" s="127" t="s">
        <v>365</v>
      </c>
      <c r="I239" s="120"/>
      <c r="J239" s="128">
        <f>BK239</f>
        <v>0</v>
      </c>
      <c r="L239" s="117"/>
      <c r="M239" s="122"/>
      <c r="P239" s="123">
        <f>SUM(P240:P242)</f>
        <v>0</v>
      </c>
      <c r="R239" s="123">
        <f>SUM(R240:R242)</f>
        <v>0</v>
      </c>
      <c r="T239" s="124">
        <f>SUM(T240:T242)</f>
        <v>0.13440000000000002</v>
      </c>
      <c r="AR239" s="118" t="s">
        <v>85</v>
      </c>
      <c r="AT239" s="125" t="s">
        <v>74</v>
      </c>
      <c r="AU239" s="125" t="s">
        <v>83</v>
      </c>
      <c r="AY239" s="118" t="s">
        <v>129</v>
      </c>
      <c r="BK239" s="126">
        <f>SUM(BK240:BK242)</f>
        <v>0</v>
      </c>
    </row>
    <row r="240" spans="2:65" s="1" customFormat="1" ht="24.15" customHeight="1" x14ac:dyDescent="0.2">
      <c r="B240" s="129"/>
      <c r="C240" s="130" t="s">
        <v>366</v>
      </c>
      <c r="D240" s="130" t="s">
        <v>131</v>
      </c>
      <c r="E240" s="131" t="s">
        <v>367</v>
      </c>
      <c r="F240" s="132" t="s">
        <v>368</v>
      </c>
      <c r="G240" s="133" t="s">
        <v>232</v>
      </c>
      <c r="H240" s="134">
        <v>8.4</v>
      </c>
      <c r="I240" s="135"/>
      <c r="J240" s="136">
        <f>ROUND(I240*H240,2)</f>
        <v>0</v>
      </c>
      <c r="K240" s="132" t="s">
        <v>140</v>
      </c>
      <c r="L240" s="32"/>
      <c r="M240" s="137" t="s">
        <v>1</v>
      </c>
      <c r="N240" s="138" t="s">
        <v>40</v>
      </c>
      <c r="P240" s="139">
        <f>O240*H240</f>
        <v>0</v>
      </c>
      <c r="Q240" s="139">
        <v>0</v>
      </c>
      <c r="R240" s="139">
        <f>Q240*H240</f>
        <v>0</v>
      </c>
      <c r="S240" s="139">
        <v>1.6E-2</v>
      </c>
      <c r="T240" s="140">
        <f>S240*H240</f>
        <v>0.13440000000000002</v>
      </c>
      <c r="AR240" s="141" t="s">
        <v>222</v>
      </c>
      <c r="AT240" s="141" t="s">
        <v>131</v>
      </c>
      <c r="AU240" s="141" t="s">
        <v>85</v>
      </c>
      <c r="AY240" s="17" t="s">
        <v>129</v>
      </c>
      <c r="BE240" s="142">
        <f>IF(N240="základní",J240,0)</f>
        <v>0</v>
      </c>
      <c r="BF240" s="142">
        <f>IF(N240="snížená",J240,0)</f>
        <v>0</v>
      </c>
      <c r="BG240" s="142">
        <f>IF(N240="zákl. přenesená",J240,0)</f>
        <v>0</v>
      </c>
      <c r="BH240" s="142">
        <f>IF(N240="sníž. přenesená",J240,0)</f>
        <v>0</v>
      </c>
      <c r="BI240" s="142">
        <f>IF(N240="nulová",J240,0)</f>
        <v>0</v>
      </c>
      <c r="BJ240" s="17" t="s">
        <v>83</v>
      </c>
      <c r="BK240" s="142">
        <f>ROUND(I240*H240,2)</f>
        <v>0</v>
      </c>
      <c r="BL240" s="17" t="s">
        <v>222</v>
      </c>
      <c r="BM240" s="141" t="s">
        <v>369</v>
      </c>
    </row>
    <row r="241" spans="2:65" s="12" customFormat="1" x14ac:dyDescent="0.2">
      <c r="B241" s="143"/>
      <c r="D241" s="144" t="s">
        <v>137</v>
      </c>
      <c r="E241" s="145" t="s">
        <v>1</v>
      </c>
      <c r="F241" s="146" t="s">
        <v>370</v>
      </c>
      <c r="H241" s="147">
        <v>8.4</v>
      </c>
      <c r="I241" s="148"/>
      <c r="L241" s="143"/>
      <c r="M241" s="149"/>
      <c r="T241" s="150"/>
      <c r="AT241" s="145" t="s">
        <v>137</v>
      </c>
      <c r="AU241" s="145" t="s">
        <v>85</v>
      </c>
      <c r="AV241" s="12" t="s">
        <v>85</v>
      </c>
      <c r="AW241" s="12" t="s">
        <v>31</v>
      </c>
      <c r="AX241" s="12" t="s">
        <v>83</v>
      </c>
      <c r="AY241" s="145" t="s">
        <v>129</v>
      </c>
    </row>
    <row r="242" spans="2:65" s="1" customFormat="1" ht="24.15" customHeight="1" x14ac:dyDescent="0.2">
      <c r="B242" s="129"/>
      <c r="C242" s="130" t="s">
        <v>371</v>
      </c>
      <c r="D242" s="130" t="s">
        <v>131</v>
      </c>
      <c r="E242" s="131" t="s">
        <v>372</v>
      </c>
      <c r="F242" s="132" t="s">
        <v>373</v>
      </c>
      <c r="G242" s="133" t="s">
        <v>362</v>
      </c>
      <c r="H242" s="184"/>
      <c r="I242" s="135"/>
      <c r="J242" s="136">
        <f>ROUND(I242*H242,2)</f>
        <v>0</v>
      </c>
      <c r="K242" s="132" t="s">
        <v>140</v>
      </c>
      <c r="L242" s="32"/>
      <c r="M242" s="185" t="s">
        <v>1</v>
      </c>
      <c r="N242" s="186" t="s">
        <v>40</v>
      </c>
      <c r="O242" s="187"/>
      <c r="P242" s="188">
        <f>O242*H242</f>
        <v>0</v>
      </c>
      <c r="Q242" s="188">
        <v>0</v>
      </c>
      <c r="R242" s="188">
        <f>Q242*H242</f>
        <v>0</v>
      </c>
      <c r="S242" s="188">
        <v>0</v>
      </c>
      <c r="T242" s="189">
        <f>S242*H242</f>
        <v>0</v>
      </c>
      <c r="AR242" s="141" t="s">
        <v>222</v>
      </c>
      <c r="AT242" s="141" t="s">
        <v>131</v>
      </c>
      <c r="AU242" s="141" t="s">
        <v>85</v>
      </c>
      <c r="AY242" s="17" t="s">
        <v>129</v>
      </c>
      <c r="BE242" s="142">
        <f>IF(N242="základní",J242,0)</f>
        <v>0</v>
      </c>
      <c r="BF242" s="142">
        <f>IF(N242="snížená",J242,0)</f>
        <v>0</v>
      </c>
      <c r="BG242" s="142">
        <f>IF(N242="zákl. přenesená",J242,0)</f>
        <v>0</v>
      </c>
      <c r="BH242" s="142">
        <f>IF(N242="sníž. přenesená",J242,0)</f>
        <v>0</v>
      </c>
      <c r="BI242" s="142">
        <f>IF(N242="nulová",J242,0)</f>
        <v>0</v>
      </c>
      <c r="BJ242" s="17" t="s">
        <v>83</v>
      </c>
      <c r="BK242" s="142">
        <f>ROUND(I242*H242,2)</f>
        <v>0</v>
      </c>
      <c r="BL242" s="17" t="s">
        <v>222</v>
      </c>
      <c r="BM242" s="141" t="s">
        <v>374</v>
      </c>
    </row>
    <row r="243" spans="2:65" s="1" customFormat="1" ht="6.9" customHeight="1" x14ac:dyDescent="0.2">
      <c r="B243" s="44"/>
      <c r="C243" s="45"/>
      <c r="D243" s="45"/>
      <c r="E243" s="45"/>
      <c r="F243" s="45"/>
      <c r="G243" s="45"/>
      <c r="H243" s="45"/>
      <c r="I243" s="45"/>
      <c r="J243" s="45"/>
      <c r="K243" s="45"/>
      <c r="L243" s="32"/>
    </row>
  </sheetData>
  <autoFilter ref="C127:K242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7"/>
  <sheetViews>
    <sheetView showGridLines="0" topLeftCell="A29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 x14ac:dyDescent="0.2"/>
    <row r="2" spans="2:8" ht="36.9" customHeight="1" x14ac:dyDescent="0.2"/>
    <row r="3" spans="2:8" ht="6.9" customHeight="1" x14ac:dyDescent="0.2">
      <c r="B3" s="18"/>
      <c r="C3" s="19"/>
      <c r="D3" s="19"/>
      <c r="E3" s="19"/>
      <c r="F3" s="19"/>
      <c r="G3" s="19"/>
      <c r="H3" s="20"/>
    </row>
    <row r="4" spans="2:8" ht="24.9" customHeight="1" x14ac:dyDescent="0.2">
      <c r="B4" s="20"/>
      <c r="C4" s="21" t="s">
        <v>375</v>
      </c>
      <c r="H4" s="20"/>
    </row>
    <row r="5" spans="2:8" ht="12" customHeight="1" x14ac:dyDescent="0.2">
      <c r="B5" s="20"/>
      <c r="C5" s="24" t="s">
        <v>13</v>
      </c>
      <c r="D5" s="234" t="s">
        <v>14</v>
      </c>
      <c r="E5" s="200"/>
      <c r="F5" s="200"/>
      <c r="H5" s="20"/>
    </row>
    <row r="6" spans="2:8" ht="36.9" customHeight="1" x14ac:dyDescent="0.2">
      <c r="B6" s="20"/>
      <c r="C6" s="26" t="s">
        <v>16</v>
      </c>
      <c r="D6" s="231" t="s">
        <v>17</v>
      </c>
      <c r="E6" s="200"/>
      <c r="F6" s="200"/>
      <c r="H6" s="20"/>
    </row>
    <row r="7" spans="2:8" ht="16.5" customHeight="1" x14ac:dyDescent="0.2">
      <c r="B7" s="20"/>
      <c r="C7" s="27" t="s">
        <v>22</v>
      </c>
      <c r="D7" s="52">
        <f>'Rekapitulace stavby'!AN8</f>
        <v>45791</v>
      </c>
      <c r="H7" s="20"/>
    </row>
    <row r="8" spans="2:8" s="1" customFormat="1" ht="10.8" customHeight="1" x14ac:dyDescent="0.2">
      <c r="B8" s="32"/>
      <c r="H8" s="32"/>
    </row>
    <row r="9" spans="2:8" s="10" customFormat="1" ht="29.25" customHeight="1" x14ac:dyDescent="0.2">
      <c r="B9" s="109"/>
      <c r="C9" s="110" t="s">
        <v>56</v>
      </c>
      <c r="D9" s="111" t="s">
        <v>57</v>
      </c>
      <c r="E9" s="111" t="s">
        <v>116</v>
      </c>
      <c r="F9" s="112" t="s">
        <v>376</v>
      </c>
      <c r="H9" s="109"/>
    </row>
    <row r="10" spans="2:8" s="1" customFormat="1" ht="26.4" customHeight="1" x14ac:dyDescent="0.2">
      <c r="B10" s="32"/>
      <c r="C10" s="190" t="s">
        <v>80</v>
      </c>
      <c r="D10" s="190" t="s">
        <v>81</v>
      </c>
      <c r="H10" s="32"/>
    </row>
    <row r="11" spans="2:8" s="1" customFormat="1" ht="16.8" customHeight="1" x14ac:dyDescent="0.2">
      <c r="B11" s="32"/>
      <c r="C11" s="191" t="s">
        <v>86</v>
      </c>
      <c r="D11" s="192" t="s">
        <v>1</v>
      </c>
      <c r="E11" s="193" t="s">
        <v>1</v>
      </c>
      <c r="F11" s="194">
        <v>26.2</v>
      </c>
      <c r="H11" s="32"/>
    </row>
    <row r="12" spans="2:8" s="1" customFormat="1" ht="16.8" customHeight="1" x14ac:dyDescent="0.2">
      <c r="B12" s="32"/>
      <c r="C12" s="195" t="s">
        <v>1</v>
      </c>
      <c r="D12" s="195" t="s">
        <v>151</v>
      </c>
      <c r="E12" s="17" t="s">
        <v>1</v>
      </c>
      <c r="F12" s="196">
        <v>34.799999999999997</v>
      </c>
      <c r="H12" s="32"/>
    </row>
    <row r="13" spans="2:8" s="1" customFormat="1" ht="16.8" customHeight="1" x14ac:dyDescent="0.2">
      <c r="B13" s="32"/>
      <c r="C13" s="195" t="s">
        <v>1</v>
      </c>
      <c r="D13" s="195" t="s">
        <v>152</v>
      </c>
      <c r="E13" s="17" t="s">
        <v>1</v>
      </c>
      <c r="F13" s="196">
        <v>-8.6</v>
      </c>
      <c r="H13" s="32"/>
    </row>
    <row r="14" spans="2:8" s="1" customFormat="1" ht="16.8" customHeight="1" x14ac:dyDescent="0.2">
      <c r="B14" s="32"/>
      <c r="C14" s="195" t="s">
        <v>86</v>
      </c>
      <c r="D14" s="195" t="s">
        <v>153</v>
      </c>
      <c r="E14" s="17" t="s">
        <v>1</v>
      </c>
      <c r="F14" s="196">
        <v>26.2</v>
      </c>
      <c r="H14" s="32"/>
    </row>
    <row r="15" spans="2:8" s="1" customFormat="1" ht="16.8" customHeight="1" x14ac:dyDescent="0.2">
      <c r="B15" s="32"/>
      <c r="C15" s="197" t="s">
        <v>377</v>
      </c>
      <c r="H15" s="32"/>
    </row>
    <row r="16" spans="2:8" s="1" customFormat="1" ht="16.8" customHeight="1" x14ac:dyDescent="0.2">
      <c r="B16" s="32"/>
      <c r="C16" s="195" t="s">
        <v>148</v>
      </c>
      <c r="D16" s="195" t="s">
        <v>149</v>
      </c>
      <c r="E16" s="17" t="s">
        <v>134</v>
      </c>
      <c r="F16" s="196">
        <v>26.2</v>
      </c>
      <c r="H16" s="32"/>
    </row>
    <row r="17" spans="2:8" s="1" customFormat="1" ht="16.8" customHeight="1" x14ac:dyDescent="0.2">
      <c r="B17" s="32"/>
      <c r="C17" s="195" t="s">
        <v>138</v>
      </c>
      <c r="D17" s="195" t="s">
        <v>139</v>
      </c>
      <c r="E17" s="17" t="s">
        <v>134</v>
      </c>
      <c r="F17" s="196">
        <v>26.2</v>
      </c>
      <c r="H17" s="32"/>
    </row>
    <row r="18" spans="2:8" s="1" customFormat="1" ht="16.8" customHeight="1" x14ac:dyDescent="0.2">
      <c r="B18" s="32"/>
      <c r="C18" s="191" t="s">
        <v>91</v>
      </c>
      <c r="D18" s="192" t="s">
        <v>1</v>
      </c>
      <c r="E18" s="193" t="s">
        <v>1</v>
      </c>
      <c r="F18" s="194">
        <v>46.4</v>
      </c>
      <c r="H18" s="32"/>
    </row>
    <row r="19" spans="2:8" s="1" customFormat="1" ht="16.8" customHeight="1" x14ac:dyDescent="0.2">
      <c r="B19" s="32"/>
      <c r="C19" s="195" t="s">
        <v>1</v>
      </c>
      <c r="D19" s="195" t="s">
        <v>194</v>
      </c>
      <c r="E19" s="17" t="s">
        <v>1</v>
      </c>
      <c r="F19" s="196">
        <v>0</v>
      </c>
      <c r="H19" s="32"/>
    </row>
    <row r="20" spans="2:8" s="1" customFormat="1" ht="16.8" customHeight="1" x14ac:dyDescent="0.2">
      <c r="B20" s="32"/>
      <c r="C20" s="195" t="s">
        <v>1</v>
      </c>
      <c r="D20" s="195" t="s">
        <v>195</v>
      </c>
      <c r="E20" s="17" t="s">
        <v>1</v>
      </c>
      <c r="F20" s="196">
        <v>46.4</v>
      </c>
      <c r="H20" s="32"/>
    </row>
    <row r="21" spans="2:8" s="1" customFormat="1" ht="16.8" customHeight="1" x14ac:dyDescent="0.2">
      <c r="B21" s="32"/>
      <c r="C21" s="195" t="s">
        <v>91</v>
      </c>
      <c r="D21" s="195" t="s">
        <v>196</v>
      </c>
      <c r="E21" s="17" t="s">
        <v>1</v>
      </c>
      <c r="F21" s="196">
        <v>46.4</v>
      </c>
      <c r="H21" s="32"/>
    </row>
    <row r="22" spans="2:8" s="1" customFormat="1" ht="16.8" customHeight="1" x14ac:dyDescent="0.2">
      <c r="B22" s="32"/>
      <c r="C22" s="197" t="s">
        <v>377</v>
      </c>
      <c r="H22" s="32"/>
    </row>
    <row r="23" spans="2:8" s="1" customFormat="1" ht="16.8" customHeight="1" x14ac:dyDescent="0.2">
      <c r="B23" s="32"/>
      <c r="C23" s="195" t="s">
        <v>191</v>
      </c>
      <c r="D23" s="195" t="s">
        <v>192</v>
      </c>
      <c r="E23" s="17" t="s">
        <v>134</v>
      </c>
      <c r="F23" s="196">
        <v>69.400000000000006</v>
      </c>
      <c r="H23" s="32"/>
    </row>
    <row r="24" spans="2:8" s="1" customFormat="1" ht="16.8" customHeight="1" x14ac:dyDescent="0.2">
      <c r="B24" s="32"/>
      <c r="C24" s="195" t="s">
        <v>173</v>
      </c>
      <c r="D24" s="195" t="s">
        <v>174</v>
      </c>
      <c r="E24" s="17" t="s">
        <v>134</v>
      </c>
      <c r="F24" s="196">
        <v>69.400000000000006</v>
      </c>
      <c r="H24" s="32"/>
    </row>
    <row r="25" spans="2:8" s="1" customFormat="1" ht="16.8" customHeight="1" x14ac:dyDescent="0.2">
      <c r="B25" s="32"/>
      <c r="C25" s="195" t="s">
        <v>178</v>
      </c>
      <c r="D25" s="195" t="s">
        <v>179</v>
      </c>
      <c r="E25" s="17" t="s">
        <v>134</v>
      </c>
      <c r="F25" s="196">
        <v>46.4</v>
      </c>
      <c r="H25" s="32"/>
    </row>
    <row r="26" spans="2:8" s="1" customFormat="1" ht="16.8" customHeight="1" x14ac:dyDescent="0.2">
      <c r="B26" s="32"/>
      <c r="C26" s="195" t="s">
        <v>198</v>
      </c>
      <c r="D26" s="195" t="s">
        <v>199</v>
      </c>
      <c r="E26" s="17" t="s">
        <v>134</v>
      </c>
      <c r="F26" s="196">
        <v>47.792000000000002</v>
      </c>
      <c r="H26" s="32"/>
    </row>
    <row r="27" spans="2:8" s="1" customFormat="1" ht="16.8" customHeight="1" x14ac:dyDescent="0.2">
      <c r="B27" s="32"/>
      <c r="C27" s="191" t="s">
        <v>93</v>
      </c>
      <c r="D27" s="192" t="s">
        <v>1</v>
      </c>
      <c r="E27" s="193" t="s">
        <v>1</v>
      </c>
      <c r="F27" s="194">
        <v>23</v>
      </c>
      <c r="H27" s="32"/>
    </row>
    <row r="28" spans="2:8" s="1" customFormat="1" ht="16.8" customHeight="1" x14ac:dyDescent="0.2">
      <c r="B28" s="32"/>
      <c r="C28" s="195" t="s">
        <v>1</v>
      </c>
      <c r="D28" s="195" t="s">
        <v>197</v>
      </c>
      <c r="E28" s="17" t="s">
        <v>1</v>
      </c>
      <c r="F28" s="196">
        <v>0</v>
      </c>
      <c r="H28" s="32"/>
    </row>
    <row r="29" spans="2:8" s="1" customFormat="1" ht="16.8" customHeight="1" x14ac:dyDescent="0.2">
      <c r="B29" s="32"/>
      <c r="C29" s="195" t="s">
        <v>1</v>
      </c>
      <c r="D29" s="195" t="s">
        <v>94</v>
      </c>
      <c r="E29" s="17" t="s">
        <v>1</v>
      </c>
      <c r="F29" s="196">
        <v>23</v>
      </c>
      <c r="H29" s="32"/>
    </row>
    <row r="30" spans="2:8" s="1" customFormat="1" ht="16.8" customHeight="1" x14ac:dyDescent="0.2">
      <c r="B30" s="32"/>
      <c r="C30" s="195" t="s">
        <v>93</v>
      </c>
      <c r="D30" s="195" t="s">
        <v>196</v>
      </c>
      <c r="E30" s="17" t="s">
        <v>1</v>
      </c>
      <c r="F30" s="196">
        <v>23</v>
      </c>
      <c r="H30" s="32"/>
    </row>
    <row r="31" spans="2:8" s="1" customFormat="1" ht="16.8" customHeight="1" x14ac:dyDescent="0.2">
      <c r="B31" s="32"/>
      <c r="C31" s="197" t="s">
        <v>377</v>
      </c>
      <c r="H31" s="32"/>
    </row>
    <row r="32" spans="2:8" s="1" customFormat="1" ht="16.8" customHeight="1" x14ac:dyDescent="0.2">
      <c r="B32" s="32"/>
      <c r="C32" s="195" t="s">
        <v>191</v>
      </c>
      <c r="D32" s="195" t="s">
        <v>192</v>
      </c>
      <c r="E32" s="17" t="s">
        <v>134</v>
      </c>
      <c r="F32" s="196">
        <v>69.400000000000006</v>
      </c>
      <c r="H32" s="32"/>
    </row>
    <row r="33" spans="2:8" s="1" customFormat="1" ht="16.8" customHeight="1" x14ac:dyDescent="0.2">
      <c r="B33" s="32"/>
      <c r="C33" s="195" t="s">
        <v>132</v>
      </c>
      <c r="D33" s="195" t="s">
        <v>133</v>
      </c>
      <c r="E33" s="17" t="s">
        <v>134</v>
      </c>
      <c r="F33" s="196">
        <v>23</v>
      </c>
      <c r="H33" s="32"/>
    </row>
    <row r="34" spans="2:8" s="1" customFormat="1" ht="16.8" customHeight="1" x14ac:dyDescent="0.2">
      <c r="B34" s="32"/>
      <c r="C34" s="195" t="s">
        <v>173</v>
      </c>
      <c r="D34" s="195" t="s">
        <v>174</v>
      </c>
      <c r="E34" s="17" t="s">
        <v>134</v>
      </c>
      <c r="F34" s="196">
        <v>69.400000000000006</v>
      </c>
      <c r="H34" s="32"/>
    </row>
    <row r="35" spans="2:8" s="1" customFormat="1" ht="16.8" customHeight="1" x14ac:dyDescent="0.2">
      <c r="B35" s="32"/>
      <c r="C35" s="195" t="s">
        <v>186</v>
      </c>
      <c r="D35" s="195" t="s">
        <v>187</v>
      </c>
      <c r="E35" s="17" t="s">
        <v>134</v>
      </c>
      <c r="F35" s="196">
        <v>23</v>
      </c>
      <c r="H35" s="32"/>
    </row>
    <row r="36" spans="2:8" s="1" customFormat="1" ht="16.8" customHeight="1" x14ac:dyDescent="0.2">
      <c r="B36" s="32"/>
      <c r="C36" s="191" t="s">
        <v>88</v>
      </c>
      <c r="D36" s="192" t="s">
        <v>1</v>
      </c>
      <c r="E36" s="193" t="s">
        <v>1</v>
      </c>
      <c r="F36" s="194">
        <v>98.08</v>
      </c>
      <c r="H36" s="32"/>
    </row>
    <row r="37" spans="2:8" s="1" customFormat="1" ht="16.8" customHeight="1" x14ac:dyDescent="0.2">
      <c r="B37" s="32"/>
      <c r="C37" s="195" t="s">
        <v>1</v>
      </c>
      <c r="D37" s="195" t="s">
        <v>348</v>
      </c>
      <c r="E37" s="17" t="s">
        <v>1</v>
      </c>
      <c r="F37" s="196">
        <v>98.08</v>
      </c>
      <c r="H37" s="32"/>
    </row>
    <row r="38" spans="2:8" s="1" customFormat="1" ht="16.8" customHeight="1" x14ac:dyDescent="0.2">
      <c r="B38" s="32"/>
      <c r="C38" s="195" t="s">
        <v>88</v>
      </c>
      <c r="D38" s="195" t="s">
        <v>153</v>
      </c>
      <c r="E38" s="17" t="s">
        <v>1</v>
      </c>
      <c r="F38" s="196">
        <v>98.08</v>
      </c>
      <c r="H38" s="32"/>
    </row>
    <row r="39" spans="2:8" s="1" customFormat="1" ht="16.8" customHeight="1" x14ac:dyDescent="0.2">
      <c r="B39" s="32"/>
      <c r="C39" s="197" t="s">
        <v>377</v>
      </c>
      <c r="H39" s="32"/>
    </row>
    <row r="40" spans="2:8" s="1" customFormat="1" ht="20.399999999999999" x14ac:dyDescent="0.2">
      <c r="B40" s="32"/>
      <c r="C40" s="195" t="s">
        <v>345</v>
      </c>
      <c r="D40" s="195" t="s">
        <v>346</v>
      </c>
      <c r="E40" s="17" t="s">
        <v>134</v>
      </c>
      <c r="F40" s="196">
        <v>98.08</v>
      </c>
      <c r="H40" s="32"/>
    </row>
    <row r="41" spans="2:8" s="1" customFormat="1" ht="16.8" customHeight="1" x14ac:dyDescent="0.2">
      <c r="B41" s="32"/>
      <c r="C41" s="195" t="s">
        <v>182</v>
      </c>
      <c r="D41" s="195" t="s">
        <v>183</v>
      </c>
      <c r="E41" s="17" t="s">
        <v>134</v>
      </c>
      <c r="F41" s="196">
        <v>98.08</v>
      </c>
      <c r="H41" s="32"/>
    </row>
    <row r="42" spans="2:8" s="1" customFormat="1" ht="20.399999999999999" x14ac:dyDescent="0.2">
      <c r="B42" s="32"/>
      <c r="C42" s="195" t="s">
        <v>203</v>
      </c>
      <c r="D42" s="195" t="s">
        <v>204</v>
      </c>
      <c r="E42" s="17" t="s">
        <v>134</v>
      </c>
      <c r="F42" s="196">
        <v>49.04</v>
      </c>
      <c r="H42" s="32"/>
    </row>
    <row r="43" spans="2:8" s="1" customFormat="1" ht="20.399999999999999" x14ac:dyDescent="0.2">
      <c r="B43" s="32"/>
      <c r="C43" s="195" t="s">
        <v>336</v>
      </c>
      <c r="D43" s="195" t="s">
        <v>337</v>
      </c>
      <c r="E43" s="17" t="s">
        <v>134</v>
      </c>
      <c r="F43" s="196">
        <v>98.08</v>
      </c>
      <c r="H43" s="32"/>
    </row>
    <row r="44" spans="2:8" s="1" customFormat="1" ht="16.8" customHeight="1" x14ac:dyDescent="0.2">
      <c r="B44" s="32"/>
      <c r="C44" s="195" t="s">
        <v>209</v>
      </c>
      <c r="D44" s="195" t="s">
        <v>210</v>
      </c>
      <c r="E44" s="17" t="s">
        <v>134</v>
      </c>
      <c r="F44" s="196">
        <v>50.511000000000003</v>
      </c>
      <c r="H44" s="32"/>
    </row>
    <row r="45" spans="2:8" s="1" customFormat="1" ht="16.8" customHeight="1" x14ac:dyDescent="0.2">
      <c r="B45" s="32"/>
      <c r="C45" s="195" t="s">
        <v>350</v>
      </c>
      <c r="D45" s="195" t="s">
        <v>351</v>
      </c>
      <c r="E45" s="17" t="s">
        <v>232</v>
      </c>
      <c r="F45" s="196">
        <v>689.99300000000005</v>
      </c>
      <c r="H45" s="32"/>
    </row>
    <row r="46" spans="2:8" s="1" customFormat="1" ht="7.35" customHeight="1" x14ac:dyDescent="0.2">
      <c r="B46" s="44"/>
      <c r="C46" s="45"/>
      <c r="D46" s="45"/>
      <c r="E46" s="45"/>
      <c r="F46" s="45"/>
      <c r="G46" s="45"/>
      <c r="H46" s="32"/>
    </row>
    <row r="47" spans="2:8" s="1" customFormat="1" x14ac:dyDescent="0.2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001 - Soupis prací</vt:lpstr>
      <vt:lpstr>Seznam figur</vt:lpstr>
      <vt:lpstr>'001 - Soupis prací'!Názvy_tisku</vt:lpstr>
      <vt:lpstr>'Rekapitulace stavby'!Názvy_tisku</vt:lpstr>
      <vt:lpstr>'Seznam figur'!Názvy_tisku</vt:lpstr>
      <vt:lpstr>'001 - Soupis prací'!Oblast_tisku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KASPEROVANB\Lenka</dc:creator>
  <cp:lastModifiedBy>Petr Štípek</cp:lastModifiedBy>
  <dcterms:created xsi:type="dcterms:W3CDTF">2025-03-12T13:48:12Z</dcterms:created>
  <dcterms:modified xsi:type="dcterms:W3CDTF">2025-05-14T12:26:24Z</dcterms:modified>
</cp:coreProperties>
</file>