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_PRÁCE\Prušánky\Prušánky - cyklostezka Moravský Žižkov 2023\"/>
    </mc:Choice>
  </mc:AlternateContent>
  <bookViews>
    <workbookView xWindow="0" yWindow="0" windowWidth="0" windowHeight="0"/>
  </bookViews>
  <sheets>
    <sheet name="Rekapitulace stavby" sheetId="1" r:id="rId1"/>
    <sheet name="1 - uznatelné náklady" sheetId="2" r:id="rId2"/>
    <sheet name="2 - neuznatelné náklady" sheetId="3" r:id="rId3"/>
  </sheets>
  <definedNames>
    <definedName name="_xlnm.Print_Area" localSheetId="0">'Rekapitulace stavby'!$D$4:$AO$76,'Rekapitulace stavby'!$C$82:$AQ$97</definedName>
    <definedName name="_xlnm.Print_Titles" localSheetId="0">'Rekapitulace stavby'!$92:$92</definedName>
    <definedName name="_xlnm._FilterDatabase" localSheetId="1" hidden="1">'1 - uznatelné náklady'!$C$128:$K$207</definedName>
    <definedName name="_xlnm.Print_Area" localSheetId="1">'1 - uznatelné náklady'!$C$4:$J$76,'1 - uznatelné náklady'!$C$82:$J$110,'1 - uznatelné náklady'!$C$116:$J$207</definedName>
    <definedName name="_xlnm.Print_Titles" localSheetId="1">'1 - uznatelné náklady'!$128:$128</definedName>
    <definedName name="_xlnm._FilterDatabase" localSheetId="2" hidden="1">'2 - neuznatelné náklady'!$C$123:$K$141</definedName>
    <definedName name="_xlnm.Print_Area" localSheetId="2">'2 - neuznatelné náklady'!$C$4:$J$76,'2 - neuznatelné náklady'!$C$82:$J$105,'2 - neuznatelné náklady'!$C$111:$J$141</definedName>
    <definedName name="_xlnm.Print_Titles" localSheetId="2">'2 - neuznatelné náklady'!$123:$123</definedName>
  </definedNames>
  <calcPr/>
</workbook>
</file>

<file path=xl/calcChain.xml><?xml version="1.0" encoding="utf-8"?>
<calcChain xmlns="http://schemas.openxmlformats.org/spreadsheetml/2006/main">
  <c i="3" l="1" r="J37"/>
  <c r="J36"/>
  <c i="1" r="AY96"/>
  <c i="3" r="J35"/>
  <c i="1" r="AX96"/>
  <c i="3" r="BI141"/>
  <c r="BH141"/>
  <c r="BG141"/>
  <c r="BF141"/>
  <c r="T141"/>
  <c r="T140"/>
  <c r="R141"/>
  <c r="R140"/>
  <c r="P141"/>
  <c r="P140"/>
  <c r="BI139"/>
  <c r="BH139"/>
  <c r="BG139"/>
  <c r="BF139"/>
  <c r="T139"/>
  <c r="R139"/>
  <c r="P139"/>
  <c r="BI138"/>
  <c r="BH138"/>
  <c r="BG138"/>
  <c r="BF138"/>
  <c r="T138"/>
  <c r="R138"/>
  <c r="P138"/>
  <c r="BI136"/>
  <c r="BH136"/>
  <c r="BG136"/>
  <c r="BF136"/>
  <c r="T136"/>
  <c r="T135"/>
  <c r="R136"/>
  <c r="R135"/>
  <c r="P136"/>
  <c r="P135"/>
  <c r="BI134"/>
  <c r="BH134"/>
  <c r="BG134"/>
  <c r="BF134"/>
  <c r="T134"/>
  <c r="T133"/>
  <c r="R134"/>
  <c r="R133"/>
  <c r="P134"/>
  <c r="P133"/>
  <c r="BI130"/>
  <c r="BH130"/>
  <c r="BG130"/>
  <c r="BF130"/>
  <c r="T130"/>
  <c r="T129"/>
  <c r="R130"/>
  <c r="R129"/>
  <c r="P130"/>
  <c r="P129"/>
  <c r="BI127"/>
  <c r="BH127"/>
  <c r="BG127"/>
  <c r="BF127"/>
  <c r="T127"/>
  <c r="T126"/>
  <c r="T125"/>
  <c r="R127"/>
  <c r="R126"/>
  <c r="R125"/>
  <c r="P127"/>
  <c r="P126"/>
  <c r="P125"/>
  <c r="J121"/>
  <c r="F120"/>
  <c r="F118"/>
  <c r="E116"/>
  <c r="J92"/>
  <c r="F91"/>
  <c r="F89"/>
  <c r="E87"/>
  <c r="J21"/>
  <c r="E21"/>
  <c r="J120"/>
  <c r="J20"/>
  <c r="J18"/>
  <c r="E18"/>
  <c r="F121"/>
  <c r="J17"/>
  <c r="J12"/>
  <c r="J118"/>
  <c r="E7"/>
  <c r="E114"/>
  <c i="2" r="J37"/>
  <c r="J36"/>
  <c i="1" r="AY95"/>
  <c i="2" r="J35"/>
  <c i="1" r="AX95"/>
  <c i="2" r="BI207"/>
  <c r="BH207"/>
  <c r="BG207"/>
  <c r="BF207"/>
  <c r="T207"/>
  <c r="T206"/>
  <c r="R207"/>
  <c r="R206"/>
  <c r="P207"/>
  <c r="P206"/>
  <c r="BI205"/>
  <c r="BH205"/>
  <c r="BG205"/>
  <c r="BF205"/>
  <c r="T205"/>
  <c r="T204"/>
  <c r="R205"/>
  <c r="R204"/>
  <c r="P205"/>
  <c r="P204"/>
  <c r="BI203"/>
  <c r="BH203"/>
  <c r="BG203"/>
  <c r="BF203"/>
  <c r="T203"/>
  <c r="T202"/>
  <c r="R203"/>
  <c r="R202"/>
  <c r="P203"/>
  <c r="P202"/>
  <c r="BI201"/>
  <c r="BH201"/>
  <c r="BG201"/>
  <c r="BF201"/>
  <c r="T201"/>
  <c r="T200"/>
  <c r="T199"/>
  <c r="R201"/>
  <c r="R200"/>
  <c r="R199"/>
  <c r="P201"/>
  <c r="P200"/>
  <c r="P199"/>
  <c r="BI198"/>
  <c r="BH198"/>
  <c r="BG198"/>
  <c r="BF198"/>
  <c r="T198"/>
  <c r="T197"/>
  <c r="R198"/>
  <c r="R197"/>
  <c r="P198"/>
  <c r="P197"/>
  <c r="BI196"/>
  <c r="BH196"/>
  <c r="BG196"/>
  <c r="BF196"/>
  <c r="T196"/>
  <c r="R196"/>
  <c r="P196"/>
  <c r="BI194"/>
  <c r="BH194"/>
  <c r="BG194"/>
  <c r="BF194"/>
  <c r="T194"/>
  <c r="R194"/>
  <c r="P194"/>
  <c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8"/>
  <c r="BH188"/>
  <c r="BG188"/>
  <c r="BF188"/>
  <c r="T188"/>
  <c r="R188"/>
  <c r="P188"/>
  <c r="BI184"/>
  <c r="BH184"/>
  <c r="BG184"/>
  <c r="BF184"/>
  <c r="T184"/>
  <c r="R184"/>
  <c r="P184"/>
  <c r="BI183"/>
  <c r="BH183"/>
  <c r="BG183"/>
  <c r="BF183"/>
  <c r="T183"/>
  <c r="R183"/>
  <c r="P183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7"/>
  <c r="BH177"/>
  <c r="BG177"/>
  <c r="BF177"/>
  <c r="T177"/>
  <c r="R177"/>
  <c r="P177"/>
  <c r="BI176"/>
  <c r="BH176"/>
  <c r="BG176"/>
  <c r="BF176"/>
  <c r="T176"/>
  <c r="R176"/>
  <c r="P176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7"/>
  <c r="BH157"/>
  <c r="BG157"/>
  <c r="BF157"/>
  <c r="T157"/>
  <c r="R157"/>
  <c r="P157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0"/>
  <c r="BH140"/>
  <c r="BG140"/>
  <c r="BF140"/>
  <c r="T140"/>
  <c r="R140"/>
  <c r="P140"/>
  <c r="BI136"/>
  <c r="BH136"/>
  <c r="BG136"/>
  <c r="BF136"/>
  <c r="T136"/>
  <c r="R136"/>
  <c r="P136"/>
  <c r="BI135"/>
  <c r="BH135"/>
  <c r="BG135"/>
  <c r="BF135"/>
  <c r="T135"/>
  <c r="R135"/>
  <c r="P135"/>
  <c r="BI133"/>
  <c r="BH133"/>
  <c r="BG133"/>
  <c r="BF133"/>
  <c r="T133"/>
  <c r="R133"/>
  <c r="P133"/>
  <c r="BI132"/>
  <c r="BH132"/>
  <c r="BG132"/>
  <c r="BF132"/>
  <c r="T132"/>
  <c r="R132"/>
  <c r="P132"/>
  <c r="J126"/>
  <c r="F125"/>
  <c r="F123"/>
  <c r="E121"/>
  <c r="J92"/>
  <c r="F91"/>
  <c r="F89"/>
  <c r="E87"/>
  <c r="J21"/>
  <c r="E21"/>
  <c r="J125"/>
  <c r="J20"/>
  <c r="J18"/>
  <c r="E18"/>
  <c r="F92"/>
  <c r="J17"/>
  <c r="J12"/>
  <c r="J123"/>
  <c r="E7"/>
  <c r="E85"/>
  <c i="1" r="L90"/>
  <c r="AM90"/>
  <c r="AM89"/>
  <c r="L89"/>
  <c r="AM87"/>
  <c r="L87"/>
  <c r="L85"/>
  <c r="L84"/>
  <c i="2" r="BK157"/>
  <c r="J144"/>
  <c r="BK136"/>
  <c r="BK207"/>
  <c r="BK196"/>
  <c r="BK193"/>
  <c r="BK191"/>
  <c r="J189"/>
  <c r="BK184"/>
  <c r="J183"/>
  <c r="BK180"/>
  <c r="BK179"/>
  <c r="J177"/>
  <c r="J173"/>
  <c r="BK169"/>
  <c r="BK166"/>
  <c r="J164"/>
  <c r="BK160"/>
  <c r="J152"/>
  <c r="BK148"/>
  <c r="BK144"/>
  <c r="J135"/>
  <c r="J207"/>
  <c r="J205"/>
  <c r="J203"/>
  <c r="J146"/>
  <c i="3" r="J141"/>
  <c r="BK138"/>
  <c r="J136"/>
  <c r="BK130"/>
  <c r="J127"/>
  <c i="2" r="BK152"/>
  <c r="J149"/>
  <c r="J133"/>
  <c r="BK201"/>
  <c r="J196"/>
  <c r="J194"/>
  <c r="BK189"/>
  <c r="BK188"/>
  <c r="J184"/>
  <c r="BK181"/>
  <c r="J180"/>
  <c r="BK177"/>
  <c r="J176"/>
  <c r="BK171"/>
  <c r="J169"/>
  <c r="J166"/>
  <c r="BK162"/>
  <c r="J157"/>
  <c r="BK150"/>
  <c r="BK146"/>
  <c r="BK140"/>
  <c r="BK133"/>
  <c i="1" r="AS94"/>
  <c i="2" r="J148"/>
  <c r="BK132"/>
  <c i="3" r="BK139"/>
  <c r="J138"/>
  <c r="BK134"/>
  <c r="BK127"/>
  <c r="F36"/>
  <c i="2" r="J154"/>
  <c r="J150"/>
  <c r="J140"/>
  <c r="BK198"/>
  <c r="J198"/>
  <c r="BK194"/>
  <c r="J193"/>
  <c r="J191"/>
  <c r="J188"/>
  <c r="BK183"/>
  <c r="J181"/>
  <c r="J179"/>
  <c r="BK176"/>
  <c r="BK173"/>
  <c r="J171"/>
  <c r="BK164"/>
  <c r="J162"/>
  <c r="J160"/>
  <c r="BK154"/>
  <c r="BK149"/>
  <c r="J136"/>
  <c r="J132"/>
  <c r="BK205"/>
  <c r="BK203"/>
  <c r="J201"/>
  <c r="BK135"/>
  <c i="3" r="BK141"/>
  <c r="J139"/>
  <c r="BK136"/>
  <c r="J134"/>
  <c r="J130"/>
  <c i="2" l="1" r="P131"/>
  <c r="R131"/>
  <c r="BK159"/>
  <c r="J159"/>
  <c r="J99"/>
  <c r="R159"/>
  <c r="BK163"/>
  <c r="J163"/>
  <c r="J100"/>
  <c r="R163"/>
  <c r="BK168"/>
  <c r="J168"/>
  <c r="J101"/>
  <c r="T168"/>
  <c r="P182"/>
  <c r="R182"/>
  <c r="P192"/>
  <c r="T192"/>
  <c i="3" r="R137"/>
  <c r="R132"/>
  <c r="R124"/>
  <c i="2" r="BK131"/>
  <c r="J131"/>
  <c r="J98"/>
  <c r="T131"/>
  <c r="P159"/>
  <c r="T159"/>
  <c r="P163"/>
  <c r="T163"/>
  <c r="P168"/>
  <c r="R168"/>
  <c r="BK182"/>
  <c r="J182"/>
  <c r="J102"/>
  <c r="T182"/>
  <c r="BK192"/>
  <c r="J192"/>
  <c r="J103"/>
  <c r="R192"/>
  <c i="3" r="BK137"/>
  <c r="J137"/>
  <c r="J103"/>
  <c r="P137"/>
  <c r="P132"/>
  <c r="P124"/>
  <c i="1" r="AU96"/>
  <c i="3" r="T137"/>
  <c r="T132"/>
  <c r="T124"/>
  <c i="2" r="BK202"/>
  <c r="J202"/>
  <c r="J107"/>
  <c i="3" r="BK129"/>
  <c r="J129"/>
  <c r="J99"/>
  <c r="BK133"/>
  <c r="J133"/>
  <c r="J101"/>
  <c i="2" r="BK197"/>
  <c r="J197"/>
  <c r="J104"/>
  <c r="BK200"/>
  <c r="J200"/>
  <c r="J106"/>
  <c r="BK204"/>
  <c r="J204"/>
  <c r="J108"/>
  <c r="BK206"/>
  <c r="J206"/>
  <c r="J109"/>
  <c i="3" r="BK126"/>
  <c r="J126"/>
  <c r="J98"/>
  <c r="BK135"/>
  <c r="J135"/>
  <c r="J102"/>
  <c r="BK140"/>
  <c r="J140"/>
  <c r="J104"/>
  <c i="2" r="BK130"/>
  <c r="J130"/>
  <c r="J97"/>
  <c i="3" r="E85"/>
  <c r="J89"/>
  <c r="J91"/>
  <c r="F92"/>
  <c r="BE127"/>
  <c r="BE130"/>
  <c r="BE134"/>
  <c r="BE136"/>
  <c r="BE138"/>
  <c r="BE139"/>
  <c r="BE141"/>
  <c i="1" r="BC96"/>
  <c i="2" r="J89"/>
  <c r="F126"/>
  <c r="BE201"/>
  <c r="BE203"/>
  <c r="BE205"/>
  <c r="BE207"/>
  <c r="J91"/>
  <c r="E119"/>
  <c r="BE132"/>
  <c r="BE133"/>
  <c r="BE135"/>
  <c r="BE136"/>
  <c r="BE140"/>
  <c r="BE149"/>
  <c r="BE150"/>
  <c r="BE152"/>
  <c r="BE154"/>
  <c r="BE157"/>
  <c r="BE160"/>
  <c r="BE162"/>
  <c r="BE164"/>
  <c r="BE166"/>
  <c r="BE169"/>
  <c r="BE171"/>
  <c r="BE173"/>
  <c r="BE176"/>
  <c r="BE177"/>
  <c r="BE179"/>
  <c r="BE180"/>
  <c r="BE181"/>
  <c r="BE183"/>
  <c r="BE184"/>
  <c r="BE188"/>
  <c r="BE189"/>
  <c r="BE191"/>
  <c r="BE193"/>
  <c r="BE194"/>
  <c r="BE196"/>
  <c r="BE198"/>
  <c r="BE144"/>
  <c r="BE146"/>
  <c r="BE148"/>
  <c r="J34"/>
  <c i="1" r="AW95"/>
  <c i="2" r="F34"/>
  <c i="1" r="BA95"/>
  <c i="2" r="F35"/>
  <c i="1" r="BB95"/>
  <c i="2" r="F36"/>
  <c i="1" r="BC95"/>
  <c r="BC94"/>
  <c r="W32"/>
  <c i="3" r="F34"/>
  <c i="1" r="BA96"/>
  <c i="3" r="F37"/>
  <c i="1" r="BD96"/>
  <c i="3" r="J34"/>
  <c i="1" r="AW96"/>
  <c i="2" r="F37"/>
  <c i="1" r="BD95"/>
  <c i="3" r="F35"/>
  <c i="1" r="BB96"/>
  <c i="2" l="1" r="T130"/>
  <c r="T129"/>
  <c r="R130"/>
  <c r="R129"/>
  <c r="P130"/>
  <c r="P129"/>
  <c i="1" r="AU95"/>
  <c i="3" r="BK125"/>
  <c r="J125"/>
  <c r="J97"/>
  <c i="2" r="BK199"/>
  <c r="J199"/>
  <c r="J105"/>
  <c i="3" r="BK132"/>
  <c r="J132"/>
  <c r="J100"/>
  <c i="2" r="BK129"/>
  <c r="J129"/>
  <c r="J96"/>
  <c r="F33"/>
  <c i="1" r="AZ95"/>
  <c r="AU94"/>
  <c i="2" r="J33"/>
  <c i="1" r="AV95"/>
  <c r="AT95"/>
  <c i="3" r="F33"/>
  <c i="1" r="AZ96"/>
  <c r="BB94"/>
  <c r="W31"/>
  <c r="AY94"/>
  <c r="BD94"/>
  <c r="W33"/>
  <c i="3" r="J33"/>
  <c i="1" r="AV96"/>
  <c r="AT96"/>
  <c r="BA94"/>
  <c r="W30"/>
  <c i="3" l="1" r="BK124"/>
  <c r="J124"/>
  <c r="J96"/>
  <c i="1" r="AX94"/>
  <c i="2" r="J30"/>
  <c i="1" r="AG95"/>
  <c r="AZ94"/>
  <c r="W29"/>
  <c r="AW94"/>
  <c r="AK30"/>
  <c i="2" l="1" r="J39"/>
  <c i="1" r="AN95"/>
  <c i="3" r="J30"/>
  <c i="1" r="AG96"/>
  <c r="AV94"/>
  <c r="AK29"/>
  <c i="3" l="1" r="J39"/>
  <c i="1" r="AN96"/>
  <c r="AG94"/>
  <c r="AK26"/>
  <c r="AK35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<sst xmlns="http://schemas.openxmlformats.org/spreadsheetml/2006/main">
  <si>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</si>
  <si>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</si>
  <si>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</si>
  <si>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</si>
  <si>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</si>
  <si>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{d0493751-abd8-4296-9fbb-016cc767bebd}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</si>
  <si>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</si>
  <si>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</si>
  <si>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</si>
  <si>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</si>
  <si>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</si>
  <si>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</si>
  <si>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</si>
  <si>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</si>
  <si>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2023/06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</si>
  <si>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</si>
  <si>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</si>
  <si>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CYKLOSTEZKA PRUŠÁNKY - MORAVSKÝ ŽIŽKOV - k.ú. Prušánky</t>
  </si>
  <si>
    <t>KSO:</t>
  </si>
  <si>
    <t>CC-CZ:</t>
  </si>
  <si>
    <t>Místo:</t>
  </si>
  <si>
    <t>k.ú. Prušánky</t>
  </si>
  <si>
    <t>Datum:</t>
  </si>
  <si>
    <t>13. 6. 2023</t>
  </si>
  <si>
    <t>Zadavatel:</t>
  </si>
  <si>
    <t>IČ:</t>
  </si>
  <si>
    <t>Obec Prušánky</t>
  </si>
  <si>
    <t>DIČ:</t>
  </si>
  <si>
    <t>Uchazeč:</t>
  </si>
  <si>
    <t>Vyplň údaj</t>
  </si>
  <si>
    <t>Projektant:</t>
  </si>
  <si>
    <t xml:space="preserve"> </t>
  </si>
  <si>
    <t>True</t>
  </si>
  <si>
    <t>Zpracovatel:</t>
  </si>
  <si>
    <t>Projekce DS s.r.o.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</si>
  <si>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</si>
  <si>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</si>
  <si>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</si>
  <si>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</si>
  <si>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</si>
  <si>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</si>
  <si>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</si>
  <si>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</si>
  <si>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</si>
  <si>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</si>
  <si>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</si>
  <si>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</si>
  <si>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</si>
  <si>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</si>
  <si>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</si>
  <si>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</si>
  <si>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</si>
  <si>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</si>
  <si>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</si>
  <si>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</si>
  <si>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</si>
  <si>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</si>
  <si>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</si>
  <si>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</si>
  <si>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</si>
  <si>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</si>
  <si>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</si>
  <si>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</si>
  <si>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</si>
  <si>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</si>
  <si>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</si>
  <si>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</si>
  <si>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</si>
  <si>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</si>
  <si>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</si>
  <si>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</si>
  <si>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</si>
  <si>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</si>
  <si>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</si>
  <si>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</si>
  <si>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</si>
  <si>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</si>
  <si>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</si>
  <si>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</si>
  <si>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</si>
  <si>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</si>
  <si>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1</t>
  </si>
  <si>
    <t>uznatelné náklady</t>
  </si>
  <si>
    <t>STA</t>
  </si>
  <si>
    <t>{a3f5e016-d413-4e7f-8d96-3d4bca85be79}</t>
  </si>
  <si>
    <t>2</t>
  </si>
  <si>
    <t>neuznatelné náklady</t>
  </si>
  <si>
    <t>{c3556796-7aa5-4de7-b5da-551856777070}</t>
  </si>
  <si>
    <t>KRYCÍ LIST SOUPISU PRACÍ</t>
  </si>
  <si>
    <t>Objekt:</t>
  </si>
  <si>
    <t>1 - uznatelné náklady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</si>
  <si>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</si>
  <si>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</si>
  <si>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</si>
  <si>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</si>
  <si>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</si>
  <si>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</si>
  <si>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</si>
  <si>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</si>
  <si>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</si>
  <si>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</si>
  <si>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</si>
  <si>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</si>
  <si>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</si>
  <si>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</si>
  <si>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</si>
  <si>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</si>
  <si>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</si>
  <si>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VRN7 - Provozní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</si>
  <si>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</si>
  <si>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</si>
  <si>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</si>
  <si>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</si>
  <si>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</si>
  <si>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</si>
  <si>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</si>
  <si>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</si>
  <si>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</si>
  <si>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</si>
  <si>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</si>
  <si>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</si>
  <si>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</si>
  <si>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</si>
  <si>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</si>
  <si>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</si>
  <si>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</si>
  <si>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</si>
  <si>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111212352</t>
  </si>
  <si>
    <t>Odstranění nevhodných dřevin do 100 m2 v přes 1 m s odstraněním pařezů ve svahu přes 1:5 do 1:2</t>
  </si>
  <si>
    <t>m2</t>
  </si>
  <si>
    <t>4</t>
  </si>
  <si>
    <t>-760675074</t>
  </si>
  <si>
    <t>113107331</t>
  </si>
  <si>
    <t>Odstranění podkladu z betonu prostého tl přes 100 do 150 mm strojně pl do 50 m2</t>
  </si>
  <si>
    <t>1094989384</t>
  </si>
  <si>
    <t>VV</t>
  </si>
  <si>
    <t>"betonové panely ZÚ"12</t>
  </si>
  <si>
    <t>3</t>
  </si>
  <si>
    <t>121151125</t>
  </si>
  <si>
    <t>Sejmutí ornice plochy přes 500 m2 tl vrstvy 300 mm strojně s vodorovným přemístění do 500 m</t>
  </si>
  <si>
    <t>2114936769</t>
  </si>
  <si>
    <t>122151104</t>
  </si>
  <si>
    <t>Odkopávky a prokopávky nezapažené v hornině třídy těžitelnosti I skupiny 1 a 2 objem do 500 m3 strojně</t>
  </si>
  <si>
    <t>m3</t>
  </si>
  <si>
    <t>1790036070</t>
  </si>
  <si>
    <t>1511,30</t>
  </si>
  <si>
    <t>-12*0,15-4316*0,30</t>
  </si>
  <si>
    <t>Součet</t>
  </si>
  <si>
    <t>5</t>
  </si>
  <si>
    <t>162751117</t>
  </si>
  <si>
    <t>Vodorovné přemístění do 10000 m výkopku/sypaniny z horniny třídy těžitelnosti I, skupiny 1 až 3</t>
  </si>
  <si>
    <t>-746803795</t>
  </si>
  <si>
    <t>214,70</t>
  </si>
  <si>
    <t>"zpětné dosypání podél krajnic"-108,20</t>
  </si>
  <si>
    <t>6</t>
  </si>
  <si>
    <t>171201231</t>
  </si>
  <si>
    <t>Poplatek za uložení zeminy a kamení na recyklační skládce (skládkovné) kód odpadu 17 05 04</t>
  </si>
  <si>
    <t>t</t>
  </si>
  <si>
    <t>-1513578829</t>
  </si>
  <si>
    <t>106,5*1,8 'Přepočtené koeficientem množství</t>
  </si>
  <si>
    <t>7</t>
  </si>
  <si>
    <t>171251101</t>
  </si>
  <si>
    <t>Uložení sypaniny do násypů nezhutněných</t>
  </si>
  <si>
    <t>1376850356</t>
  </si>
  <si>
    <t>"zpětné dosypání podél krajnic"108,20</t>
  </si>
  <si>
    <t>8</t>
  </si>
  <si>
    <t>181151312</t>
  </si>
  <si>
    <t>Plošná úprava terénu přes 500 m2 zemina skupiny 1 až 4 nerovnosti přes 50 do 100 mm ve svahu přes 1:5 do 1:2</t>
  </si>
  <si>
    <t>-1698136098</t>
  </si>
  <si>
    <t>9</t>
  </si>
  <si>
    <t>181451122</t>
  </si>
  <si>
    <t>Založení lučního trávníku výsevem pl přes 1000 m2 ve svahu přes 1:5 do 1:2</t>
  </si>
  <si>
    <t>-261906623</t>
  </si>
  <si>
    <t>10</t>
  </si>
  <si>
    <t>M</t>
  </si>
  <si>
    <t>00572100</t>
  </si>
  <si>
    <t>osivo jetelotráva intenzivní víceletá</t>
  </si>
  <si>
    <t>kg</t>
  </si>
  <si>
    <t>1148522577</t>
  </si>
  <si>
    <t>2160,5*0,02 'Přepočtené koeficientem množství</t>
  </si>
  <si>
    <t>11</t>
  </si>
  <si>
    <t>181951112</t>
  </si>
  <si>
    <t>Úprava pláně v hornině třídy těžitelnosti I, skupiny 1 až 3 se zhutněním</t>
  </si>
  <si>
    <t>-343013882</t>
  </si>
  <si>
    <t>3246,6*1,25 'Přepočtené koeficientem množství</t>
  </si>
  <si>
    <t>561061121</t>
  </si>
  <si>
    <t>Zřízení podkladu ze zeminy upravené vápnem, cementem, směsnými pojivy tl přes 350 do 400 mm pl přes 1000 do 5000 m2</t>
  </si>
  <si>
    <t>-1823436372</t>
  </si>
  <si>
    <t>3246,60</t>
  </si>
  <si>
    <t>3246,6*1,3 'Přepočtené koeficientem množství</t>
  </si>
  <si>
    <t>13</t>
  </si>
  <si>
    <t>CMX.0005113.URS</t>
  </si>
  <si>
    <t>pojivo hydraulické pro stabilizaci zemin Prachovice Geosol (Dorosol) C 50</t>
  </si>
  <si>
    <t>-1272500854</t>
  </si>
  <si>
    <t>4220,58*0,40*1,70*0,02</t>
  </si>
  <si>
    <t>Zakládání</t>
  </si>
  <si>
    <t>14</t>
  </si>
  <si>
    <t>291211111</t>
  </si>
  <si>
    <t>Zřízení plochy ze silničních panelů do lože tl 100 mm z kameniva</t>
  </si>
  <si>
    <t>-77560898</t>
  </si>
  <si>
    <t>"betonové panely - křízení NET4GAS"22*9</t>
  </si>
  <si>
    <t>15</t>
  </si>
  <si>
    <t>59381004</t>
  </si>
  <si>
    <t>panel silniční 3,00x2,00x0,15m</t>
  </si>
  <si>
    <t>kus</t>
  </si>
  <si>
    <t>-1750888139</t>
  </si>
  <si>
    <t>Svislé a kompletní konstrukce</t>
  </si>
  <si>
    <t>16</t>
  </si>
  <si>
    <t>388995111</t>
  </si>
  <si>
    <t>Chránička kabelů EGD z trub HDPE vč. materiálu a zemních pracích</t>
  </si>
  <si>
    <t>m</t>
  </si>
  <si>
    <t>1852277960</t>
  </si>
  <si>
    <t>"chránička HDPE prům. 110 - materiál a zemní práce vč. výkopu rýhy š. 0,30 m se zpětným zásypem"6*3</t>
  </si>
  <si>
    <t>17</t>
  </si>
  <si>
    <t>388995111R</t>
  </si>
  <si>
    <t>Chránička kabelů NET4GAS z trub HDPE vč. materiálu a zemních pracích</t>
  </si>
  <si>
    <t>-171453300</t>
  </si>
  <si>
    <t>"silnostěnná chránička prům. 125 - materiál a zemní práce vč. výkopu rýhy š. 0,30 m se zpětným zásypem"6*3</t>
  </si>
  <si>
    <t>Komunikace pozemní</t>
  </si>
  <si>
    <t>18</t>
  </si>
  <si>
    <t>564851111</t>
  </si>
  <si>
    <t>Podklad ze štěrkodrtě ŠD plochy přes 100 m2 tl 150 mm</t>
  </si>
  <si>
    <t>-563092945</t>
  </si>
  <si>
    <t>3246,6*1,15 'Přepočtené koeficientem množství</t>
  </si>
  <si>
    <t>19</t>
  </si>
  <si>
    <t>564861111</t>
  </si>
  <si>
    <t>Podklad ze štěrkodrtě ŠD plochy přes 100 m2 tl 200 mm</t>
  </si>
  <si>
    <t>1277068323</t>
  </si>
  <si>
    <t>3246,6*1,2 'Přepočtené koeficientem množství</t>
  </si>
  <si>
    <t>20</t>
  </si>
  <si>
    <t>564971315</t>
  </si>
  <si>
    <t>Podklad z betonového recyklátu příměs zeminy plochy přes 100 m2 tl 250 mm</t>
  </si>
  <si>
    <t>-289746849</t>
  </si>
  <si>
    <t>"fr. 0/63 - jedná se o po odstranění ornice ve větší tl., tato vrstva tvoří chybějící vrstvu po pláň (vzniklo až po řešení vynětí ze ZPF"3246,60</t>
  </si>
  <si>
    <t>565145111</t>
  </si>
  <si>
    <t>Asfaltový beton vrstva podkladní ACP 16 (obalované kamenivo OKS) tl 60 mm š do 3 m</t>
  </si>
  <si>
    <t>-269676410</t>
  </si>
  <si>
    <t>22</t>
  </si>
  <si>
    <t>569831111</t>
  </si>
  <si>
    <t>Zpevnění krajnic štěrkodrtí tl 100 mm</t>
  </si>
  <si>
    <t>1908201186</t>
  </si>
  <si>
    <t>2160,50*0,25</t>
  </si>
  <si>
    <t>23</t>
  </si>
  <si>
    <t>573111112</t>
  </si>
  <si>
    <t>Postřik živičný infiltrační s posypem z asfaltu množství 1 kg/m2</t>
  </si>
  <si>
    <t>-1339241743</t>
  </si>
  <si>
    <t>24</t>
  </si>
  <si>
    <t>573211109</t>
  </si>
  <si>
    <t>Postřik živičný spojovací z asfaltu v množství 0,50 kg/m2</t>
  </si>
  <si>
    <t>1817307344</t>
  </si>
  <si>
    <t>25</t>
  </si>
  <si>
    <t>577133111</t>
  </si>
  <si>
    <t>Asfaltový beton vrstva obrusná ACO 8 (ABJ) tl 40 mm š do 3 m z nemodifikovaného asfaltu</t>
  </si>
  <si>
    <t>1519361911</t>
  </si>
  <si>
    <t>Ostatní konstrukce a práce, bourání</t>
  </si>
  <si>
    <t>26</t>
  </si>
  <si>
    <t>914111111</t>
  </si>
  <si>
    <t>Montáž svislé dopravní značky do velikosti 1 m2 objímkami na sloupek nebo konzolu vč, značky, patky a sloupku</t>
  </si>
  <si>
    <t>-1668994733</t>
  </si>
  <si>
    <t>27</t>
  </si>
  <si>
    <t>40445620</t>
  </si>
  <si>
    <t>zákazové, příkazové dopravní značky B1-B34, C1-15 700mm</t>
  </si>
  <si>
    <t>360291883</t>
  </si>
  <si>
    <t>"C8a"2</t>
  </si>
  <si>
    <t>"C8b"2</t>
  </si>
  <si>
    <t>28</t>
  </si>
  <si>
    <t>915211112</t>
  </si>
  <si>
    <t>Vodorovné dopravní značení dělící čáry souvislé š 125 mm retroreflexní bílý plast</t>
  </si>
  <si>
    <t>1337267747</t>
  </si>
  <si>
    <t>29</t>
  </si>
  <si>
    <t>915231112</t>
  </si>
  <si>
    <t>Vodorovné dopravní značení přechody pro chodce, šipky, symboly retroreflexní bílý plast</t>
  </si>
  <si>
    <t>-364446972</t>
  </si>
  <si>
    <t>"piktogramy V14 cyklista po 50 m oboustranně"22</t>
  </si>
  <si>
    <t>30</t>
  </si>
  <si>
    <t>915311111</t>
  </si>
  <si>
    <t>Předformátované vodorovné dopravní značení dopravní značky do 1 m2</t>
  </si>
  <si>
    <t>967958448</t>
  </si>
  <si>
    <t>997</t>
  </si>
  <si>
    <t>Přesun sutě</t>
  </si>
  <si>
    <t>31</t>
  </si>
  <si>
    <t>997221571</t>
  </si>
  <si>
    <t>Vodorovná doprava vybouraných hmot do 1 km</t>
  </si>
  <si>
    <t>-1063359224</t>
  </si>
  <si>
    <t>32</t>
  </si>
  <si>
    <t>997221579</t>
  </si>
  <si>
    <t>Příplatek ZKD 1 km u vodorovné dopravy vybouraných hmot, 9km</t>
  </si>
  <si>
    <t>1312760496</t>
  </si>
  <si>
    <t>3,9*9 'Přepočtené koeficientem množství</t>
  </si>
  <si>
    <t>33</t>
  </si>
  <si>
    <t>997221861</t>
  </si>
  <si>
    <t>Poplatek za uložení stavebního odpadu na recyklační skládce (skládkovné) z prostého betonu pod kódem 17 01 01</t>
  </si>
  <si>
    <t>1287734010</t>
  </si>
  <si>
    <t>998</t>
  </si>
  <si>
    <t>Přesun hmot</t>
  </si>
  <si>
    <t>34</t>
  </si>
  <si>
    <t>998225111</t>
  </si>
  <si>
    <t>Přesun hmot pro pozemní komunikace s krytem z kamene, monolitickým betonovým nebo živičným</t>
  </si>
  <si>
    <t>1807902268</t>
  </si>
  <si>
    <t>VRN</t>
  </si>
  <si>
    <t>Vedlejší rozpočtové náklady</t>
  </si>
  <si>
    <t>VRN1</t>
  </si>
  <si>
    <t>Průzkumné, geodetické a projektové práce</t>
  </si>
  <si>
    <t>35</t>
  </si>
  <si>
    <t>200</t>
  </si>
  <si>
    <t>Geodetické zaměření dokončeného díla</t>
  </si>
  <si>
    <t>kpl</t>
  </si>
  <si>
    <t>1024</t>
  </si>
  <si>
    <t>-767517969</t>
  </si>
  <si>
    <t>VRN3</t>
  </si>
  <si>
    <t>Zařízení staveniště</t>
  </si>
  <si>
    <t>36</t>
  </si>
  <si>
    <t>030001000</t>
  </si>
  <si>
    <t>Zařízení staveniště - zřízení + provoz + dostranění (oplcení, zábrana, skladovací plochy a objekty, mobilní buňky, apod.)</t>
  </si>
  <si>
    <t>-686869334</t>
  </si>
  <si>
    <t>VRN4</t>
  </si>
  <si>
    <t>Inženýrská činnost</t>
  </si>
  <si>
    <t>37</t>
  </si>
  <si>
    <t>043002000</t>
  </si>
  <si>
    <t>Kontrolní zkoušky (statická zatěžovací zkouška podloží - 2x atd.)</t>
  </si>
  <si>
    <t>1067861619</t>
  </si>
  <si>
    <t>VRN7</t>
  </si>
  <si>
    <t>Provozní vlivy</t>
  </si>
  <si>
    <t>38</t>
  </si>
  <si>
    <t>072002000</t>
  </si>
  <si>
    <t>Dočasná dopravní opatření</t>
  </si>
  <si>
    <t>239079154</t>
  </si>
  <si>
    <t>2 - neuznatelné náklady</t>
  </si>
  <si>
    <t>181351113</t>
  </si>
  <si>
    <t>Rozprostření ornice tl vrstvy do 200 mm pl přes 500 m2 v rovině nebo ve svahu do 1:5 strojně</t>
  </si>
  <si>
    <t>-1050534487</t>
  </si>
  <si>
    <t>4316*0,30/0,15</t>
  </si>
  <si>
    <t>40445300</t>
  </si>
  <si>
    <t>značka vodorovná z termoplastu trojúhelník 1,0x1,0m</t>
  </si>
  <si>
    <t>213731687</t>
  </si>
  <si>
    <t>"V6a"2</t>
  </si>
  <si>
    <t>013002000</t>
  </si>
  <si>
    <t>Vytyčení stavby</t>
  </si>
  <si>
    <t>-423928383</t>
  </si>
  <si>
    <t>035002000</t>
  </si>
  <si>
    <t>Užívání veřejných ploch a prostranství (Náklady a poplatky spojené s užíváním veřejných ploch a prostranství, pokud jsou stavebními pracemi nebo souvisejícími činnostmi dotčeny</t>
  </si>
  <si>
    <t>-1580309933</t>
  </si>
  <si>
    <t>040001000</t>
  </si>
  <si>
    <t>Vytyčení stávajících inženýrských sítí</t>
  </si>
  <si>
    <t>1237415467</t>
  </si>
  <si>
    <t>045002000</t>
  </si>
  <si>
    <t>Dokumentace skutečného provedení stavby</t>
  </si>
  <si>
    <t>-1745094415</t>
  </si>
  <si>
    <t>079002000</t>
  </si>
  <si>
    <t>Náklady na informační tabuli (1ks plastové tabule A2, polep plast. fólií, odolné povětrnostním vlivům, na ocelovém rámu a ocelových sloupcích)</t>
  </si>
  <si>
    <t>1869404587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</si>
</sst>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7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6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2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</xf>
    <xf numFmtId="0" fontId="35" fillId="0" borderId="22" xfId="0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="1" customFormat="1" ht="24.96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s="1" customFormat="1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6" t="s">
        <v>14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E5" s="27" t="s">
        <v>15</v>
      </c>
      <c r="BS5" s="16" t="s">
        <v>6</v>
      </c>
    </row>
    <row r="6" s="1" customFormat="1" ht="36.96" customHeight="1">
      <c r="B6" s="20"/>
      <c r="C6" s="21"/>
      <c r="D6" s="28" t="s">
        <v>16</v>
      </c>
      <c r="E6" s="21"/>
      <c r="F6" s="21"/>
      <c r="G6" s="21"/>
      <c r="H6" s="21"/>
      <c r="I6" s="21"/>
      <c r="J6" s="21"/>
      <c r="K6" s="29" t="s">
        <v>17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E6" s="30"/>
      <c r="BS6" s="16" t="s">
        <v>6</v>
      </c>
    </row>
    <row r="7" s="1" customFormat="1" ht="12" customHeight="1">
      <c r="B7" s="20"/>
      <c r="C7" s="21"/>
      <c r="D7" s="31" t="s">
        <v>18</v>
      </c>
      <c r="E7" s="21"/>
      <c r="F7" s="21"/>
      <c r="G7" s="21"/>
      <c r="H7" s="21"/>
      <c r="I7" s="21"/>
      <c r="J7" s="21"/>
      <c r="K7" s="26" t="s">
        <v>1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19</v>
      </c>
      <c r="AL7" s="21"/>
      <c r="AM7" s="21"/>
      <c r="AN7" s="26" t="s">
        <v>1</v>
      </c>
      <c r="AO7" s="21"/>
      <c r="AP7" s="21"/>
      <c r="AQ7" s="21"/>
      <c r="AR7" s="19"/>
      <c r="BE7" s="30"/>
      <c r="BS7" s="16" t="s">
        <v>6</v>
      </c>
    </row>
    <row r="8" s="1" customFormat="1" ht="12" customHeight="1">
      <c r="B8" s="20"/>
      <c r="C8" s="21"/>
      <c r="D8" s="31" t="s">
        <v>20</v>
      </c>
      <c r="E8" s="21"/>
      <c r="F8" s="21"/>
      <c r="G8" s="21"/>
      <c r="H8" s="21"/>
      <c r="I8" s="21"/>
      <c r="J8" s="21"/>
      <c r="K8" s="26" t="s">
        <v>21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22</v>
      </c>
      <c r="AL8" s="21"/>
      <c r="AM8" s="21"/>
      <c r="AN8" s="32" t="s">
        <v>23</v>
      </c>
      <c r="AO8" s="21"/>
      <c r="AP8" s="21"/>
      <c r="AQ8" s="21"/>
      <c r="AR8" s="19"/>
      <c r="BE8" s="30"/>
      <c r="BS8" s="16" t="s">
        <v>6</v>
      </c>
    </row>
    <row r="9" s="1" customFormat="1" ht="14.4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30"/>
      <c r="BS9" s="16" t="s">
        <v>6</v>
      </c>
    </row>
    <row r="10" s="1" customFormat="1" ht="12" customHeight="1">
      <c r="B10" s="20"/>
      <c r="C10" s="21"/>
      <c r="D10" s="31" t="s">
        <v>24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25</v>
      </c>
      <c r="AL10" s="21"/>
      <c r="AM10" s="21"/>
      <c r="AN10" s="26" t="s">
        <v>1</v>
      </c>
      <c r="AO10" s="21"/>
      <c r="AP10" s="21"/>
      <c r="AQ10" s="21"/>
      <c r="AR10" s="19"/>
      <c r="BE10" s="30"/>
      <c r="BS10" s="16" t="s">
        <v>6</v>
      </c>
    </row>
    <row r="11" s="1" customFormat="1" ht="18.48" customHeight="1">
      <c r="B11" s="20"/>
      <c r="C11" s="21"/>
      <c r="D11" s="21"/>
      <c r="E11" s="26" t="s">
        <v>26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27</v>
      </c>
      <c r="AL11" s="21"/>
      <c r="AM11" s="21"/>
      <c r="AN11" s="26" t="s">
        <v>1</v>
      </c>
      <c r="AO11" s="21"/>
      <c r="AP11" s="21"/>
      <c r="AQ11" s="21"/>
      <c r="AR11" s="19"/>
      <c r="BE11" s="30"/>
      <c r="BS11" s="16" t="s">
        <v>6</v>
      </c>
    </row>
    <row r="12" s="1" customFormat="1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"/>
      <c r="BS12" s="16" t="s">
        <v>6</v>
      </c>
    </row>
    <row r="13" s="1" customFormat="1" ht="12" customHeight="1">
      <c r="B13" s="20"/>
      <c r="C13" s="21"/>
      <c r="D13" s="31" t="s">
        <v>28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25</v>
      </c>
      <c r="AL13" s="21"/>
      <c r="AM13" s="21"/>
      <c r="AN13" s="33" t="s">
        <v>29</v>
      </c>
      <c r="AO13" s="21"/>
      <c r="AP13" s="21"/>
      <c r="AQ13" s="21"/>
      <c r="AR13" s="19"/>
      <c r="BE13" s="30"/>
      <c r="BS13" s="16" t="s">
        <v>6</v>
      </c>
    </row>
    <row r="14">
      <c r="B14" s="20"/>
      <c r="C14" s="21"/>
      <c r="D14" s="21"/>
      <c r="E14" s="33" t="s">
        <v>29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27</v>
      </c>
      <c r="AL14" s="21"/>
      <c r="AM14" s="21"/>
      <c r="AN14" s="33" t="s">
        <v>29</v>
      </c>
      <c r="AO14" s="21"/>
      <c r="AP14" s="21"/>
      <c r="AQ14" s="21"/>
      <c r="AR14" s="19"/>
      <c r="BE14" s="30"/>
      <c r="BS14" s="16" t="s">
        <v>6</v>
      </c>
    </row>
    <row r="15" s="1" customFormat="1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"/>
      <c r="BS15" s="16" t="s">
        <v>4</v>
      </c>
    </row>
    <row r="16" s="1" customFormat="1" ht="12" customHeight="1">
      <c r="B16" s="20"/>
      <c r="C16" s="21"/>
      <c r="D16" s="31" t="s">
        <v>30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25</v>
      </c>
      <c r="AL16" s="21"/>
      <c r="AM16" s="21"/>
      <c r="AN16" s="26" t="s">
        <v>1</v>
      </c>
      <c r="AO16" s="21"/>
      <c r="AP16" s="21"/>
      <c r="AQ16" s="21"/>
      <c r="AR16" s="19"/>
      <c r="BE16" s="30"/>
      <c r="BS16" s="16" t="s">
        <v>4</v>
      </c>
    </row>
    <row r="17" s="1" customFormat="1" ht="18.48" customHeight="1">
      <c r="B17" s="20"/>
      <c r="C17" s="21"/>
      <c r="D17" s="21"/>
      <c r="E17" s="26" t="s">
        <v>31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27</v>
      </c>
      <c r="AL17" s="21"/>
      <c r="AM17" s="21"/>
      <c r="AN17" s="26" t="s">
        <v>1</v>
      </c>
      <c r="AO17" s="21"/>
      <c r="AP17" s="21"/>
      <c r="AQ17" s="21"/>
      <c r="AR17" s="19"/>
      <c r="BE17" s="30"/>
      <c r="BS17" s="16" t="s">
        <v>32</v>
      </c>
    </row>
    <row r="18" s="1" customFormat="1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"/>
      <c r="BS18" s="16" t="s">
        <v>6</v>
      </c>
    </row>
    <row r="19" s="1" customFormat="1" ht="12" customHeight="1">
      <c r="B19" s="20"/>
      <c r="C19" s="21"/>
      <c r="D19" s="31" t="s">
        <v>33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25</v>
      </c>
      <c r="AL19" s="21"/>
      <c r="AM19" s="21"/>
      <c r="AN19" s="26" t="s">
        <v>1</v>
      </c>
      <c r="AO19" s="21"/>
      <c r="AP19" s="21"/>
      <c r="AQ19" s="21"/>
      <c r="AR19" s="19"/>
      <c r="BE19" s="30"/>
      <c r="BS19" s="16" t="s">
        <v>6</v>
      </c>
    </row>
    <row r="20" s="1" customFormat="1" ht="18.48" customHeight="1">
      <c r="B20" s="20"/>
      <c r="C20" s="21"/>
      <c r="D20" s="21"/>
      <c r="E20" s="26" t="s">
        <v>34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27</v>
      </c>
      <c r="AL20" s="21"/>
      <c r="AM20" s="21"/>
      <c r="AN20" s="26" t="s">
        <v>1</v>
      </c>
      <c r="AO20" s="21"/>
      <c r="AP20" s="21"/>
      <c r="AQ20" s="21"/>
      <c r="AR20" s="19"/>
      <c r="BE20" s="30"/>
      <c r="BS20" s="16" t="s">
        <v>32</v>
      </c>
    </row>
    <row r="21" s="1" customFormat="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"/>
    </row>
    <row r="22" s="1" customFormat="1" ht="12" customHeight="1">
      <c r="B22" s="20"/>
      <c r="C22" s="21"/>
      <c r="D22" s="31" t="s">
        <v>35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"/>
    </row>
    <row r="23" s="1" customFormat="1" ht="16.5" customHeight="1">
      <c r="B23" s="20"/>
      <c r="C23" s="21"/>
      <c r="D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21"/>
      <c r="AP23" s="21"/>
      <c r="AQ23" s="21"/>
      <c r="AR23" s="19"/>
      <c r="BE23" s="30"/>
    </row>
    <row r="24" s="1" customFormat="1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"/>
    </row>
    <row r="25" s="1" customFormat="1" ht="6.96" customHeight="1">
      <c r="B25" s="20"/>
      <c r="C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1"/>
      <c r="AQ25" s="21"/>
      <c r="AR25" s="19"/>
      <c r="BE25" s="30"/>
    </row>
    <row r="26" s="2" customFormat="1" ht="25.92" customHeight="1">
      <c r="A26" s="37"/>
      <c r="B26" s="38"/>
      <c r="C26" s="39"/>
      <c r="D26" s="40" t="s">
        <v>36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ROUND(AG94,2)</f>
        <v>0</v>
      </c>
      <c r="AL26" s="41"/>
      <c r="AM26" s="41"/>
      <c r="AN26" s="41"/>
      <c r="AO26" s="41"/>
      <c r="AP26" s="39"/>
      <c r="AQ26" s="39"/>
      <c r="AR26" s="43"/>
      <c r="BE26" s="30"/>
    </row>
    <row r="27" s="2" customFormat="1" ht="6.96" customHeight="1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3"/>
      <c r="BE27" s="30"/>
    </row>
    <row r="28" s="2" customFormat="1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37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38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39</v>
      </c>
      <c r="AL28" s="44"/>
      <c r="AM28" s="44"/>
      <c r="AN28" s="44"/>
      <c r="AO28" s="44"/>
      <c r="AP28" s="39"/>
      <c r="AQ28" s="39"/>
      <c r="AR28" s="43"/>
      <c r="BE28" s="30"/>
    </row>
    <row r="29" s="3" customFormat="1" ht="14.4" customHeight="1">
      <c r="A29" s="3"/>
      <c r="B29" s="45"/>
      <c r="C29" s="46"/>
      <c r="D29" s="31" t="s">
        <v>40</v>
      </c>
      <c r="E29" s="46"/>
      <c r="F29" s="31" t="s">
        <v>41</v>
      </c>
      <c r="G29" s="46"/>
      <c r="H29" s="46"/>
      <c r="I29" s="46"/>
      <c r="J29" s="46"/>
      <c r="K29" s="46"/>
      <c r="L29" s="47">
        <v>0.20999999999999999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8">
        <f>ROUND(AZ94,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8">
        <f>ROUND(AV94, 2)</f>
        <v>0</v>
      </c>
      <c r="AL29" s="46"/>
      <c r="AM29" s="46"/>
      <c r="AN29" s="46"/>
      <c r="AO29" s="46"/>
      <c r="AP29" s="46"/>
      <c r="AQ29" s="46"/>
      <c r="AR29" s="49"/>
      <c r="BE29" s="50"/>
    </row>
    <row r="30" s="3" customFormat="1" ht="14.4" customHeight="1">
      <c r="A30" s="3"/>
      <c r="B30" s="45"/>
      <c r="C30" s="46"/>
      <c r="D30" s="46"/>
      <c r="E30" s="46"/>
      <c r="F30" s="31" t="s">
        <v>42</v>
      </c>
      <c r="G30" s="46"/>
      <c r="H30" s="46"/>
      <c r="I30" s="46"/>
      <c r="J30" s="46"/>
      <c r="K30" s="46"/>
      <c r="L30" s="47">
        <v>0.12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8">
        <f>ROUND(BA94,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8">
        <f>ROUND(AW94, 2)</f>
        <v>0</v>
      </c>
      <c r="AL30" s="46"/>
      <c r="AM30" s="46"/>
      <c r="AN30" s="46"/>
      <c r="AO30" s="46"/>
      <c r="AP30" s="46"/>
      <c r="AQ30" s="46"/>
      <c r="AR30" s="49"/>
      <c r="BE30" s="50"/>
    </row>
    <row r="31" hidden="1" s="3" customFormat="1" ht="14.4" customHeight="1">
      <c r="A31" s="3"/>
      <c r="B31" s="45"/>
      <c r="C31" s="46"/>
      <c r="D31" s="46"/>
      <c r="E31" s="46"/>
      <c r="F31" s="31" t="s">
        <v>43</v>
      </c>
      <c r="G31" s="46"/>
      <c r="H31" s="46"/>
      <c r="I31" s="46"/>
      <c r="J31" s="46"/>
      <c r="K31" s="46"/>
      <c r="L31" s="47">
        <v>0.20999999999999999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8">
        <f>ROUND(BB94, 2)</f>
        <v>0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8">
        <v>0</v>
      </c>
      <c r="AL31" s="46"/>
      <c r="AM31" s="46"/>
      <c r="AN31" s="46"/>
      <c r="AO31" s="46"/>
      <c r="AP31" s="46"/>
      <c r="AQ31" s="46"/>
      <c r="AR31" s="49"/>
      <c r="BE31" s="50"/>
    </row>
    <row r="32" hidden="1" s="3" customFormat="1" ht="14.4" customHeight="1">
      <c r="A32" s="3"/>
      <c r="B32" s="45"/>
      <c r="C32" s="46"/>
      <c r="D32" s="46"/>
      <c r="E32" s="46"/>
      <c r="F32" s="31" t="s">
        <v>44</v>
      </c>
      <c r="G32" s="46"/>
      <c r="H32" s="46"/>
      <c r="I32" s="46"/>
      <c r="J32" s="46"/>
      <c r="K32" s="46"/>
      <c r="L32" s="47">
        <v>0.12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8">
        <f>ROUND(BC94,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8">
        <v>0</v>
      </c>
      <c r="AL32" s="46"/>
      <c r="AM32" s="46"/>
      <c r="AN32" s="46"/>
      <c r="AO32" s="46"/>
      <c r="AP32" s="46"/>
      <c r="AQ32" s="46"/>
      <c r="AR32" s="49"/>
      <c r="BE32" s="50"/>
    </row>
    <row r="33" hidden="1" s="3" customFormat="1" ht="14.4" customHeight="1">
      <c r="A33" s="3"/>
      <c r="B33" s="45"/>
      <c r="C33" s="46"/>
      <c r="D33" s="46"/>
      <c r="E33" s="46"/>
      <c r="F33" s="31" t="s">
        <v>45</v>
      </c>
      <c r="G33" s="46"/>
      <c r="H33" s="46"/>
      <c r="I33" s="46"/>
      <c r="J33" s="46"/>
      <c r="K33" s="46"/>
      <c r="L33" s="47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8">
        <f>ROUND(BD94,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8">
        <v>0</v>
      </c>
      <c r="AL33" s="46"/>
      <c r="AM33" s="46"/>
      <c r="AN33" s="46"/>
      <c r="AO33" s="46"/>
      <c r="AP33" s="46"/>
      <c r="AQ33" s="46"/>
      <c r="AR33" s="49"/>
      <c r="BE33" s="50"/>
    </row>
    <row r="34" s="2" customFormat="1" ht="6.96" customHeight="1">
      <c r="A34" s="37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3"/>
      <c r="BE34" s="30"/>
    </row>
    <row r="35" s="2" customFormat="1" ht="25.92" customHeight="1">
      <c r="A35" s="37"/>
      <c r="B35" s="38"/>
      <c r="C35" s="51"/>
      <c r="D35" s="52" t="s">
        <v>46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47</v>
      </c>
      <c r="U35" s="53"/>
      <c r="V35" s="53"/>
      <c r="W35" s="53"/>
      <c r="X35" s="55" t="s">
        <v>48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3"/>
      <c r="BE35" s="37"/>
    </row>
    <row r="36" s="2" customFormat="1" ht="6.96" customHeight="1">
      <c r="A36" s="37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3"/>
      <c r="BE36" s="37"/>
    </row>
    <row r="37" s="2" customFormat="1" ht="14.4" customHeight="1">
      <c r="A37" s="37"/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43"/>
      <c r="BE37" s="37"/>
    </row>
    <row r="38" s="1" customFormat="1" ht="14.4" customHeight="1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19"/>
    </row>
    <row r="39" s="1" customFormat="1" ht="14.4" customHeight="1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19"/>
    </row>
    <row r="40" s="1" customFormat="1" ht="14.4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19"/>
    </row>
    <row r="41" s="1" customFormat="1" ht="14.4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="1" customFormat="1" ht="14.4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="1" customFormat="1" ht="14.4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="1" customFormat="1" ht="14.4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="1" customFormat="1" ht="14.4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="1" customFormat="1" ht="14.4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="1" customFormat="1" ht="14.4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="1" customFormat="1" ht="14.4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="2" customFormat="1" ht="14.4" customHeight="1">
      <c r="B49" s="58"/>
      <c r="C49" s="59"/>
      <c r="D49" s="60" t="s">
        <v>49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0" t="s">
        <v>50</v>
      </c>
      <c r="AI49" s="61"/>
      <c r="AJ49" s="61"/>
      <c r="AK49" s="61"/>
      <c r="AL49" s="61"/>
      <c r="AM49" s="61"/>
      <c r="AN49" s="61"/>
      <c r="AO49" s="61"/>
      <c r="AP49" s="59"/>
      <c r="AQ49" s="59"/>
      <c r="AR49" s="62"/>
    </row>
    <row r="50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="2" customFormat="1">
      <c r="A60" s="37"/>
      <c r="B60" s="38"/>
      <c r="C60" s="39"/>
      <c r="D60" s="63" t="s">
        <v>51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63" t="s">
        <v>52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63" t="s">
        <v>51</v>
      </c>
      <c r="AI60" s="41"/>
      <c r="AJ60" s="41"/>
      <c r="AK60" s="41"/>
      <c r="AL60" s="41"/>
      <c r="AM60" s="63" t="s">
        <v>52</v>
      </c>
      <c r="AN60" s="41"/>
      <c r="AO60" s="41"/>
      <c r="AP60" s="39"/>
      <c r="AQ60" s="39"/>
      <c r="AR60" s="43"/>
      <c r="BE60" s="37"/>
    </row>
    <row r="61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="2" customFormat="1">
      <c r="A64" s="37"/>
      <c r="B64" s="38"/>
      <c r="C64" s="39"/>
      <c r="D64" s="60" t="s">
        <v>53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0" t="s">
        <v>54</v>
      </c>
      <c r="AI64" s="64"/>
      <c r="AJ64" s="64"/>
      <c r="AK64" s="64"/>
      <c r="AL64" s="64"/>
      <c r="AM64" s="64"/>
      <c r="AN64" s="64"/>
      <c r="AO64" s="64"/>
      <c r="AP64" s="39"/>
      <c r="AQ64" s="39"/>
      <c r="AR64" s="43"/>
      <c r="BE64" s="37"/>
    </row>
    <row r="65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="2" customFormat="1">
      <c r="A75" s="37"/>
      <c r="B75" s="38"/>
      <c r="C75" s="39"/>
      <c r="D75" s="63" t="s">
        <v>51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63" t="s">
        <v>52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63" t="s">
        <v>51</v>
      </c>
      <c r="AI75" s="41"/>
      <c r="AJ75" s="41"/>
      <c r="AK75" s="41"/>
      <c r="AL75" s="41"/>
      <c r="AM75" s="63" t="s">
        <v>52</v>
      </c>
      <c r="AN75" s="41"/>
      <c r="AO75" s="41"/>
      <c r="AP75" s="39"/>
      <c r="AQ75" s="39"/>
      <c r="AR75" s="43"/>
      <c r="BE75" s="37"/>
    </row>
    <row r="76" s="2" customForma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43"/>
      <c r="BE76" s="37"/>
    </row>
    <row r="77" s="2" customFormat="1" ht="6.96" customHeight="1">
      <c r="A77" s="37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43"/>
      <c r="BE77" s="37"/>
    </row>
    <row r="81" s="2" customFormat="1" ht="6.96" customHeight="1">
      <c r="A81" s="37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43"/>
      <c r="BE81" s="37"/>
    </row>
    <row r="82" s="2" customFormat="1" ht="24.96" customHeight="1">
      <c r="A82" s="37"/>
      <c r="B82" s="38"/>
      <c r="C82" s="22" t="s">
        <v>55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43"/>
      <c r="B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43"/>
      <c r="BE83" s="37"/>
    </row>
    <row r="84" s="4" customFormat="1" ht="12" customHeight="1">
      <c r="A84" s="4"/>
      <c r="B84" s="69"/>
      <c r="C84" s="31" t="s">
        <v>13</v>
      </c>
      <c r="D84" s="70"/>
      <c r="E84" s="70"/>
      <c r="F84" s="70"/>
      <c r="G84" s="70"/>
      <c r="H84" s="70"/>
      <c r="I84" s="70"/>
      <c r="J84" s="70"/>
      <c r="K84" s="70"/>
      <c r="L84" s="70" t="str">
        <f>K5</f>
        <v>2023/06</v>
      </c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1"/>
      <c r="BE84" s="4"/>
    </row>
    <row r="85" s="5" customFormat="1" ht="36.96" customHeight="1">
      <c r="A85" s="5"/>
      <c r="B85" s="72"/>
      <c r="C85" s="73" t="s">
        <v>16</v>
      </c>
      <c r="D85" s="74"/>
      <c r="E85" s="74"/>
      <c r="F85" s="74"/>
      <c r="G85" s="74"/>
      <c r="H85" s="74"/>
      <c r="I85" s="74"/>
      <c r="J85" s="74"/>
      <c r="K85" s="74"/>
      <c r="L85" s="75" t="str">
        <f>K6</f>
        <v>CYKLOSTEZKA PRUŠÁNKY - MORAVSKÝ ŽIŽKOV - k.ú. Prušánky</v>
      </c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6"/>
      <c r="BE85" s="5"/>
    </row>
    <row r="86" s="2" customFormat="1" ht="6.96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43"/>
      <c r="BE86" s="37"/>
    </row>
    <row r="87" s="2" customFormat="1" ht="12" customHeight="1">
      <c r="A87" s="37"/>
      <c r="B87" s="38"/>
      <c r="C87" s="31" t="s">
        <v>20</v>
      </c>
      <c r="D87" s="39"/>
      <c r="E87" s="39"/>
      <c r="F87" s="39"/>
      <c r="G87" s="39"/>
      <c r="H87" s="39"/>
      <c r="I87" s="39"/>
      <c r="J87" s="39"/>
      <c r="K87" s="39"/>
      <c r="L87" s="77" t="str">
        <f>IF(K8="","",K8)</f>
        <v>k.ú. Prušánky</v>
      </c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1" t="s">
        <v>22</v>
      </c>
      <c r="AJ87" s="39"/>
      <c r="AK87" s="39"/>
      <c r="AL87" s="39"/>
      <c r="AM87" s="78" t="str">
        <f>IF(AN8= "","",AN8)</f>
        <v>13. 6. 2023</v>
      </c>
      <c r="AN87" s="78"/>
      <c r="AO87" s="39"/>
      <c r="AP87" s="39"/>
      <c r="AQ87" s="39"/>
      <c r="AR87" s="43"/>
      <c r="B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43"/>
      <c r="BE88" s="37"/>
    </row>
    <row r="89" s="2" customFormat="1" ht="15.15" customHeight="1">
      <c r="A89" s="37"/>
      <c r="B89" s="38"/>
      <c r="C89" s="31" t="s">
        <v>24</v>
      </c>
      <c r="D89" s="39"/>
      <c r="E89" s="39"/>
      <c r="F89" s="39"/>
      <c r="G89" s="39"/>
      <c r="H89" s="39"/>
      <c r="I89" s="39"/>
      <c r="J89" s="39"/>
      <c r="K89" s="39"/>
      <c r="L89" s="70" t="str">
        <f>IF(E11= "","",E11)</f>
        <v>Obec Prušánky</v>
      </c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1" t="s">
        <v>30</v>
      </c>
      <c r="AJ89" s="39"/>
      <c r="AK89" s="39"/>
      <c r="AL89" s="39"/>
      <c r="AM89" s="79" t="str">
        <f>IF(E17="","",E17)</f>
        <v xml:space="preserve"> </v>
      </c>
      <c r="AN89" s="70"/>
      <c r="AO89" s="70"/>
      <c r="AP89" s="70"/>
      <c r="AQ89" s="39"/>
      <c r="AR89" s="43"/>
      <c r="AS89" s="80" t="s">
        <v>56</v>
      </c>
      <c r="AT89" s="81"/>
      <c r="AU89" s="82"/>
      <c r="AV89" s="82"/>
      <c r="AW89" s="82"/>
      <c r="AX89" s="82"/>
      <c r="AY89" s="82"/>
      <c r="AZ89" s="82"/>
      <c r="BA89" s="82"/>
      <c r="BB89" s="82"/>
      <c r="BC89" s="82"/>
      <c r="BD89" s="83"/>
      <c r="BE89" s="37"/>
    </row>
    <row r="90" s="2" customFormat="1" ht="15.15" customHeight="1">
      <c r="A90" s="37"/>
      <c r="B90" s="38"/>
      <c r="C90" s="31" t="s">
        <v>28</v>
      </c>
      <c r="D90" s="39"/>
      <c r="E90" s="39"/>
      <c r="F90" s="39"/>
      <c r="G90" s="39"/>
      <c r="H90" s="39"/>
      <c r="I90" s="39"/>
      <c r="J90" s="39"/>
      <c r="K90" s="39"/>
      <c r="L90" s="70" t="str">
        <f>IF(E14= "Vyplň údaj","",E14)</f>
        <v/>
      </c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1" t="s">
        <v>33</v>
      </c>
      <c r="AJ90" s="39"/>
      <c r="AK90" s="39"/>
      <c r="AL90" s="39"/>
      <c r="AM90" s="79" t="str">
        <f>IF(E20="","",E20)</f>
        <v>Projekce DS s.r.o.</v>
      </c>
      <c r="AN90" s="70"/>
      <c r="AO90" s="70"/>
      <c r="AP90" s="70"/>
      <c r="AQ90" s="39"/>
      <c r="AR90" s="43"/>
      <c r="AS90" s="84"/>
      <c r="AT90" s="85"/>
      <c r="AU90" s="86"/>
      <c r="AV90" s="86"/>
      <c r="AW90" s="86"/>
      <c r="AX90" s="86"/>
      <c r="AY90" s="86"/>
      <c r="AZ90" s="86"/>
      <c r="BA90" s="86"/>
      <c r="BB90" s="86"/>
      <c r="BC90" s="86"/>
      <c r="BD90" s="87"/>
      <c r="BE90" s="37"/>
    </row>
    <row r="91" s="2" customFormat="1" ht="10.8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43"/>
      <c r="AS91" s="88"/>
      <c r="AT91" s="89"/>
      <c r="AU91" s="90"/>
      <c r="AV91" s="90"/>
      <c r="AW91" s="90"/>
      <c r="AX91" s="90"/>
      <c r="AY91" s="90"/>
      <c r="AZ91" s="90"/>
      <c r="BA91" s="90"/>
      <c r="BB91" s="90"/>
      <c r="BC91" s="90"/>
      <c r="BD91" s="91"/>
      <c r="BE91" s="37"/>
    </row>
    <row r="92" s="2" customFormat="1" ht="29.28" customHeight="1">
      <c r="A92" s="37"/>
      <c r="B92" s="38"/>
      <c r="C92" s="92" t="s">
        <v>57</v>
      </c>
      <c r="D92" s="93"/>
      <c r="E92" s="93"/>
      <c r="F92" s="93"/>
      <c r="G92" s="93"/>
      <c r="H92" s="94"/>
      <c r="I92" s="95" t="s">
        <v>58</v>
      </c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6" t="s">
        <v>59</v>
      </c>
      <c r="AH92" s="93"/>
      <c r="AI92" s="93"/>
      <c r="AJ92" s="93"/>
      <c r="AK92" s="93"/>
      <c r="AL92" s="93"/>
      <c r="AM92" s="93"/>
      <c r="AN92" s="95" t="s">
        <v>60</v>
      </c>
      <c r="AO92" s="93"/>
      <c r="AP92" s="97"/>
      <c r="AQ92" s="98" t="s">
        <v>61</v>
      </c>
      <c r="AR92" s="43"/>
      <c r="AS92" s="99" t="s">
        <v>62</v>
      </c>
      <c r="AT92" s="100" t="s">
        <v>63</v>
      </c>
      <c r="AU92" s="100" t="s">
        <v>64</v>
      </c>
      <c r="AV92" s="100" t="s">
        <v>65</v>
      </c>
      <c r="AW92" s="100" t="s">
        <v>66</v>
      </c>
      <c r="AX92" s="100" t="s">
        <v>67</v>
      </c>
      <c r="AY92" s="100" t="s">
        <v>68</v>
      </c>
      <c r="AZ92" s="100" t="s">
        <v>69</v>
      </c>
      <c r="BA92" s="100" t="s">
        <v>70</v>
      </c>
      <c r="BB92" s="100" t="s">
        <v>71</v>
      </c>
      <c r="BC92" s="100" t="s">
        <v>72</v>
      </c>
      <c r="BD92" s="101" t="s">
        <v>73</v>
      </c>
      <c r="BE92" s="37"/>
    </row>
    <row r="93" s="2" customFormat="1" ht="10.8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43"/>
      <c r="AS93" s="102"/>
      <c r="AT93" s="103"/>
      <c r="AU93" s="103"/>
      <c r="AV93" s="103"/>
      <c r="AW93" s="103"/>
      <c r="AX93" s="103"/>
      <c r="AY93" s="103"/>
      <c r="AZ93" s="103"/>
      <c r="BA93" s="103"/>
      <c r="BB93" s="103"/>
      <c r="BC93" s="103"/>
      <c r="BD93" s="104"/>
      <c r="BE93" s="37"/>
    </row>
    <row r="94" s="6" customFormat="1" ht="32.4" customHeight="1">
      <c r="A94" s="6"/>
      <c r="B94" s="105"/>
      <c r="C94" s="106" t="s">
        <v>74</v>
      </c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8">
        <f>ROUND(SUM(AG95:AG96),2)</f>
        <v>0</v>
      </c>
      <c r="AH94" s="108"/>
      <c r="AI94" s="108"/>
      <c r="AJ94" s="108"/>
      <c r="AK94" s="108"/>
      <c r="AL94" s="108"/>
      <c r="AM94" s="108"/>
      <c r="AN94" s="109">
        <f>SUM(AG94,AT94)</f>
        <v>0</v>
      </c>
      <c r="AO94" s="109"/>
      <c r="AP94" s="109"/>
      <c r="AQ94" s="110" t="s">
        <v>1</v>
      </c>
      <c r="AR94" s="111"/>
      <c r="AS94" s="112">
        <f>ROUND(SUM(AS95:AS96),2)</f>
        <v>0</v>
      </c>
      <c r="AT94" s="113">
        <f>ROUND(SUM(AV94:AW94),2)</f>
        <v>0</v>
      </c>
      <c r="AU94" s="114">
        <f>ROUND(SUM(AU95:AU96),5)</f>
        <v>0</v>
      </c>
      <c r="AV94" s="113">
        <f>ROUND(AZ94*L29,2)</f>
        <v>0</v>
      </c>
      <c r="AW94" s="113">
        <f>ROUND(BA94*L30,2)</f>
        <v>0</v>
      </c>
      <c r="AX94" s="113">
        <f>ROUND(BB94*L29,2)</f>
        <v>0</v>
      </c>
      <c r="AY94" s="113">
        <f>ROUND(BC94*L30,2)</f>
        <v>0</v>
      </c>
      <c r="AZ94" s="113">
        <f>ROUND(SUM(AZ95:AZ96),2)</f>
        <v>0</v>
      </c>
      <c r="BA94" s="113">
        <f>ROUND(SUM(BA95:BA96),2)</f>
        <v>0</v>
      </c>
      <c r="BB94" s="113">
        <f>ROUND(SUM(BB95:BB96),2)</f>
        <v>0</v>
      </c>
      <c r="BC94" s="113">
        <f>ROUND(SUM(BC95:BC96),2)</f>
        <v>0</v>
      </c>
      <c r="BD94" s="115">
        <f>ROUND(SUM(BD95:BD96),2)</f>
        <v>0</v>
      </c>
      <c r="BE94" s="6"/>
      <c r="BS94" s="116" t="s">
        <v>75</v>
      </c>
      <c r="BT94" s="116" t="s">
        <v>76</v>
      </c>
      <c r="BU94" s="117" t="s">
        <v>77</v>
      </c>
      <c r="BV94" s="116" t="s">
        <v>78</v>
      </c>
      <c r="BW94" s="116" t="s">
        <v>5</v>
      </c>
      <c r="BX94" s="116" t="s">
        <v>79</v>
      </c>
      <c r="CL94" s="116" t="s">
        <v>1</v>
      </c>
    </row>
    <row r="95" s="7" customFormat="1" ht="16.5" customHeight="1">
      <c r="A95" s="118" t="s">
        <v>80</v>
      </c>
      <c r="B95" s="119"/>
      <c r="C95" s="120"/>
      <c r="D95" s="121" t="s">
        <v>81</v>
      </c>
      <c r="E95" s="121"/>
      <c r="F95" s="121"/>
      <c r="G95" s="121"/>
      <c r="H95" s="121"/>
      <c r="I95" s="122"/>
      <c r="J95" s="121" t="s">
        <v>82</v>
      </c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3">
        <f>'1 - uznatelné náklady'!J30</f>
        <v>0</v>
      </c>
      <c r="AH95" s="122"/>
      <c r="AI95" s="122"/>
      <c r="AJ95" s="122"/>
      <c r="AK95" s="122"/>
      <c r="AL95" s="122"/>
      <c r="AM95" s="122"/>
      <c r="AN95" s="123">
        <f>SUM(AG95,AT95)</f>
        <v>0</v>
      </c>
      <c r="AO95" s="122"/>
      <c r="AP95" s="122"/>
      <c r="AQ95" s="124" t="s">
        <v>83</v>
      </c>
      <c r="AR95" s="125"/>
      <c r="AS95" s="126">
        <v>0</v>
      </c>
      <c r="AT95" s="127">
        <f>ROUND(SUM(AV95:AW95),2)</f>
        <v>0</v>
      </c>
      <c r="AU95" s="128">
        <f>'1 - uznatelné náklady'!P129</f>
        <v>0</v>
      </c>
      <c r="AV95" s="127">
        <f>'1 - uznatelné náklady'!J33</f>
        <v>0</v>
      </c>
      <c r="AW95" s="127">
        <f>'1 - uznatelné náklady'!J34</f>
        <v>0</v>
      </c>
      <c r="AX95" s="127">
        <f>'1 - uznatelné náklady'!J35</f>
        <v>0</v>
      </c>
      <c r="AY95" s="127">
        <f>'1 - uznatelné náklady'!J36</f>
        <v>0</v>
      </c>
      <c r="AZ95" s="127">
        <f>'1 - uznatelné náklady'!F33</f>
        <v>0</v>
      </c>
      <c r="BA95" s="127">
        <f>'1 - uznatelné náklady'!F34</f>
        <v>0</v>
      </c>
      <c r="BB95" s="127">
        <f>'1 - uznatelné náklady'!F35</f>
        <v>0</v>
      </c>
      <c r="BC95" s="127">
        <f>'1 - uznatelné náklady'!F36</f>
        <v>0</v>
      </c>
      <c r="BD95" s="129">
        <f>'1 - uznatelné náklady'!F37</f>
        <v>0</v>
      </c>
      <c r="BE95" s="7"/>
      <c r="BT95" s="130" t="s">
        <v>81</v>
      </c>
      <c r="BV95" s="130" t="s">
        <v>78</v>
      </c>
      <c r="BW95" s="130" t="s">
        <v>84</v>
      </c>
      <c r="BX95" s="130" t="s">
        <v>5</v>
      </c>
      <c r="CL95" s="130" t="s">
        <v>1</v>
      </c>
      <c r="CM95" s="130" t="s">
        <v>85</v>
      </c>
    </row>
    <row r="96" s="7" customFormat="1" ht="16.5" customHeight="1">
      <c r="A96" s="118" t="s">
        <v>80</v>
      </c>
      <c r="B96" s="119"/>
      <c r="C96" s="120"/>
      <c r="D96" s="121" t="s">
        <v>85</v>
      </c>
      <c r="E96" s="121"/>
      <c r="F96" s="121"/>
      <c r="G96" s="121"/>
      <c r="H96" s="121"/>
      <c r="I96" s="122"/>
      <c r="J96" s="121" t="s">
        <v>86</v>
      </c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3">
        <f>'2 - neuznatelné náklady'!J30</f>
        <v>0</v>
      </c>
      <c r="AH96" s="122"/>
      <c r="AI96" s="122"/>
      <c r="AJ96" s="122"/>
      <c r="AK96" s="122"/>
      <c r="AL96" s="122"/>
      <c r="AM96" s="122"/>
      <c r="AN96" s="123">
        <f>SUM(AG96,AT96)</f>
        <v>0</v>
      </c>
      <c r="AO96" s="122"/>
      <c r="AP96" s="122"/>
      <c r="AQ96" s="124" t="s">
        <v>83</v>
      </c>
      <c r="AR96" s="125"/>
      <c r="AS96" s="131">
        <v>0</v>
      </c>
      <c r="AT96" s="132">
        <f>ROUND(SUM(AV96:AW96),2)</f>
        <v>0</v>
      </c>
      <c r="AU96" s="133">
        <f>'2 - neuznatelné náklady'!P124</f>
        <v>0</v>
      </c>
      <c r="AV96" s="132">
        <f>'2 - neuznatelné náklady'!J33</f>
        <v>0</v>
      </c>
      <c r="AW96" s="132">
        <f>'2 - neuznatelné náklady'!J34</f>
        <v>0</v>
      </c>
      <c r="AX96" s="132">
        <f>'2 - neuznatelné náklady'!J35</f>
        <v>0</v>
      </c>
      <c r="AY96" s="132">
        <f>'2 - neuznatelné náklady'!J36</f>
        <v>0</v>
      </c>
      <c r="AZ96" s="132">
        <f>'2 - neuznatelné náklady'!F33</f>
        <v>0</v>
      </c>
      <c r="BA96" s="132">
        <f>'2 - neuznatelné náklady'!F34</f>
        <v>0</v>
      </c>
      <c r="BB96" s="132">
        <f>'2 - neuznatelné náklady'!F35</f>
        <v>0</v>
      </c>
      <c r="BC96" s="132">
        <f>'2 - neuznatelné náklady'!F36</f>
        <v>0</v>
      </c>
      <c r="BD96" s="134">
        <f>'2 - neuznatelné náklady'!F37</f>
        <v>0</v>
      </c>
      <c r="BE96" s="7"/>
      <c r="BT96" s="130" t="s">
        <v>81</v>
      </c>
      <c r="BV96" s="130" t="s">
        <v>78</v>
      </c>
      <c r="BW96" s="130" t="s">
        <v>87</v>
      </c>
      <c r="BX96" s="130" t="s">
        <v>5</v>
      </c>
      <c r="CL96" s="130" t="s">
        <v>1</v>
      </c>
      <c r="CM96" s="130" t="s">
        <v>85</v>
      </c>
    </row>
    <row r="97" s="2" customFormat="1" ht="30" customHeight="1">
      <c r="A97" s="37"/>
      <c r="B97" s="38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43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</row>
    <row r="98" s="2" customFormat="1" ht="6.96" customHeight="1">
      <c r="A98" s="37"/>
      <c r="B98" s="65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  <c r="AA98" s="66"/>
      <c r="AB98" s="66"/>
      <c r="AC98" s="66"/>
      <c r="AD98" s="66"/>
      <c r="AE98" s="66"/>
      <c r="AF98" s="66"/>
      <c r="AG98" s="66"/>
      <c r="AH98" s="66"/>
      <c r="AI98" s="66"/>
      <c r="AJ98" s="66"/>
      <c r="AK98" s="66"/>
      <c r="AL98" s="66"/>
      <c r="AM98" s="66"/>
      <c r="AN98" s="66"/>
      <c r="AO98" s="66"/>
      <c r="AP98" s="66"/>
      <c r="AQ98" s="66"/>
      <c r="AR98" s="43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</row>
  </sheetData>
  <sheetProtection sheet="1" formatColumns="0" formatRows="0" objects="1" scenarios="1" spinCount="100000" saltValue="1fWoUMgpREk8+MlhgOQsjgPy2EEISffLQR+DvqjgJ0EbbHNYEr72z4pBOGJpMLCCfENXy9noQoPXKN/WaJ+omg==" hashValue="4qUk/YPt0xmLw9+5aT/O0sJ2SCaPmcxltN9sXYmEBIvXwGOK/+2zx1CBZI7Fzlc+dP2SZAEs8iLWo4VkJtj8OA==" algorithmName="SHA-512" password="CC35"/>
  <mergeCells count="46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G94:AM94"/>
    <mergeCell ref="AN94:AP94"/>
    <mergeCell ref="AR2:BE2"/>
  </mergeCells>
  <hyperlinks>
    <hyperlink ref="A95" location="'1 - uznatelné náklady'!C2" display="/"/>
    <hyperlink ref="A96" location="'2 - neuznatelné náklady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84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85</v>
      </c>
    </row>
    <row r="4" s="1" customFormat="1" ht="24.96" customHeight="1">
      <c r="B4" s="19"/>
      <c r="D4" s="137" t="s">
        <v>88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16</v>
      </c>
      <c r="L6" s="19"/>
    </row>
    <row r="7" s="1" customFormat="1" ht="16.5" customHeight="1">
      <c r="B7" s="19"/>
      <c r="E7" s="140" t="str">
        <f>'Rekapitulace stavby'!K6</f>
        <v>CYKLOSTEZKA PRUŠÁNKY - MORAVSKÝ ŽIŽKOV - k.ú. Prušánky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89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90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</v>
      </c>
      <c r="G11" s="37"/>
      <c r="H11" s="37"/>
      <c r="I11" s="139" t="s">
        <v>19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20</v>
      </c>
      <c r="E12" s="37"/>
      <c r="F12" s="142" t="s">
        <v>21</v>
      </c>
      <c r="G12" s="37"/>
      <c r="H12" s="37"/>
      <c r="I12" s="139" t="s">
        <v>22</v>
      </c>
      <c r="J12" s="143" t="str">
        <f>'Rekapitulace stavby'!AN8</f>
        <v>13. 6. 2023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24</v>
      </c>
      <c r="E14" s="37"/>
      <c r="F14" s="37"/>
      <c r="G14" s="37"/>
      <c r="H14" s="37"/>
      <c r="I14" s="139" t="s">
        <v>25</v>
      </c>
      <c r="J14" s="142" t="s">
        <v>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">
        <v>26</v>
      </c>
      <c r="F15" s="37"/>
      <c r="G15" s="37"/>
      <c r="H15" s="37"/>
      <c r="I15" s="139" t="s">
        <v>27</v>
      </c>
      <c r="J15" s="142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28</v>
      </c>
      <c r="E17" s="37"/>
      <c r="F17" s="37"/>
      <c r="G17" s="37"/>
      <c r="H17" s="37"/>
      <c r="I17" s="139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30</v>
      </c>
      <c r="E20" s="37"/>
      <c r="F20" s="37"/>
      <c r="G20" s="37"/>
      <c r="H20" s="37"/>
      <c r="I20" s="139" t="s">
        <v>25</v>
      </c>
      <c r="J20" s="142" t="str">
        <f>IF('Rekapitulace stavby'!AN16="","",'Rekapitulace stavby'!AN16)</f>
        <v/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tr">
        <f>IF('Rekapitulace stavby'!E17="","",'Rekapitulace stavby'!E17)</f>
        <v xml:space="preserve"> </v>
      </c>
      <c r="F21" s="37"/>
      <c r="G21" s="37"/>
      <c r="H21" s="37"/>
      <c r="I21" s="139" t="s">
        <v>27</v>
      </c>
      <c r="J21" s="142" t="str">
        <f>IF('Rekapitulace stavby'!AN17="","",'Rekapitulace stavby'!AN17)</f>
        <v/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33</v>
      </c>
      <c r="E23" s="37"/>
      <c r="F23" s="37"/>
      <c r="G23" s="37"/>
      <c r="H23" s="37"/>
      <c r="I23" s="139" t="s">
        <v>25</v>
      </c>
      <c r="J23" s="142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">
        <v>34</v>
      </c>
      <c r="F24" s="37"/>
      <c r="G24" s="37"/>
      <c r="H24" s="37"/>
      <c r="I24" s="139" t="s">
        <v>27</v>
      </c>
      <c r="J24" s="142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35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36</v>
      </c>
      <c r="E30" s="37"/>
      <c r="F30" s="37"/>
      <c r="G30" s="37"/>
      <c r="H30" s="37"/>
      <c r="I30" s="37"/>
      <c r="J30" s="150">
        <f>ROUND(J129,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38</v>
      </c>
      <c r="G32" s="37"/>
      <c r="H32" s="37"/>
      <c r="I32" s="151" t="s">
        <v>37</v>
      </c>
      <c r="J32" s="151" t="s">
        <v>39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40</v>
      </c>
      <c r="E33" s="139" t="s">
        <v>41</v>
      </c>
      <c r="F33" s="153">
        <f>ROUND((SUM(BE129:BE207)),  2)</f>
        <v>0</v>
      </c>
      <c r="G33" s="37"/>
      <c r="H33" s="37"/>
      <c r="I33" s="154">
        <v>0.20999999999999999</v>
      </c>
      <c r="J33" s="153">
        <f>ROUND(((SUM(BE129:BE207))*I33),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42</v>
      </c>
      <c r="F34" s="153">
        <f>ROUND((SUM(BF129:BF207)),  2)</f>
        <v>0</v>
      </c>
      <c r="G34" s="37"/>
      <c r="H34" s="37"/>
      <c r="I34" s="154">
        <v>0.12</v>
      </c>
      <c r="J34" s="153">
        <f>ROUND(((SUM(BF129:BF207))*I34),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43</v>
      </c>
      <c r="F35" s="153">
        <f>ROUND((SUM(BG129:BG207)),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44</v>
      </c>
      <c r="F36" s="153">
        <f>ROUND((SUM(BH129:BH207)),  2)</f>
        <v>0</v>
      </c>
      <c r="G36" s="37"/>
      <c r="H36" s="37"/>
      <c r="I36" s="154">
        <v>0.12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45</v>
      </c>
      <c r="F37" s="153">
        <f>ROUND((SUM(BI129:BI207)),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46</v>
      </c>
      <c r="E39" s="157"/>
      <c r="F39" s="157"/>
      <c r="G39" s="158" t="s">
        <v>47</v>
      </c>
      <c r="H39" s="159" t="s">
        <v>48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49</v>
      </c>
      <c r="E50" s="163"/>
      <c r="F50" s="163"/>
      <c r="G50" s="162" t="s">
        <v>50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51</v>
      </c>
      <c r="E61" s="165"/>
      <c r="F61" s="166" t="s">
        <v>52</v>
      </c>
      <c r="G61" s="164" t="s">
        <v>51</v>
      </c>
      <c r="H61" s="165"/>
      <c r="I61" s="165"/>
      <c r="J61" s="167" t="s">
        <v>52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53</v>
      </c>
      <c r="E65" s="168"/>
      <c r="F65" s="168"/>
      <c r="G65" s="162" t="s">
        <v>54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51</v>
      </c>
      <c r="E76" s="165"/>
      <c r="F76" s="166" t="s">
        <v>52</v>
      </c>
      <c r="G76" s="164" t="s">
        <v>51</v>
      </c>
      <c r="H76" s="165"/>
      <c r="I76" s="165"/>
      <c r="J76" s="167" t="s">
        <v>52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91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73" t="str">
        <f>E7</f>
        <v>CYKLOSTEZKA PRUŠÁNKY - MORAVSKÝ ŽIŽKOV - k.ú. Prušánky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89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1 - uznatelné náklady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k.ú. Prušánky</v>
      </c>
      <c r="G89" s="39"/>
      <c r="H89" s="39"/>
      <c r="I89" s="31" t="s">
        <v>22</v>
      </c>
      <c r="J89" s="78" t="str">
        <f>IF(J12="","",J12)</f>
        <v>13. 6. 2023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>Obec Prušánky</v>
      </c>
      <c r="G91" s="39"/>
      <c r="H91" s="39"/>
      <c r="I91" s="31" t="s">
        <v>30</v>
      </c>
      <c r="J91" s="35" t="str">
        <f>E21</f>
        <v xml:space="preserve"> 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33</v>
      </c>
      <c r="J92" s="35" t="str">
        <f>E24</f>
        <v>Projekce DS s.r.o.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74" t="s">
        <v>92</v>
      </c>
      <c r="D94" s="175"/>
      <c r="E94" s="175"/>
      <c r="F94" s="175"/>
      <c r="G94" s="175"/>
      <c r="H94" s="175"/>
      <c r="I94" s="175"/>
      <c r="J94" s="176" t="s">
        <v>93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77" t="s">
        <v>94</v>
      </c>
      <c r="D96" s="39"/>
      <c r="E96" s="39"/>
      <c r="F96" s="39"/>
      <c r="G96" s="39"/>
      <c r="H96" s="39"/>
      <c r="I96" s="39"/>
      <c r="J96" s="109">
        <f>J129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95</v>
      </c>
    </row>
    <row r="97" s="9" customFormat="1" ht="24.96" customHeight="1">
      <c r="A97" s="9"/>
      <c r="B97" s="178"/>
      <c r="C97" s="179"/>
      <c r="D97" s="180" t="s">
        <v>96</v>
      </c>
      <c r="E97" s="181"/>
      <c r="F97" s="181"/>
      <c r="G97" s="181"/>
      <c r="H97" s="181"/>
      <c r="I97" s="181"/>
      <c r="J97" s="182">
        <f>J130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4"/>
      <c r="C98" s="185"/>
      <c r="D98" s="186" t="s">
        <v>97</v>
      </c>
      <c r="E98" s="187"/>
      <c r="F98" s="187"/>
      <c r="G98" s="187"/>
      <c r="H98" s="187"/>
      <c r="I98" s="187"/>
      <c r="J98" s="188">
        <f>J131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4"/>
      <c r="C99" s="185"/>
      <c r="D99" s="186" t="s">
        <v>98</v>
      </c>
      <c r="E99" s="187"/>
      <c r="F99" s="187"/>
      <c r="G99" s="187"/>
      <c r="H99" s="187"/>
      <c r="I99" s="187"/>
      <c r="J99" s="188">
        <f>J159</f>
        <v>0</v>
      </c>
      <c r="K99" s="185"/>
      <c r="L99" s="18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4"/>
      <c r="C100" s="185"/>
      <c r="D100" s="186" t="s">
        <v>99</v>
      </c>
      <c r="E100" s="187"/>
      <c r="F100" s="187"/>
      <c r="G100" s="187"/>
      <c r="H100" s="187"/>
      <c r="I100" s="187"/>
      <c r="J100" s="188">
        <f>J163</f>
        <v>0</v>
      </c>
      <c r="K100" s="185"/>
      <c r="L100" s="18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4"/>
      <c r="C101" s="185"/>
      <c r="D101" s="186" t="s">
        <v>100</v>
      </c>
      <c r="E101" s="187"/>
      <c r="F101" s="187"/>
      <c r="G101" s="187"/>
      <c r="H101" s="187"/>
      <c r="I101" s="187"/>
      <c r="J101" s="188">
        <f>J168</f>
        <v>0</v>
      </c>
      <c r="K101" s="185"/>
      <c r="L101" s="18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4"/>
      <c r="C102" s="185"/>
      <c r="D102" s="186" t="s">
        <v>101</v>
      </c>
      <c r="E102" s="187"/>
      <c r="F102" s="187"/>
      <c r="G102" s="187"/>
      <c r="H102" s="187"/>
      <c r="I102" s="187"/>
      <c r="J102" s="188">
        <f>J182</f>
        <v>0</v>
      </c>
      <c r="K102" s="185"/>
      <c r="L102" s="18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4"/>
      <c r="C103" s="185"/>
      <c r="D103" s="186" t="s">
        <v>102</v>
      </c>
      <c r="E103" s="187"/>
      <c r="F103" s="187"/>
      <c r="G103" s="187"/>
      <c r="H103" s="187"/>
      <c r="I103" s="187"/>
      <c r="J103" s="188">
        <f>J192</f>
        <v>0</v>
      </c>
      <c r="K103" s="185"/>
      <c r="L103" s="18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4"/>
      <c r="C104" s="185"/>
      <c r="D104" s="186" t="s">
        <v>103</v>
      </c>
      <c r="E104" s="187"/>
      <c r="F104" s="187"/>
      <c r="G104" s="187"/>
      <c r="H104" s="187"/>
      <c r="I104" s="187"/>
      <c r="J104" s="188">
        <f>J197</f>
        <v>0</v>
      </c>
      <c r="K104" s="185"/>
      <c r="L104" s="189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78"/>
      <c r="C105" s="179"/>
      <c r="D105" s="180" t="s">
        <v>104</v>
      </c>
      <c r="E105" s="181"/>
      <c r="F105" s="181"/>
      <c r="G105" s="181"/>
      <c r="H105" s="181"/>
      <c r="I105" s="181"/>
      <c r="J105" s="182">
        <f>J199</f>
        <v>0</v>
      </c>
      <c r="K105" s="179"/>
      <c r="L105" s="183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84"/>
      <c r="C106" s="185"/>
      <c r="D106" s="186" t="s">
        <v>105</v>
      </c>
      <c r="E106" s="187"/>
      <c r="F106" s="187"/>
      <c r="G106" s="187"/>
      <c r="H106" s="187"/>
      <c r="I106" s="187"/>
      <c r="J106" s="188">
        <f>J200</f>
        <v>0</v>
      </c>
      <c r="K106" s="185"/>
      <c r="L106" s="189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84"/>
      <c r="C107" s="185"/>
      <c r="D107" s="186" t="s">
        <v>106</v>
      </c>
      <c r="E107" s="187"/>
      <c r="F107" s="187"/>
      <c r="G107" s="187"/>
      <c r="H107" s="187"/>
      <c r="I107" s="187"/>
      <c r="J107" s="188">
        <f>J202</f>
        <v>0</v>
      </c>
      <c r="K107" s="185"/>
      <c r="L107" s="189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84"/>
      <c r="C108" s="185"/>
      <c r="D108" s="186" t="s">
        <v>107</v>
      </c>
      <c r="E108" s="187"/>
      <c r="F108" s="187"/>
      <c r="G108" s="187"/>
      <c r="H108" s="187"/>
      <c r="I108" s="187"/>
      <c r="J108" s="188">
        <f>J204</f>
        <v>0</v>
      </c>
      <c r="K108" s="185"/>
      <c r="L108" s="189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84"/>
      <c r="C109" s="185"/>
      <c r="D109" s="186" t="s">
        <v>108</v>
      </c>
      <c r="E109" s="187"/>
      <c r="F109" s="187"/>
      <c r="G109" s="187"/>
      <c r="H109" s="187"/>
      <c r="I109" s="187"/>
      <c r="J109" s="188">
        <f>J206</f>
        <v>0</v>
      </c>
      <c r="K109" s="185"/>
      <c r="L109" s="189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7"/>
      <c r="B110" s="38"/>
      <c r="C110" s="39"/>
      <c r="D110" s="39"/>
      <c r="E110" s="39"/>
      <c r="F110" s="39"/>
      <c r="G110" s="39"/>
      <c r="H110" s="39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65"/>
      <c r="C111" s="66"/>
      <c r="D111" s="66"/>
      <c r="E111" s="66"/>
      <c r="F111" s="66"/>
      <c r="G111" s="66"/>
      <c r="H111" s="66"/>
      <c r="I111" s="66"/>
      <c r="J111" s="66"/>
      <c r="K111" s="66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5" s="2" customFormat="1" ht="6.96" customHeight="1">
      <c r="A115" s="37"/>
      <c r="B115" s="67"/>
      <c r="C115" s="68"/>
      <c r="D115" s="68"/>
      <c r="E115" s="68"/>
      <c r="F115" s="68"/>
      <c r="G115" s="68"/>
      <c r="H115" s="68"/>
      <c r="I115" s="68"/>
      <c r="J115" s="68"/>
      <c r="K115" s="68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24.96" customHeight="1">
      <c r="A116" s="37"/>
      <c r="B116" s="38"/>
      <c r="C116" s="22" t="s">
        <v>109</v>
      </c>
      <c r="D116" s="39"/>
      <c r="E116" s="39"/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9"/>
      <c r="D117" s="39"/>
      <c r="E117" s="39"/>
      <c r="F117" s="39"/>
      <c r="G117" s="39"/>
      <c r="H117" s="39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2" customHeight="1">
      <c r="A118" s="37"/>
      <c r="B118" s="38"/>
      <c r="C118" s="31" t="s">
        <v>16</v>
      </c>
      <c r="D118" s="39"/>
      <c r="E118" s="39"/>
      <c r="F118" s="39"/>
      <c r="G118" s="39"/>
      <c r="H118" s="39"/>
      <c r="I118" s="39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6.5" customHeight="1">
      <c r="A119" s="37"/>
      <c r="B119" s="38"/>
      <c r="C119" s="39"/>
      <c r="D119" s="39"/>
      <c r="E119" s="173" t="str">
        <f>E7</f>
        <v>CYKLOSTEZKA PRUŠÁNKY - MORAVSKÝ ŽIŽKOV - k.ú. Prušánky</v>
      </c>
      <c r="F119" s="31"/>
      <c r="G119" s="31"/>
      <c r="H119" s="31"/>
      <c r="I119" s="39"/>
      <c r="J119" s="39"/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2" customHeight="1">
      <c r="A120" s="37"/>
      <c r="B120" s="38"/>
      <c r="C120" s="31" t="s">
        <v>89</v>
      </c>
      <c r="D120" s="39"/>
      <c r="E120" s="39"/>
      <c r="F120" s="39"/>
      <c r="G120" s="39"/>
      <c r="H120" s="39"/>
      <c r="I120" s="39"/>
      <c r="J120" s="39"/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6.5" customHeight="1">
      <c r="A121" s="37"/>
      <c r="B121" s="38"/>
      <c r="C121" s="39"/>
      <c r="D121" s="39"/>
      <c r="E121" s="75" t="str">
        <f>E9</f>
        <v>1 - uznatelné náklady</v>
      </c>
      <c r="F121" s="39"/>
      <c r="G121" s="39"/>
      <c r="H121" s="39"/>
      <c r="I121" s="39"/>
      <c r="J121" s="39"/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6.96" customHeight="1">
      <c r="A122" s="37"/>
      <c r="B122" s="38"/>
      <c r="C122" s="39"/>
      <c r="D122" s="39"/>
      <c r="E122" s="39"/>
      <c r="F122" s="39"/>
      <c r="G122" s="39"/>
      <c r="H122" s="39"/>
      <c r="I122" s="39"/>
      <c r="J122" s="39"/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2" customHeight="1">
      <c r="A123" s="37"/>
      <c r="B123" s="38"/>
      <c r="C123" s="31" t="s">
        <v>20</v>
      </c>
      <c r="D123" s="39"/>
      <c r="E123" s="39"/>
      <c r="F123" s="26" t="str">
        <f>F12</f>
        <v>k.ú. Prušánky</v>
      </c>
      <c r="G123" s="39"/>
      <c r="H123" s="39"/>
      <c r="I123" s="31" t="s">
        <v>22</v>
      </c>
      <c r="J123" s="78" t="str">
        <f>IF(J12="","",J12)</f>
        <v>13. 6. 2023</v>
      </c>
      <c r="K123" s="39"/>
      <c r="L123" s="62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6.96" customHeight="1">
      <c r="A124" s="37"/>
      <c r="B124" s="38"/>
      <c r="C124" s="39"/>
      <c r="D124" s="39"/>
      <c r="E124" s="39"/>
      <c r="F124" s="39"/>
      <c r="G124" s="39"/>
      <c r="H124" s="39"/>
      <c r="I124" s="39"/>
      <c r="J124" s="39"/>
      <c r="K124" s="39"/>
      <c r="L124" s="62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5.15" customHeight="1">
      <c r="A125" s="37"/>
      <c r="B125" s="38"/>
      <c r="C125" s="31" t="s">
        <v>24</v>
      </c>
      <c r="D125" s="39"/>
      <c r="E125" s="39"/>
      <c r="F125" s="26" t="str">
        <f>E15</f>
        <v>Obec Prušánky</v>
      </c>
      <c r="G125" s="39"/>
      <c r="H125" s="39"/>
      <c r="I125" s="31" t="s">
        <v>30</v>
      </c>
      <c r="J125" s="35" t="str">
        <f>E21</f>
        <v xml:space="preserve"> </v>
      </c>
      <c r="K125" s="39"/>
      <c r="L125" s="62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15.15" customHeight="1">
      <c r="A126" s="37"/>
      <c r="B126" s="38"/>
      <c r="C126" s="31" t="s">
        <v>28</v>
      </c>
      <c r="D126" s="39"/>
      <c r="E126" s="39"/>
      <c r="F126" s="26" t="str">
        <f>IF(E18="","",E18)</f>
        <v>Vyplň údaj</v>
      </c>
      <c r="G126" s="39"/>
      <c r="H126" s="39"/>
      <c r="I126" s="31" t="s">
        <v>33</v>
      </c>
      <c r="J126" s="35" t="str">
        <f>E24</f>
        <v>Projekce DS s.r.o.</v>
      </c>
      <c r="K126" s="39"/>
      <c r="L126" s="62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10.32" customHeight="1">
      <c r="A127" s="37"/>
      <c r="B127" s="38"/>
      <c r="C127" s="39"/>
      <c r="D127" s="39"/>
      <c r="E127" s="39"/>
      <c r="F127" s="39"/>
      <c r="G127" s="39"/>
      <c r="H127" s="39"/>
      <c r="I127" s="39"/>
      <c r="J127" s="39"/>
      <c r="K127" s="39"/>
      <c r="L127" s="62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11" customFormat="1" ht="29.28" customHeight="1">
      <c r="A128" s="190"/>
      <c r="B128" s="191"/>
      <c r="C128" s="192" t="s">
        <v>110</v>
      </c>
      <c r="D128" s="193" t="s">
        <v>61</v>
      </c>
      <c r="E128" s="193" t="s">
        <v>57</v>
      </c>
      <c r="F128" s="193" t="s">
        <v>58</v>
      </c>
      <c r="G128" s="193" t="s">
        <v>111</v>
      </c>
      <c r="H128" s="193" t="s">
        <v>112</v>
      </c>
      <c r="I128" s="193" t="s">
        <v>113</v>
      </c>
      <c r="J128" s="194" t="s">
        <v>93</v>
      </c>
      <c r="K128" s="195" t="s">
        <v>114</v>
      </c>
      <c r="L128" s="196"/>
      <c r="M128" s="99" t="s">
        <v>1</v>
      </c>
      <c r="N128" s="100" t="s">
        <v>40</v>
      </c>
      <c r="O128" s="100" t="s">
        <v>115</v>
      </c>
      <c r="P128" s="100" t="s">
        <v>116</v>
      </c>
      <c r="Q128" s="100" t="s">
        <v>117</v>
      </c>
      <c r="R128" s="100" t="s">
        <v>118</v>
      </c>
      <c r="S128" s="100" t="s">
        <v>119</v>
      </c>
      <c r="T128" s="101" t="s">
        <v>120</v>
      </c>
      <c r="U128" s="190"/>
      <c r="V128" s="190"/>
      <c r="W128" s="190"/>
      <c r="X128" s="190"/>
      <c r="Y128" s="190"/>
      <c r="Z128" s="190"/>
      <c r="AA128" s="190"/>
      <c r="AB128" s="190"/>
      <c r="AC128" s="190"/>
      <c r="AD128" s="190"/>
      <c r="AE128" s="190"/>
    </row>
    <row r="129" s="2" customFormat="1" ht="22.8" customHeight="1">
      <c r="A129" s="37"/>
      <c r="B129" s="38"/>
      <c r="C129" s="106" t="s">
        <v>121</v>
      </c>
      <c r="D129" s="39"/>
      <c r="E129" s="39"/>
      <c r="F129" s="39"/>
      <c r="G129" s="39"/>
      <c r="H129" s="39"/>
      <c r="I129" s="39"/>
      <c r="J129" s="197">
        <f>BK129</f>
        <v>0</v>
      </c>
      <c r="K129" s="39"/>
      <c r="L129" s="43"/>
      <c r="M129" s="102"/>
      <c r="N129" s="198"/>
      <c r="O129" s="103"/>
      <c r="P129" s="199">
        <f>P130+P199</f>
        <v>0</v>
      </c>
      <c r="Q129" s="103"/>
      <c r="R129" s="199">
        <f>R130+R199</f>
        <v>6153.6840610000008</v>
      </c>
      <c r="S129" s="103"/>
      <c r="T129" s="200">
        <f>T130+T199</f>
        <v>3.9000000000000004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6" t="s">
        <v>75</v>
      </c>
      <c r="AU129" s="16" t="s">
        <v>95</v>
      </c>
      <c r="BK129" s="201">
        <f>BK130+BK199</f>
        <v>0</v>
      </c>
    </row>
    <row r="130" s="12" customFormat="1" ht="25.92" customHeight="1">
      <c r="A130" s="12"/>
      <c r="B130" s="202"/>
      <c r="C130" s="203"/>
      <c r="D130" s="204" t="s">
        <v>75</v>
      </c>
      <c r="E130" s="205" t="s">
        <v>122</v>
      </c>
      <c r="F130" s="205" t="s">
        <v>123</v>
      </c>
      <c r="G130" s="203"/>
      <c r="H130" s="203"/>
      <c r="I130" s="206"/>
      <c r="J130" s="207">
        <f>BK130</f>
        <v>0</v>
      </c>
      <c r="K130" s="203"/>
      <c r="L130" s="208"/>
      <c r="M130" s="209"/>
      <c r="N130" s="210"/>
      <c r="O130" s="210"/>
      <c r="P130" s="211">
        <f>P131+P159+P163+P168+P182+P192+P197</f>
        <v>0</v>
      </c>
      <c r="Q130" s="210"/>
      <c r="R130" s="211">
        <f>R131+R159+R163+R168+R182+R192+R197</f>
        <v>6153.6840610000008</v>
      </c>
      <c r="S130" s="210"/>
      <c r="T130" s="212">
        <f>T131+T159+T163+T168+T182+T192+T197</f>
        <v>3.9000000000000004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3" t="s">
        <v>81</v>
      </c>
      <c r="AT130" s="214" t="s">
        <v>75</v>
      </c>
      <c r="AU130" s="214" t="s">
        <v>76</v>
      </c>
      <c r="AY130" s="213" t="s">
        <v>124</v>
      </c>
      <c r="BK130" s="215">
        <f>BK131+BK159+BK163+BK168+BK182+BK192+BK197</f>
        <v>0</v>
      </c>
    </row>
    <row r="131" s="12" customFormat="1" ht="22.8" customHeight="1">
      <c r="A131" s="12"/>
      <c r="B131" s="202"/>
      <c r="C131" s="203"/>
      <c r="D131" s="204" t="s">
        <v>75</v>
      </c>
      <c r="E131" s="216" t="s">
        <v>81</v>
      </c>
      <c r="F131" s="216" t="s">
        <v>125</v>
      </c>
      <c r="G131" s="203"/>
      <c r="H131" s="203"/>
      <c r="I131" s="206"/>
      <c r="J131" s="217">
        <f>BK131</f>
        <v>0</v>
      </c>
      <c r="K131" s="203"/>
      <c r="L131" s="208"/>
      <c r="M131" s="209"/>
      <c r="N131" s="210"/>
      <c r="O131" s="210"/>
      <c r="P131" s="211">
        <f>SUM(P132:P158)</f>
        <v>0</v>
      </c>
      <c r="Q131" s="210"/>
      <c r="R131" s="211">
        <f>SUM(R132:R158)</f>
        <v>57.443210000000001</v>
      </c>
      <c r="S131" s="210"/>
      <c r="T131" s="212">
        <f>SUM(T132:T158)</f>
        <v>3.9000000000000004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13" t="s">
        <v>81</v>
      </c>
      <c r="AT131" s="214" t="s">
        <v>75</v>
      </c>
      <c r="AU131" s="214" t="s">
        <v>81</v>
      </c>
      <c r="AY131" s="213" t="s">
        <v>124</v>
      </c>
      <c r="BK131" s="215">
        <f>SUM(BK132:BK158)</f>
        <v>0</v>
      </c>
    </row>
    <row r="132" s="2" customFormat="1" ht="33" customHeight="1">
      <c r="A132" s="37"/>
      <c r="B132" s="38"/>
      <c r="C132" s="218" t="s">
        <v>81</v>
      </c>
      <c r="D132" s="218" t="s">
        <v>126</v>
      </c>
      <c r="E132" s="219" t="s">
        <v>127</v>
      </c>
      <c r="F132" s="220" t="s">
        <v>128</v>
      </c>
      <c r="G132" s="221" t="s">
        <v>129</v>
      </c>
      <c r="H132" s="222">
        <v>60</v>
      </c>
      <c r="I132" s="223"/>
      <c r="J132" s="224">
        <f>ROUND(I132*H132,2)</f>
        <v>0</v>
      </c>
      <c r="K132" s="225"/>
      <c r="L132" s="43"/>
      <c r="M132" s="226" t="s">
        <v>1</v>
      </c>
      <c r="N132" s="227" t="s">
        <v>41</v>
      </c>
      <c r="O132" s="90"/>
      <c r="P132" s="228">
        <f>O132*H132</f>
        <v>0</v>
      </c>
      <c r="Q132" s="228">
        <v>0</v>
      </c>
      <c r="R132" s="228">
        <f>Q132*H132</f>
        <v>0</v>
      </c>
      <c r="S132" s="228">
        <v>0</v>
      </c>
      <c r="T132" s="229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30" t="s">
        <v>130</v>
      </c>
      <c r="AT132" s="230" t="s">
        <v>126</v>
      </c>
      <c r="AU132" s="230" t="s">
        <v>85</v>
      </c>
      <c r="AY132" s="16" t="s">
        <v>124</v>
      </c>
      <c r="BE132" s="231">
        <f>IF(N132="základní",J132,0)</f>
        <v>0</v>
      </c>
      <c r="BF132" s="231">
        <f>IF(N132="snížená",J132,0)</f>
        <v>0</v>
      </c>
      <c r="BG132" s="231">
        <f>IF(N132="zákl. přenesená",J132,0)</f>
        <v>0</v>
      </c>
      <c r="BH132" s="231">
        <f>IF(N132="sníž. přenesená",J132,0)</f>
        <v>0</v>
      </c>
      <c r="BI132" s="231">
        <f>IF(N132="nulová",J132,0)</f>
        <v>0</v>
      </c>
      <c r="BJ132" s="16" t="s">
        <v>81</v>
      </c>
      <c r="BK132" s="231">
        <f>ROUND(I132*H132,2)</f>
        <v>0</v>
      </c>
      <c r="BL132" s="16" t="s">
        <v>130</v>
      </c>
      <c r="BM132" s="230" t="s">
        <v>131</v>
      </c>
    </row>
    <row r="133" s="2" customFormat="1" ht="24.15" customHeight="1">
      <c r="A133" s="37"/>
      <c r="B133" s="38"/>
      <c r="C133" s="218" t="s">
        <v>85</v>
      </c>
      <c r="D133" s="218" t="s">
        <v>126</v>
      </c>
      <c r="E133" s="219" t="s">
        <v>132</v>
      </c>
      <c r="F133" s="220" t="s">
        <v>133</v>
      </c>
      <c r="G133" s="221" t="s">
        <v>129</v>
      </c>
      <c r="H133" s="222">
        <v>12</v>
      </c>
      <c r="I133" s="223"/>
      <c r="J133" s="224">
        <f>ROUND(I133*H133,2)</f>
        <v>0</v>
      </c>
      <c r="K133" s="225"/>
      <c r="L133" s="43"/>
      <c r="M133" s="226" t="s">
        <v>1</v>
      </c>
      <c r="N133" s="227" t="s">
        <v>41</v>
      </c>
      <c r="O133" s="90"/>
      <c r="P133" s="228">
        <f>O133*H133</f>
        <v>0</v>
      </c>
      <c r="Q133" s="228">
        <v>0</v>
      </c>
      <c r="R133" s="228">
        <f>Q133*H133</f>
        <v>0</v>
      </c>
      <c r="S133" s="228">
        <v>0.32500000000000001</v>
      </c>
      <c r="T133" s="229">
        <f>S133*H133</f>
        <v>3.9000000000000004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30" t="s">
        <v>130</v>
      </c>
      <c r="AT133" s="230" t="s">
        <v>126</v>
      </c>
      <c r="AU133" s="230" t="s">
        <v>85</v>
      </c>
      <c r="AY133" s="16" t="s">
        <v>124</v>
      </c>
      <c r="BE133" s="231">
        <f>IF(N133="základní",J133,0)</f>
        <v>0</v>
      </c>
      <c r="BF133" s="231">
        <f>IF(N133="snížená",J133,0)</f>
        <v>0</v>
      </c>
      <c r="BG133" s="231">
        <f>IF(N133="zákl. přenesená",J133,0)</f>
        <v>0</v>
      </c>
      <c r="BH133" s="231">
        <f>IF(N133="sníž. přenesená",J133,0)</f>
        <v>0</v>
      </c>
      <c r="BI133" s="231">
        <f>IF(N133="nulová",J133,0)</f>
        <v>0</v>
      </c>
      <c r="BJ133" s="16" t="s">
        <v>81</v>
      </c>
      <c r="BK133" s="231">
        <f>ROUND(I133*H133,2)</f>
        <v>0</v>
      </c>
      <c r="BL133" s="16" t="s">
        <v>130</v>
      </c>
      <c r="BM133" s="230" t="s">
        <v>134</v>
      </c>
    </row>
    <row r="134" s="13" customFormat="1">
      <c r="A134" s="13"/>
      <c r="B134" s="232"/>
      <c r="C134" s="233"/>
      <c r="D134" s="234" t="s">
        <v>135</v>
      </c>
      <c r="E134" s="235" t="s">
        <v>1</v>
      </c>
      <c r="F134" s="236" t="s">
        <v>136</v>
      </c>
      <c r="G134" s="233"/>
      <c r="H134" s="237">
        <v>12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135</v>
      </c>
      <c r="AU134" s="243" t="s">
        <v>85</v>
      </c>
      <c r="AV134" s="13" t="s">
        <v>85</v>
      </c>
      <c r="AW134" s="13" t="s">
        <v>32</v>
      </c>
      <c r="AX134" s="13" t="s">
        <v>81</v>
      </c>
      <c r="AY134" s="243" t="s">
        <v>124</v>
      </c>
    </row>
    <row r="135" s="2" customFormat="1" ht="33" customHeight="1">
      <c r="A135" s="37"/>
      <c r="B135" s="38"/>
      <c r="C135" s="218" t="s">
        <v>137</v>
      </c>
      <c r="D135" s="218" t="s">
        <v>126</v>
      </c>
      <c r="E135" s="219" t="s">
        <v>138</v>
      </c>
      <c r="F135" s="220" t="s">
        <v>139</v>
      </c>
      <c r="G135" s="221" t="s">
        <v>129</v>
      </c>
      <c r="H135" s="222">
        <v>4316</v>
      </c>
      <c r="I135" s="223"/>
      <c r="J135" s="224">
        <f>ROUND(I135*H135,2)</f>
        <v>0</v>
      </c>
      <c r="K135" s="225"/>
      <c r="L135" s="43"/>
      <c r="M135" s="226" t="s">
        <v>1</v>
      </c>
      <c r="N135" s="227" t="s">
        <v>41</v>
      </c>
      <c r="O135" s="90"/>
      <c r="P135" s="228">
        <f>O135*H135</f>
        <v>0</v>
      </c>
      <c r="Q135" s="228">
        <v>0</v>
      </c>
      <c r="R135" s="228">
        <f>Q135*H135</f>
        <v>0</v>
      </c>
      <c r="S135" s="228">
        <v>0</v>
      </c>
      <c r="T135" s="229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30" t="s">
        <v>130</v>
      </c>
      <c r="AT135" s="230" t="s">
        <v>126</v>
      </c>
      <c r="AU135" s="230" t="s">
        <v>85</v>
      </c>
      <c r="AY135" s="16" t="s">
        <v>124</v>
      </c>
      <c r="BE135" s="231">
        <f>IF(N135="základní",J135,0)</f>
        <v>0</v>
      </c>
      <c r="BF135" s="231">
        <f>IF(N135="snížená",J135,0)</f>
        <v>0</v>
      </c>
      <c r="BG135" s="231">
        <f>IF(N135="zákl. přenesená",J135,0)</f>
        <v>0</v>
      </c>
      <c r="BH135" s="231">
        <f>IF(N135="sníž. přenesená",J135,0)</f>
        <v>0</v>
      </c>
      <c r="BI135" s="231">
        <f>IF(N135="nulová",J135,0)</f>
        <v>0</v>
      </c>
      <c r="BJ135" s="16" t="s">
        <v>81</v>
      </c>
      <c r="BK135" s="231">
        <f>ROUND(I135*H135,2)</f>
        <v>0</v>
      </c>
      <c r="BL135" s="16" t="s">
        <v>130</v>
      </c>
      <c r="BM135" s="230" t="s">
        <v>140</v>
      </c>
    </row>
    <row r="136" s="2" customFormat="1" ht="33" customHeight="1">
      <c r="A136" s="37"/>
      <c r="B136" s="38"/>
      <c r="C136" s="218" t="s">
        <v>130</v>
      </c>
      <c r="D136" s="218" t="s">
        <v>126</v>
      </c>
      <c r="E136" s="219" t="s">
        <v>141</v>
      </c>
      <c r="F136" s="220" t="s">
        <v>142</v>
      </c>
      <c r="G136" s="221" t="s">
        <v>143</v>
      </c>
      <c r="H136" s="222">
        <v>214.69999999999999</v>
      </c>
      <c r="I136" s="223"/>
      <c r="J136" s="224">
        <f>ROUND(I136*H136,2)</f>
        <v>0</v>
      </c>
      <c r="K136" s="225"/>
      <c r="L136" s="43"/>
      <c r="M136" s="226" t="s">
        <v>1</v>
      </c>
      <c r="N136" s="227" t="s">
        <v>41</v>
      </c>
      <c r="O136" s="90"/>
      <c r="P136" s="228">
        <f>O136*H136</f>
        <v>0</v>
      </c>
      <c r="Q136" s="228">
        <v>0</v>
      </c>
      <c r="R136" s="228">
        <f>Q136*H136</f>
        <v>0</v>
      </c>
      <c r="S136" s="228">
        <v>0</v>
      </c>
      <c r="T136" s="229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30" t="s">
        <v>130</v>
      </c>
      <c r="AT136" s="230" t="s">
        <v>126</v>
      </c>
      <c r="AU136" s="230" t="s">
        <v>85</v>
      </c>
      <c r="AY136" s="16" t="s">
        <v>124</v>
      </c>
      <c r="BE136" s="231">
        <f>IF(N136="základní",J136,0)</f>
        <v>0</v>
      </c>
      <c r="BF136" s="231">
        <f>IF(N136="snížená",J136,0)</f>
        <v>0</v>
      </c>
      <c r="BG136" s="231">
        <f>IF(N136="zákl. přenesená",J136,0)</f>
        <v>0</v>
      </c>
      <c r="BH136" s="231">
        <f>IF(N136="sníž. přenesená",J136,0)</f>
        <v>0</v>
      </c>
      <c r="BI136" s="231">
        <f>IF(N136="nulová",J136,0)</f>
        <v>0</v>
      </c>
      <c r="BJ136" s="16" t="s">
        <v>81</v>
      </c>
      <c r="BK136" s="231">
        <f>ROUND(I136*H136,2)</f>
        <v>0</v>
      </c>
      <c r="BL136" s="16" t="s">
        <v>130</v>
      </c>
      <c r="BM136" s="230" t="s">
        <v>144</v>
      </c>
    </row>
    <row r="137" s="13" customFormat="1">
      <c r="A137" s="13"/>
      <c r="B137" s="232"/>
      <c r="C137" s="233"/>
      <c r="D137" s="234" t="s">
        <v>135</v>
      </c>
      <c r="E137" s="235" t="s">
        <v>1</v>
      </c>
      <c r="F137" s="236" t="s">
        <v>145</v>
      </c>
      <c r="G137" s="233"/>
      <c r="H137" s="237">
        <v>1511.3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135</v>
      </c>
      <c r="AU137" s="243" t="s">
        <v>85</v>
      </c>
      <c r="AV137" s="13" t="s">
        <v>85</v>
      </c>
      <c r="AW137" s="13" t="s">
        <v>32</v>
      </c>
      <c r="AX137" s="13" t="s">
        <v>76</v>
      </c>
      <c r="AY137" s="243" t="s">
        <v>124</v>
      </c>
    </row>
    <row r="138" s="13" customFormat="1">
      <c r="A138" s="13"/>
      <c r="B138" s="232"/>
      <c r="C138" s="233"/>
      <c r="D138" s="234" t="s">
        <v>135</v>
      </c>
      <c r="E138" s="235" t="s">
        <v>1</v>
      </c>
      <c r="F138" s="236" t="s">
        <v>146</v>
      </c>
      <c r="G138" s="233"/>
      <c r="H138" s="237">
        <v>-1296.5999999999999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135</v>
      </c>
      <c r="AU138" s="243" t="s">
        <v>85</v>
      </c>
      <c r="AV138" s="13" t="s">
        <v>85</v>
      </c>
      <c r="AW138" s="13" t="s">
        <v>32</v>
      </c>
      <c r="AX138" s="13" t="s">
        <v>76</v>
      </c>
      <c r="AY138" s="243" t="s">
        <v>124</v>
      </c>
    </row>
    <row r="139" s="14" customFormat="1">
      <c r="A139" s="14"/>
      <c r="B139" s="244"/>
      <c r="C139" s="245"/>
      <c r="D139" s="234" t="s">
        <v>135</v>
      </c>
      <c r="E139" s="246" t="s">
        <v>1</v>
      </c>
      <c r="F139" s="247" t="s">
        <v>147</v>
      </c>
      <c r="G139" s="245"/>
      <c r="H139" s="248">
        <v>214.69999999999999</v>
      </c>
      <c r="I139" s="249"/>
      <c r="J139" s="245"/>
      <c r="K139" s="245"/>
      <c r="L139" s="250"/>
      <c r="M139" s="251"/>
      <c r="N139" s="252"/>
      <c r="O139" s="252"/>
      <c r="P139" s="252"/>
      <c r="Q139" s="252"/>
      <c r="R139" s="252"/>
      <c r="S139" s="252"/>
      <c r="T139" s="253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4" t="s">
        <v>135</v>
      </c>
      <c r="AU139" s="254" t="s">
        <v>85</v>
      </c>
      <c r="AV139" s="14" t="s">
        <v>130</v>
      </c>
      <c r="AW139" s="14" t="s">
        <v>32</v>
      </c>
      <c r="AX139" s="14" t="s">
        <v>81</v>
      </c>
      <c r="AY139" s="254" t="s">
        <v>124</v>
      </c>
    </row>
    <row r="140" s="2" customFormat="1" ht="33" customHeight="1">
      <c r="A140" s="37"/>
      <c r="B140" s="38"/>
      <c r="C140" s="218" t="s">
        <v>148</v>
      </c>
      <c r="D140" s="218" t="s">
        <v>126</v>
      </c>
      <c r="E140" s="219" t="s">
        <v>149</v>
      </c>
      <c r="F140" s="220" t="s">
        <v>150</v>
      </c>
      <c r="G140" s="221" t="s">
        <v>143</v>
      </c>
      <c r="H140" s="222">
        <v>106.5</v>
      </c>
      <c r="I140" s="223"/>
      <c r="J140" s="224">
        <f>ROUND(I140*H140,2)</f>
        <v>0</v>
      </c>
      <c r="K140" s="225"/>
      <c r="L140" s="43"/>
      <c r="M140" s="226" t="s">
        <v>1</v>
      </c>
      <c r="N140" s="227" t="s">
        <v>41</v>
      </c>
      <c r="O140" s="90"/>
      <c r="P140" s="228">
        <f>O140*H140</f>
        <v>0</v>
      </c>
      <c r="Q140" s="228">
        <v>0</v>
      </c>
      <c r="R140" s="228">
        <f>Q140*H140</f>
        <v>0</v>
      </c>
      <c r="S140" s="228">
        <v>0</v>
      </c>
      <c r="T140" s="229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30" t="s">
        <v>130</v>
      </c>
      <c r="AT140" s="230" t="s">
        <v>126</v>
      </c>
      <c r="AU140" s="230" t="s">
        <v>85</v>
      </c>
      <c r="AY140" s="16" t="s">
        <v>124</v>
      </c>
      <c r="BE140" s="231">
        <f>IF(N140="základní",J140,0)</f>
        <v>0</v>
      </c>
      <c r="BF140" s="231">
        <f>IF(N140="snížená",J140,0)</f>
        <v>0</v>
      </c>
      <c r="BG140" s="231">
        <f>IF(N140="zákl. přenesená",J140,0)</f>
        <v>0</v>
      </c>
      <c r="BH140" s="231">
        <f>IF(N140="sníž. přenesená",J140,0)</f>
        <v>0</v>
      </c>
      <c r="BI140" s="231">
        <f>IF(N140="nulová",J140,0)</f>
        <v>0</v>
      </c>
      <c r="BJ140" s="16" t="s">
        <v>81</v>
      </c>
      <c r="BK140" s="231">
        <f>ROUND(I140*H140,2)</f>
        <v>0</v>
      </c>
      <c r="BL140" s="16" t="s">
        <v>130</v>
      </c>
      <c r="BM140" s="230" t="s">
        <v>151</v>
      </c>
    </row>
    <row r="141" s="13" customFormat="1">
      <c r="A141" s="13"/>
      <c r="B141" s="232"/>
      <c r="C141" s="233"/>
      <c r="D141" s="234" t="s">
        <v>135</v>
      </c>
      <c r="E141" s="235" t="s">
        <v>1</v>
      </c>
      <c r="F141" s="236" t="s">
        <v>152</v>
      </c>
      <c r="G141" s="233"/>
      <c r="H141" s="237">
        <v>214.69999999999999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135</v>
      </c>
      <c r="AU141" s="243" t="s">
        <v>85</v>
      </c>
      <c r="AV141" s="13" t="s">
        <v>85</v>
      </c>
      <c r="AW141" s="13" t="s">
        <v>32</v>
      </c>
      <c r="AX141" s="13" t="s">
        <v>76</v>
      </c>
      <c r="AY141" s="243" t="s">
        <v>124</v>
      </c>
    </row>
    <row r="142" s="13" customFormat="1">
      <c r="A142" s="13"/>
      <c r="B142" s="232"/>
      <c r="C142" s="233"/>
      <c r="D142" s="234" t="s">
        <v>135</v>
      </c>
      <c r="E142" s="235" t="s">
        <v>1</v>
      </c>
      <c r="F142" s="236" t="s">
        <v>153</v>
      </c>
      <c r="G142" s="233"/>
      <c r="H142" s="237">
        <v>-108.2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135</v>
      </c>
      <c r="AU142" s="243" t="s">
        <v>85</v>
      </c>
      <c r="AV142" s="13" t="s">
        <v>85</v>
      </c>
      <c r="AW142" s="13" t="s">
        <v>32</v>
      </c>
      <c r="AX142" s="13" t="s">
        <v>76</v>
      </c>
      <c r="AY142" s="243" t="s">
        <v>124</v>
      </c>
    </row>
    <row r="143" s="14" customFormat="1">
      <c r="A143" s="14"/>
      <c r="B143" s="244"/>
      <c r="C143" s="245"/>
      <c r="D143" s="234" t="s">
        <v>135</v>
      </c>
      <c r="E143" s="246" t="s">
        <v>1</v>
      </c>
      <c r="F143" s="247" t="s">
        <v>147</v>
      </c>
      <c r="G143" s="245"/>
      <c r="H143" s="248">
        <v>106.5</v>
      </c>
      <c r="I143" s="249"/>
      <c r="J143" s="245"/>
      <c r="K143" s="245"/>
      <c r="L143" s="250"/>
      <c r="M143" s="251"/>
      <c r="N143" s="252"/>
      <c r="O143" s="252"/>
      <c r="P143" s="252"/>
      <c r="Q143" s="252"/>
      <c r="R143" s="252"/>
      <c r="S143" s="252"/>
      <c r="T143" s="253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4" t="s">
        <v>135</v>
      </c>
      <c r="AU143" s="254" t="s">
        <v>85</v>
      </c>
      <c r="AV143" s="14" t="s">
        <v>130</v>
      </c>
      <c r="AW143" s="14" t="s">
        <v>32</v>
      </c>
      <c r="AX143" s="14" t="s">
        <v>81</v>
      </c>
      <c r="AY143" s="254" t="s">
        <v>124</v>
      </c>
    </row>
    <row r="144" s="2" customFormat="1" ht="33" customHeight="1">
      <c r="A144" s="37"/>
      <c r="B144" s="38"/>
      <c r="C144" s="218" t="s">
        <v>154</v>
      </c>
      <c r="D144" s="218" t="s">
        <v>126</v>
      </c>
      <c r="E144" s="219" t="s">
        <v>155</v>
      </c>
      <c r="F144" s="220" t="s">
        <v>156</v>
      </c>
      <c r="G144" s="221" t="s">
        <v>157</v>
      </c>
      <c r="H144" s="222">
        <v>191.69999999999999</v>
      </c>
      <c r="I144" s="223"/>
      <c r="J144" s="224">
        <f>ROUND(I144*H144,2)</f>
        <v>0</v>
      </c>
      <c r="K144" s="225"/>
      <c r="L144" s="43"/>
      <c r="M144" s="226" t="s">
        <v>1</v>
      </c>
      <c r="N144" s="227" t="s">
        <v>41</v>
      </c>
      <c r="O144" s="90"/>
      <c r="P144" s="228">
        <f>O144*H144</f>
        <v>0</v>
      </c>
      <c r="Q144" s="228">
        <v>0</v>
      </c>
      <c r="R144" s="228">
        <f>Q144*H144</f>
        <v>0</v>
      </c>
      <c r="S144" s="228">
        <v>0</v>
      </c>
      <c r="T144" s="229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30" t="s">
        <v>130</v>
      </c>
      <c r="AT144" s="230" t="s">
        <v>126</v>
      </c>
      <c r="AU144" s="230" t="s">
        <v>85</v>
      </c>
      <c r="AY144" s="16" t="s">
        <v>124</v>
      </c>
      <c r="BE144" s="231">
        <f>IF(N144="základní",J144,0)</f>
        <v>0</v>
      </c>
      <c r="BF144" s="231">
        <f>IF(N144="snížená",J144,0)</f>
        <v>0</v>
      </c>
      <c r="BG144" s="231">
        <f>IF(N144="zákl. přenesená",J144,0)</f>
        <v>0</v>
      </c>
      <c r="BH144" s="231">
        <f>IF(N144="sníž. přenesená",J144,0)</f>
        <v>0</v>
      </c>
      <c r="BI144" s="231">
        <f>IF(N144="nulová",J144,0)</f>
        <v>0</v>
      </c>
      <c r="BJ144" s="16" t="s">
        <v>81</v>
      </c>
      <c r="BK144" s="231">
        <f>ROUND(I144*H144,2)</f>
        <v>0</v>
      </c>
      <c r="BL144" s="16" t="s">
        <v>130</v>
      </c>
      <c r="BM144" s="230" t="s">
        <v>158</v>
      </c>
    </row>
    <row r="145" s="13" customFormat="1">
      <c r="A145" s="13"/>
      <c r="B145" s="232"/>
      <c r="C145" s="233"/>
      <c r="D145" s="234" t="s">
        <v>135</v>
      </c>
      <c r="E145" s="233"/>
      <c r="F145" s="236" t="s">
        <v>159</v>
      </c>
      <c r="G145" s="233"/>
      <c r="H145" s="237">
        <v>191.69999999999999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135</v>
      </c>
      <c r="AU145" s="243" t="s">
        <v>85</v>
      </c>
      <c r="AV145" s="13" t="s">
        <v>85</v>
      </c>
      <c r="AW145" s="13" t="s">
        <v>4</v>
      </c>
      <c r="AX145" s="13" t="s">
        <v>81</v>
      </c>
      <c r="AY145" s="243" t="s">
        <v>124</v>
      </c>
    </row>
    <row r="146" s="2" customFormat="1" ht="16.5" customHeight="1">
      <c r="A146" s="37"/>
      <c r="B146" s="38"/>
      <c r="C146" s="218" t="s">
        <v>160</v>
      </c>
      <c r="D146" s="218" t="s">
        <v>126</v>
      </c>
      <c r="E146" s="219" t="s">
        <v>161</v>
      </c>
      <c r="F146" s="220" t="s">
        <v>162</v>
      </c>
      <c r="G146" s="221" t="s">
        <v>143</v>
      </c>
      <c r="H146" s="222">
        <v>108.2</v>
      </c>
      <c r="I146" s="223"/>
      <c r="J146" s="224">
        <f>ROUND(I146*H146,2)</f>
        <v>0</v>
      </c>
      <c r="K146" s="225"/>
      <c r="L146" s="43"/>
      <c r="M146" s="226" t="s">
        <v>1</v>
      </c>
      <c r="N146" s="227" t="s">
        <v>41</v>
      </c>
      <c r="O146" s="90"/>
      <c r="P146" s="228">
        <f>O146*H146</f>
        <v>0</v>
      </c>
      <c r="Q146" s="228">
        <v>0</v>
      </c>
      <c r="R146" s="228">
        <f>Q146*H146</f>
        <v>0</v>
      </c>
      <c r="S146" s="228">
        <v>0</v>
      </c>
      <c r="T146" s="229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30" t="s">
        <v>130</v>
      </c>
      <c r="AT146" s="230" t="s">
        <v>126</v>
      </c>
      <c r="AU146" s="230" t="s">
        <v>85</v>
      </c>
      <c r="AY146" s="16" t="s">
        <v>124</v>
      </c>
      <c r="BE146" s="231">
        <f>IF(N146="základní",J146,0)</f>
        <v>0</v>
      </c>
      <c r="BF146" s="231">
        <f>IF(N146="snížená",J146,0)</f>
        <v>0</v>
      </c>
      <c r="BG146" s="231">
        <f>IF(N146="zákl. přenesená",J146,0)</f>
        <v>0</v>
      </c>
      <c r="BH146" s="231">
        <f>IF(N146="sníž. přenesená",J146,0)</f>
        <v>0</v>
      </c>
      <c r="BI146" s="231">
        <f>IF(N146="nulová",J146,0)</f>
        <v>0</v>
      </c>
      <c r="BJ146" s="16" t="s">
        <v>81</v>
      </c>
      <c r="BK146" s="231">
        <f>ROUND(I146*H146,2)</f>
        <v>0</v>
      </c>
      <c r="BL146" s="16" t="s">
        <v>130</v>
      </c>
      <c r="BM146" s="230" t="s">
        <v>163</v>
      </c>
    </row>
    <row r="147" s="13" customFormat="1">
      <c r="A147" s="13"/>
      <c r="B147" s="232"/>
      <c r="C147" s="233"/>
      <c r="D147" s="234" t="s">
        <v>135</v>
      </c>
      <c r="E147" s="235" t="s">
        <v>1</v>
      </c>
      <c r="F147" s="236" t="s">
        <v>164</v>
      </c>
      <c r="G147" s="233"/>
      <c r="H147" s="237">
        <v>108.2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135</v>
      </c>
      <c r="AU147" s="243" t="s">
        <v>85</v>
      </c>
      <c r="AV147" s="13" t="s">
        <v>85</v>
      </c>
      <c r="AW147" s="13" t="s">
        <v>32</v>
      </c>
      <c r="AX147" s="13" t="s">
        <v>81</v>
      </c>
      <c r="AY147" s="243" t="s">
        <v>124</v>
      </c>
    </row>
    <row r="148" s="2" customFormat="1" ht="37.8" customHeight="1">
      <c r="A148" s="37"/>
      <c r="B148" s="38"/>
      <c r="C148" s="218" t="s">
        <v>165</v>
      </c>
      <c r="D148" s="218" t="s">
        <v>126</v>
      </c>
      <c r="E148" s="219" t="s">
        <v>166</v>
      </c>
      <c r="F148" s="220" t="s">
        <v>167</v>
      </c>
      <c r="G148" s="221" t="s">
        <v>129</v>
      </c>
      <c r="H148" s="222">
        <v>2160.5</v>
      </c>
      <c r="I148" s="223"/>
      <c r="J148" s="224">
        <f>ROUND(I148*H148,2)</f>
        <v>0</v>
      </c>
      <c r="K148" s="225"/>
      <c r="L148" s="43"/>
      <c r="M148" s="226" t="s">
        <v>1</v>
      </c>
      <c r="N148" s="227" t="s">
        <v>41</v>
      </c>
      <c r="O148" s="90"/>
      <c r="P148" s="228">
        <f>O148*H148</f>
        <v>0</v>
      </c>
      <c r="Q148" s="228">
        <v>0</v>
      </c>
      <c r="R148" s="228">
        <f>Q148*H148</f>
        <v>0</v>
      </c>
      <c r="S148" s="228">
        <v>0</v>
      </c>
      <c r="T148" s="229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30" t="s">
        <v>130</v>
      </c>
      <c r="AT148" s="230" t="s">
        <v>126</v>
      </c>
      <c r="AU148" s="230" t="s">
        <v>85</v>
      </c>
      <c r="AY148" s="16" t="s">
        <v>124</v>
      </c>
      <c r="BE148" s="231">
        <f>IF(N148="základní",J148,0)</f>
        <v>0</v>
      </c>
      <c r="BF148" s="231">
        <f>IF(N148="snížená",J148,0)</f>
        <v>0</v>
      </c>
      <c r="BG148" s="231">
        <f>IF(N148="zákl. přenesená",J148,0)</f>
        <v>0</v>
      </c>
      <c r="BH148" s="231">
        <f>IF(N148="sníž. přenesená",J148,0)</f>
        <v>0</v>
      </c>
      <c r="BI148" s="231">
        <f>IF(N148="nulová",J148,0)</f>
        <v>0</v>
      </c>
      <c r="BJ148" s="16" t="s">
        <v>81</v>
      </c>
      <c r="BK148" s="231">
        <f>ROUND(I148*H148,2)</f>
        <v>0</v>
      </c>
      <c r="BL148" s="16" t="s">
        <v>130</v>
      </c>
      <c r="BM148" s="230" t="s">
        <v>168</v>
      </c>
    </row>
    <row r="149" s="2" customFormat="1" ht="24.15" customHeight="1">
      <c r="A149" s="37"/>
      <c r="B149" s="38"/>
      <c r="C149" s="218" t="s">
        <v>169</v>
      </c>
      <c r="D149" s="218" t="s">
        <v>126</v>
      </c>
      <c r="E149" s="219" t="s">
        <v>170</v>
      </c>
      <c r="F149" s="220" t="s">
        <v>171</v>
      </c>
      <c r="G149" s="221" t="s">
        <v>129</v>
      </c>
      <c r="H149" s="222">
        <v>2160.5</v>
      </c>
      <c r="I149" s="223"/>
      <c r="J149" s="224">
        <f>ROUND(I149*H149,2)</f>
        <v>0</v>
      </c>
      <c r="K149" s="225"/>
      <c r="L149" s="43"/>
      <c r="M149" s="226" t="s">
        <v>1</v>
      </c>
      <c r="N149" s="227" t="s">
        <v>41</v>
      </c>
      <c r="O149" s="90"/>
      <c r="P149" s="228">
        <f>O149*H149</f>
        <v>0</v>
      </c>
      <c r="Q149" s="228">
        <v>0</v>
      </c>
      <c r="R149" s="228">
        <f>Q149*H149</f>
        <v>0</v>
      </c>
      <c r="S149" s="228">
        <v>0</v>
      </c>
      <c r="T149" s="229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30" t="s">
        <v>130</v>
      </c>
      <c r="AT149" s="230" t="s">
        <v>126</v>
      </c>
      <c r="AU149" s="230" t="s">
        <v>85</v>
      </c>
      <c r="AY149" s="16" t="s">
        <v>124</v>
      </c>
      <c r="BE149" s="231">
        <f>IF(N149="základní",J149,0)</f>
        <v>0</v>
      </c>
      <c r="BF149" s="231">
        <f>IF(N149="snížená",J149,0)</f>
        <v>0</v>
      </c>
      <c r="BG149" s="231">
        <f>IF(N149="zákl. přenesená",J149,0)</f>
        <v>0</v>
      </c>
      <c r="BH149" s="231">
        <f>IF(N149="sníž. přenesená",J149,0)</f>
        <v>0</v>
      </c>
      <c r="BI149" s="231">
        <f>IF(N149="nulová",J149,0)</f>
        <v>0</v>
      </c>
      <c r="BJ149" s="16" t="s">
        <v>81</v>
      </c>
      <c r="BK149" s="231">
        <f>ROUND(I149*H149,2)</f>
        <v>0</v>
      </c>
      <c r="BL149" s="16" t="s">
        <v>130</v>
      </c>
      <c r="BM149" s="230" t="s">
        <v>172</v>
      </c>
    </row>
    <row r="150" s="2" customFormat="1" ht="16.5" customHeight="1">
      <c r="A150" s="37"/>
      <c r="B150" s="38"/>
      <c r="C150" s="255" t="s">
        <v>173</v>
      </c>
      <c r="D150" s="255" t="s">
        <v>174</v>
      </c>
      <c r="E150" s="256" t="s">
        <v>175</v>
      </c>
      <c r="F150" s="257" t="s">
        <v>176</v>
      </c>
      <c r="G150" s="258" t="s">
        <v>177</v>
      </c>
      <c r="H150" s="259">
        <v>43.210000000000001</v>
      </c>
      <c r="I150" s="260"/>
      <c r="J150" s="261">
        <f>ROUND(I150*H150,2)</f>
        <v>0</v>
      </c>
      <c r="K150" s="262"/>
      <c r="L150" s="263"/>
      <c r="M150" s="264" t="s">
        <v>1</v>
      </c>
      <c r="N150" s="265" t="s">
        <v>41</v>
      </c>
      <c r="O150" s="90"/>
      <c r="P150" s="228">
        <f>O150*H150</f>
        <v>0</v>
      </c>
      <c r="Q150" s="228">
        <v>0.001</v>
      </c>
      <c r="R150" s="228">
        <f>Q150*H150</f>
        <v>0.043209999999999998</v>
      </c>
      <c r="S150" s="228">
        <v>0</v>
      </c>
      <c r="T150" s="229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30" t="s">
        <v>165</v>
      </c>
      <c r="AT150" s="230" t="s">
        <v>174</v>
      </c>
      <c r="AU150" s="230" t="s">
        <v>85</v>
      </c>
      <c r="AY150" s="16" t="s">
        <v>124</v>
      </c>
      <c r="BE150" s="231">
        <f>IF(N150="základní",J150,0)</f>
        <v>0</v>
      </c>
      <c r="BF150" s="231">
        <f>IF(N150="snížená",J150,0)</f>
        <v>0</v>
      </c>
      <c r="BG150" s="231">
        <f>IF(N150="zákl. přenesená",J150,0)</f>
        <v>0</v>
      </c>
      <c r="BH150" s="231">
        <f>IF(N150="sníž. přenesená",J150,0)</f>
        <v>0</v>
      </c>
      <c r="BI150" s="231">
        <f>IF(N150="nulová",J150,0)</f>
        <v>0</v>
      </c>
      <c r="BJ150" s="16" t="s">
        <v>81</v>
      </c>
      <c r="BK150" s="231">
        <f>ROUND(I150*H150,2)</f>
        <v>0</v>
      </c>
      <c r="BL150" s="16" t="s">
        <v>130</v>
      </c>
      <c r="BM150" s="230" t="s">
        <v>178</v>
      </c>
    </row>
    <row r="151" s="13" customFormat="1">
      <c r="A151" s="13"/>
      <c r="B151" s="232"/>
      <c r="C151" s="233"/>
      <c r="D151" s="234" t="s">
        <v>135</v>
      </c>
      <c r="E151" s="233"/>
      <c r="F151" s="236" t="s">
        <v>179</v>
      </c>
      <c r="G151" s="233"/>
      <c r="H151" s="237">
        <v>43.210000000000001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135</v>
      </c>
      <c r="AU151" s="243" t="s">
        <v>85</v>
      </c>
      <c r="AV151" s="13" t="s">
        <v>85</v>
      </c>
      <c r="AW151" s="13" t="s">
        <v>4</v>
      </c>
      <c r="AX151" s="13" t="s">
        <v>81</v>
      </c>
      <c r="AY151" s="243" t="s">
        <v>124</v>
      </c>
    </row>
    <row r="152" s="2" customFormat="1" ht="24.15" customHeight="1">
      <c r="A152" s="37"/>
      <c r="B152" s="38"/>
      <c r="C152" s="218" t="s">
        <v>180</v>
      </c>
      <c r="D152" s="218" t="s">
        <v>126</v>
      </c>
      <c r="E152" s="219" t="s">
        <v>181</v>
      </c>
      <c r="F152" s="220" t="s">
        <v>182</v>
      </c>
      <c r="G152" s="221" t="s">
        <v>129</v>
      </c>
      <c r="H152" s="222">
        <v>4058.25</v>
      </c>
      <c r="I152" s="223"/>
      <c r="J152" s="224">
        <f>ROUND(I152*H152,2)</f>
        <v>0</v>
      </c>
      <c r="K152" s="225"/>
      <c r="L152" s="43"/>
      <c r="M152" s="226" t="s">
        <v>1</v>
      </c>
      <c r="N152" s="227" t="s">
        <v>41</v>
      </c>
      <c r="O152" s="90"/>
      <c r="P152" s="228">
        <f>O152*H152</f>
        <v>0</v>
      </c>
      <c r="Q152" s="228">
        <v>0</v>
      </c>
      <c r="R152" s="228">
        <f>Q152*H152</f>
        <v>0</v>
      </c>
      <c r="S152" s="228">
        <v>0</v>
      </c>
      <c r="T152" s="229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30" t="s">
        <v>130</v>
      </c>
      <c r="AT152" s="230" t="s">
        <v>126</v>
      </c>
      <c r="AU152" s="230" t="s">
        <v>85</v>
      </c>
      <c r="AY152" s="16" t="s">
        <v>124</v>
      </c>
      <c r="BE152" s="231">
        <f>IF(N152="základní",J152,0)</f>
        <v>0</v>
      </c>
      <c r="BF152" s="231">
        <f>IF(N152="snížená",J152,0)</f>
        <v>0</v>
      </c>
      <c r="BG152" s="231">
        <f>IF(N152="zákl. přenesená",J152,0)</f>
        <v>0</v>
      </c>
      <c r="BH152" s="231">
        <f>IF(N152="sníž. přenesená",J152,0)</f>
        <v>0</v>
      </c>
      <c r="BI152" s="231">
        <f>IF(N152="nulová",J152,0)</f>
        <v>0</v>
      </c>
      <c r="BJ152" s="16" t="s">
        <v>81</v>
      </c>
      <c r="BK152" s="231">
        <f>ROUND(I152*H152,2)</f>
        <v>0</v>
      </c>
      <c r="BL152" s="16" t="s">
        <v>130</v>
      </c>
      <c r="BM152" s="230" t="s">
        <v>183</v>
      </c>
    </row>
    <row r="153" s="13" customFormat="1">
      <c r="A153" s="13"/>
      <c r="B153" s="232"/>
      <c r="C153" s="233"/>
      <c r="D153" s="234" t="s">
        <v>135</v>
      </c>
      <c r="E153" s="233"/>
      <c r="F153" s="236" t="s">
        <v>184</v>
      </c>
      <c r="G153" s="233"/>
      <c r="H153" s="237">
        <v>4058.25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135</v>
      </c>
      <c r="AU153" s="243" t="s">
        <v>85</v>
      </c>
      <c r="AV153" s="13" t="s">
        <v>85</v>
      </c>
      <c r="AW153" s="13" t="s">
        <v>4</v>
      </c>
      <c r="AX153" s="13" t="s">
        <v>81</v>
      </c>
      <c r="AY153" s="243" t="s">
        <v>124</v>
      </c>
    </row>
    <row r="154" s="2" customFormat="1" ht="37.8" customHeight="1">
      <c r="A154" s="37"/>
      <c r="B154" s="38"/>
      <c r="C154" s="218" t="s">
        <v>8</v>
      </c>
      <c r="D154" s="218" t="s">
        <v>126</v>
      </c>
      <c r="E154" s="219" t="s">
        <v>185</v>
      </c>
      <c r="F154" s="220" t="s">
        <v>186</v>
      </c>
      <c r="G154" s="221" t="s">
        <v>129</v>
      </c>
      <c r="H154" s="222">
        <v>4220.5799999999999</v>
      </c>
      <c r="I154" s="223"/>
      <c r="J154" s="224">
        <f>ROUND(I154*H154,2)</f>
        <v>0</v>
      </c>
      <c r="K154" s="225"/>
      <c r="L154" s="43"/>
      <c r="M154" s="226" t="s">
        <v>1</v>
      </c>
      <c r="N154" s="227" t="s">
        <v>41</v>
      </c>
      <c r="O154" s="90"/>
      <c r="P154" s="228">
        <f>O154*H154</f>
        <v>0</v>
      </c>
      <c r="Q154" s="228">
        <v>0</v>
      </c>
      <c r="R154" s="228">
        <f>Q154*H154</f>
        <v>0</v>
      </c>
      <c r="S154" s="228">
        <v>0</v>
      </c>
      <c r="T154" s="229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30" t="s">
        <v>130</v>
      </c>
      <c r="AT154" s="230" t="s">
        <v>126</v>
      </c>
      <c r="AU154" s="230" t="s">
        <v>85</v>
      </c>
      <c r="AY154" s="16" t="s">
        <v>124</v>
      </c>
      <c r="BE154" s="231">
        <f>IF(N154="základní",J154,0)</f>
        <v>0</v>
      </c>
      <c r="BF154" s="231">
        <f>IF(N154="snížená",J154,0)</f>
        <v>0</v>
      </c>
      <c r="BG154" s="231">
        <f>IF(N154="zákl. přenesená",J154,0)</f>
        <v>0</v>
      </c>
      <c r="BH154" s="231">
        <f>IF(N154="sníž. přenesená",J154,0)</f>
        <v>0</v>
      </c>
      <c r="BI154" s="231">
        <f>IF(N154="nulová",J154,0)</f>
        <v>0</v>
      </c>
      <c r="BJ154" s="16" t="s">
        <v>81</v>
      </c>
      <c r="BK154" s="231">
        <f>ROUND(I154*H154,2)</f>
        <v>0</v>
      </c>
      <c r="BL154" s="16" t="s">
        <v>130</v>
      </c>
      <c r="BM154" s="230" t="s">
        <v>187</v>
      </c>
    </row>
    <row r="155" s="13" customFormat="1">
      <c r="A155" s="13"/>
      <c r="B155" s="232"/>
      <c r="C155" s="233"/>
      <c r="D155" s="234" t="s">
        <v>135</v>
      </c>
      <c r="E155" s="235" t="s">
        <v>1</v>
      </c>
      <c r="F155" s="236" t="s">
        <v>188</v>
      </c>
      <c r="G155" s="233"/>
      <c r="H155" s="237">
        <v>3246.5999999999999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135</v>
      </c>
      <c r="AU155" s="243" t="s">
        <v>85</v>
      </c>
      <c r="AV155" s="13" t="s">
        <v>85</v>
      </c>
      <c r="AW155" s="13" t="s">
        <v>32</v>
      </c>
      <c r="AX155" s="13" t="s">
        <v>81</v>
      </c>
      <c r="AY155" s="243" t="s">
        <v>124</v>
      </c>
    </row>
    <row r="156" s="13" customFormat="1">
      <c r="A156" s="13"/>
      <c r="B156" s="232"/>
      <c r="C156" s="233"/>
      <c r="D156" s="234" t="s">
        <v>135</v>
      </c>
      <c r="E156" s="233"/>
      <c r="F156" s="236" t="s">
        <v>189</v>
      </c>
      <c r="G156" s="233"/>
      <c r="H156" s="237">
        <v>4220.5799999999999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135</v>
      </c>
      <c r="AU156" s="243" t="s">
        <v>85</v>
      </c>
      <c r="AV156" s="13" t="s">
        <v>85</v>
      </c>
      <c r="AW156" s="13" t="s">
        <v>4</v>
      </c>
      <c r="AX156" s="13" t="s">
        <v>81</v>
      </c>
      <c r="AY156" s="243" t="s">
        <v>124</v>
      </c>
    </row>
    <row r="157" s="2" customFormat="1" ht="24.15" customHeight="1">
      <c r="A157" s="37"/>
      <c r="B157" s="38"/>
      <c r="C157" s="255" t="s">
        <v>190</v>
      </c>
      <c r="D157" s="255" t="s">
        <v>174</v>
      </c>
      <c r="E157" s="256" t="s">
        <v>191</v>
      </c>
      <c r="F157" s="257" t="s">
        <v>192</v>
      </c>
      <c r="G157" s="258" t="s">
        <v>157</v>
      </c>
      <c r="H157" s="259">
        <v>57.399999999999999</v>
      </c>
      <c r="I157" s="260"/>
      <c r="J157" s="261">
        <f>ROUND(I157*H157,2)</f>
        <v>0</v>
      </c>
      <c r="K157" s="262"/>
      <c r="L157" s="263"/>
      <c r="M157" s="264" t="s">
        <v>1</v>
      </c>
      <c r="N157" s="265" t="s">
        <v>41</v>
      </c>
      <c r="O157" s="90"/>
      <c r="P157" s="228">
        <f>O157*H157</f>
        <v>0</v>
      </c>
      <c r="Q157" s="228">
        <v>1</v>
      </c>
      <c r="R157" s="228">
        <f>Q157*H157</f>
        <v>57.399999999999999</v>
      </c>
      <c r="S157" s="228">
        <v>0</v>
      </c>
      <c r="T157" s="229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30" t="s">
        <v>165</v>
      </c>
      <c r="AT157" s="230" t="s">
        <v>174</v>
      </c>
      <c r="AU157" s="230" t="s">
        <v>85</v>
      </c>
      <c r="AY157" s="16" t="s">
        <v>124</v>
      </c>
      <c r="BE157" s="231">
        <f>IF(N157="základní",J157,0)</f>
        <v>0</v>
      </c>
      <c r="BF157" s="231">
        <f>IF(N157="snížená",J157,0)</f>
        <v>0</v>
      </c>
      <c r="BG157" s="231">
        <f>IF(N157="zákl. přenesená",J157,0)</f>
        <v>0</v>
      </c>
      <c r="BH157" s="231">
        <f>IF(N157="sníž. přenesená",J157,0)</f>
        <v>0</v>
      </c>
      <c r="BI157" s="231">
        <f>IF(N157="nulová",J157,0)</f>
        <v>0</v>
      </c>
      <c r="BJ157" s="16" t="s">
        <v>81</v>
      </c>
      <c r="BK157" s="231">
        <f>ROUND(I157*H157,2)</f>
        <v>0</v>
      </c>
      <c r="BL157" s="16" t="s">
        <v>130</v>
      </c>
      <c r="BM157" s="230" t="s">
        <v>193</v>
      </c>
    </row>
    <row r="158" s="13" customFormat="1">
      <c r="A158" s="13"/>
      <c r="B158" s="232"/>
      <c r="C158" s="233"/>
      <c r="D158" s="234" t="s">
        <v>135</v>
      </c>
      <c r="E158" s="235" t="s">
        <v>1</v>
      </c>
      <c r="F158" s="236" t="s">
        <v>194</v>
      </c>
      <c r="G158" s="233"/>
      <c r="H158" s="237">
        <v>57.399999999999999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135</v>
      </c>
      <c r="AU158" s="243" t="s">
        <v>85</v>
      </c>
      <c r="AV158" s="13" t="s">
        <v>85</v>
      </c>
      <c r="AW158" s="13" t="s">
        <v>32</v>
      </c>
      <c r="AX158" s="13" t="s">
        <v>81</v>
      </c>
      <c r="AY158" s="243" t="s">
        <v>124</v>
      </c>
    </row>
    <row r="159" s="12" customFormat="1" ht="22.8" customHeight="1">
      <c r="A159" s="12"/>
      <c r="B159" s="202"/>
      <c r="C159" s="203"/>
      <c r="D159" s="204" t="s">
        <v>75</v>
      </c>
      <c r="E159" s="216" t="s">
        <v>85</v>
      </c>
      <c r="F159" s="216" t="s">
        <v>195</v>
      </c>
      <c r="G159" s="203"/>
      <c r="H159" s="203"/>
      <c r="I159" s="206"/>
      <c r="J159" s="217">
        <f>BK159</f>
        <v>0</v>
      </c>
      <c r="K159" s="203"/>
      <c r="L159" s="208"/>
      <c r="M159" s="209"/>
      <c r="N159" s="210"/>
      <c r="O159" s="210"/>
      <c r="P159" s="211">
        <f>SUM(P160:P162)</f>
        <v>0</v>
      </c>
      <c r="Q159" s="210"/>
      <c r="R159" s="211">
        <f>SUM(R160:R162)</f>
        <v>91.179000000000002</v>
      </c>
      <c r="S159" s="210"/>
      <c r="T159" s="212">
        <f>SUM(T160:T162)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13" t="s">
        <v>81</v>
      </c>
      <c r="AT159" s="214" t="s">
        <v>75</v>
      </c>
      <c r="AU159" s="214" t="s">
        <v>81</v>
      </c>
      <c r="AY159" s="213" t="s">
        <v>124</v>
      </c>
      <c r="BK159" s="215">
        <f>SUM(BK160:BK162)</f>
        <v>0</v>
      </c>
    </row>
    <row r="160" s="2" customFormat="1" ht="24.15" customHeight="1">
      <c r="A160" s="37"/>
      <c r="B160" s="38"/>
      <c r="C160" s="218" t="s">
        <v>196</v>
      </c>
      <c r="D160" s="218" t="s">
        <v>126</v>
      </c>
      <c r="E160" s="219" t="s">
        <v>197</v>
      </c>
      <c r="F160" s="220" t="s">
        <v>198</v>
      </c>
      <c r="G160" s="221" t="s">
        <v>129</v>
      </c>
      <c r="H160" s="222">
        <v>198</v>
      </c>
      <c r="I160" s="223"/>
      <c r="J160" s="224">
        <f>ROUND(I160*H160,2)</f>
        <v>0</v>
      </c>
      <c r="K160" s="225"/>
      <c r="L160" s="43"/>
      <c r="M160" s="226" t="s">
        <v>1</v>
      </c>
      <c r="N160" s="227" t="s">
        <v>41</v>
      </c>
      <c r="O160" s="90"/>
      <c r="P160" s="228">
        <f>O160*H160</f>
        <v>0</v>
      </c>
      <c r="Q160" s="228">
        <v>0.108</v>
      </c>
      <c r="R160" s="228">
        <f>Q160*H160</f>
        <v>21.384</v>
      </c>
      <c r="S160" s="228">
        <v>0</v>
      </c>
      <c r="T160" s="229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30" t="s">
        <v>130</v>
      </c>
      <c r="AT160" s="230" t="s">
        <v>126</v>
      </c>
      <c r="AU160" s="230" t="s">
        <v>85</v>
      </c>
      <c r="AY160" s="16" t="s">
        <v>124</v>
      </c>
      <c r="BE160" s="231">
        <f>IF(N160="základní",J160,0)</f>
        <v>0</v>
      </c>
      <c r="BF160" s="231">
        <f>IF(N160="snížená",J160,0)</f>
        <v>0</v>
      </c>
      <c r="BG160" s="231">
        <f>IF(N160="zákl. přenesená",J160,0)</f>
        <v>0</v>
      </c>
      <c r="BH160" s="231">
        <f>IF(N160="sníž. přenesená",J160,0)</f>
        <v>0</v>
      </c>
      <c r="BI160" s="231">
        <f>IF(N160="nulová",J160,0)</f>
        <v>0</v>
      </c>
      <c r="BJ160" s="16" t="s">
        <v>81</v>
      </c>
      <c r="BK160" s="231">
        <f>ROUND(I160*H160,2)</f>
        <v>0</v>
      </c>
      <c r="BL160" s="16" t="s">
        <v>130</v>
      </c>
      <c r="BM160" s="230" t="s">
        <v>199</v>
      </c>
    </row>
    <row r="161" s="13" customFormat="1">
      <c r="A161" s="13"/>
      <c r="B161" s="232"/>
      <c r="C161" s="233"/>
      <c r="D161" s="234" t="s">
        <v>135</v>
      </c>
      <c r="E161" s="235" t="s">
        <v>1</v>
      </c>
      <c r="F161" s="236" t="s">
        <v>200</v>
      </c>
      <c r="G161" s="233"/>
      <c r="H161" s="237">
        <v>198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135</v>
      </c>
      <c r="AU161" s="243" t="s">
        <v>85</v>
      </c>
      <c r="AV161" s="13" t="s">
        <v>85</v>
      </c>
      <c r="AW161" s="13" t="s">
        <v>32</v>
      </c>
      <c r="AX161" s="13" t="s">
        <v>81</v>
      </c>
      <c r="AY161" s="243" t="s">
        <v>124</v>
      </c>
    </row>
    <row r="162" s="2" customFormat="1" ht="16.5" customHeight="1">
      <c r="A162" s="37"/>
      <c r="B162" s="38"/>
      <c r="C162" s="255" t="s">
        <v>201</v>
      </c>
      <c r="D162" s="255" t="s">
        <v>174</v>
      </c>
      <c r="E162" s="256" t="s">
        <v>202</v>
      </c>
      <c r="F162" s="257" t="s">
        <v>203</v>
      </c>
      <c r="G162" s="258" t="s">
        <v>204</v>
      </c>
      <c r="H162" s="259">
        <v>33</v>
      </c>
      <c r="I162" s="260"/>
      <c r="J162" s="261">
        <f>ROUND(I162*H162,2)</f>
        <v>0</v>
      </c>
      <c r="K162" s="262"/>
      <c r="L162" s="263"/>
      <c r="M162" s="264" t="s">
        <v>1</v>
      </c>
      <c r="N162" s="265" t="s">
        <v>41</v>
      </c>
      <c r="O162" s="90"/>
      <c r="P162" s="228">
        <f>O162*H162</f>
        <v>0</v>
      </c>
      <c r="Q162" s="228">
        <v>2.1150000000000002</v>
      </c>
      <c r="R162" s="228">
        <f>Q162*H162</f>
        <v>69.795000000000002</v>
      </c>
      <c r="S162" s="228">
        <v>0</v>
      </c>
      <c r="T162" s="229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30" t="s">
        <v>165</v>
      </c>
      <c r="AT162" s="230" t="s">
        <v>174</v>
      </c>
      <c r="AU162" s="230" t="s">
        <v>85</v>
      </c>
      <c r="AY162" s="16" t="s">
        <v>124</v>
      </c>
      <c r="BE162" s="231">
        <f>IF(N162="základní",J162,0)</f>
        <v>0</v>
      </c>
      <c r="BF162" s="231">
        <f>IF(N162="snížená",J162,0)</f>
        <v>0</v>
      </c>
      <c r="BG162" s="231">
        <f>IF(N162="zákl. přenesená",J162,0)</f>
        <v>0</v>
      </c>
      <c r="BH162" s="231">
        <f>IF(N162="sníž. přenesená",J162,0)</f>
        <v>0</v>
      </c>
      <c r="BI162" s="231">
        <f>IF(N162="nulová",J162,0)</f>
        <v>0</v>
      </c>
      <c r="BJ162" s="16" t="s">
        <v>81</v>
      </c>
      <c r="BK162" s="231">
        <f>ROUND(I162*H162,2)</f>
        <v>0</v>
      </c>
      <c r="BL162" s="16" t="s">
        <v>130</v>
      </c>
      <c r="BM162" s="230" t="s">
        <v>205</v>
      </c>
    </row>
    <row r="163" s="12" customFormat="1" ht="22.8" customHeight="1">
      <c r="A163" s="12"/>
      <c r="B163" s="202"/>
      <c r="C163" s="203"/>
      <c r="D163" s="204" t="s">
        <v>75</v>
      </c>
      <c r="E163" s="216" t="s">
        <v>137</v>
      </c>
      <c r="F163" s="216" t="s">
        <v>206</v>
      </c>
      <c r="G163" s="203"/>
      <c r="H163" s="203"/>
      <c r="I163" s="206"/>
      <c r="J163" s="217">
        <f>BK163</f>
        <v>0</v>
      </c>
      <c r="K163" s="203"/>
      <c r="L163" s="208"/>
      <c r="M163" s="209"/>
      <c r="N163" s="210"/>
      <c r="O163" s="210"/>
      <c r="P163" s="211">
        <f>SUM(P164:P167)</f>
        <v>0</v>
      </c>
      <c r="Q163" s="210"/>
      <c r="R163" s="211">
        <f>SUM(R164:R167)</f>
        <v>0.71999999999999997</v>
      </c>
      <c r="S163" s="210"/>
      <c r="T163" s="212">
        <f>SUM(T164:T167)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13" t="s">
        <v>81</v>
      </c>
      <c r="AT163" s="214" t="s">
        <v>75</v>
      </c>
      <c r="AU163" s="214" t="s">
        <v>81</v>
      </c>
      <c r="AY163" s="213" t="s">
        <v>124</v>
      </c>
      <c r="BK163" s="215">
        <f>SUM(BK164:BK167)</f>
        <v>0</v>
      </c>
    </row>
    <row r="164" s="2" customFormat="1" ht="24.15" customHeight="1">
      <c r="A164" s="37"/>
      <c r="B164" s="38"/>
      <c r="C164" s="218" t="s">
        <v>207</v>
      </c>
      <c r="D164" s="218" t="s">
        <v>126</v>
      </c>
      <c r="E164" s="219" t="s">
        <v>208</v>
      </c>
      <c r="F164" s="220" t="s">
        <v>209</v>
      </c>
      <c r="G164" s="221" t="s">
        <v>210</v>
      </c>
      <c r="H164" s="222">
        <v>18</v>
      </c>
      <c r="I164" s="223"/>
      <c r="J164" s="224">
        <f>ROUND(I164*H164,2)</f>
        <v>0</v>
      </c>
      <c r="K164" s="225"/>
      <c r="L164" s="43"/>
      <c r="M164" s="226" t="s">
        <v>1</v>
      </c>
      <c r="N164" s="227" t="s">
        <v>41</v>
      </c>
      <c r="O164" s="90"/>
      <c r="P164" s="228">
        <f>O164*H164</f>
        <v>0</v>
      </c>
      <c r="Q164" s="228">
        <v>0.02</v>
      </c>
      <c r="R164" s="228">
        <f>Q164*H164</f>
        <v>0.35999999999999999</v>
      </c>
      <c r="S164" s="228">
        <v>0</v>
      </c>
      <c r="T164" s="229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30" t="s">
        <v>130</v>
      </c>
      <c r="AT164" s="230" t="s">
        <v>126</v>
      </c>
      <c r="AU164" s="230" t="s">
        <v>85</v>
      </c>
      <c r="AY164" s="16" t="s">
        <v>124</v>
      </c>
      <c r="BE164" s="231">
        <f>IF(N164="základní",J164,0)</f>
        <v>0</v>
      </c>
      <c r="BF164" s="231">
        <f>IF(N164="snížená",J164,0)</f>
        <v>0</v>
      </c>
      <c r="BG164" s="231">
        <f>IF(N164="zákl. přenesená",J164,0)</f>
        <v>0</v>
      </c>
      <c r="BH164" s="231">
        <f>IF(N164="sníž. přenesená",J164,0)</f>
        <v>0</v>
      </c>
      <c r="BI164" s="231">
        <f>IF(N164="nulová",J164,0)</f>
        <v>0</v>
      </c>
      <c r="BJ164" s="16" t="s">
        <v>81</v>
      </c>
      <c r="BK164" s="231">
        <f>ROUND(I164*H164,2)</f>
        <v>0</v>
      </c>
      <c r="BL164" s="16" t="s">
        <v>130</v>
      </c>
      <c r="BM164" s="230" t="s">
        <v>211</v>
      </c>
    </row>
    <row r="165" s="13" customFormat="1">
      <c r="A165" s="13"/>
      <c r="B165" s="232"/>
      <c r="C165" s="233"/>
      <c r="D165" s="234" t="s">
        <v>135</v>
      </c>
      <c r="E165" s="235" t="s">
        <v>1</v>
      </c>
      <c r="F165" s="236" t="s">
        <v>212</v>
      </c>
      <c r="G165" s="233"/>
      <c r="H165" s="237">
        <v>18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135</v>
      </c>
      <c r="AU165" s="243" t="s">
        <v>85</v>
      </c>
      <c r="AV165" s="13" t="s">
        <v>85</v>
      </c>
      <c r="AW165" s="13" t="s">
        <v>32</v>
      </c>
      <c r="AX165" s="13" t="s">
        <v>81</v>
      </c>
      <c r="AY165" s="243" t="s">
        <v>124</v>
      </c>
    </row>
    <row r="166" s="2" customFormat="1" ht="24.15" customHeight="1">
      <c r="A166" s="37"/>
      <c r="B166" s="38"/>
      <c r="C166" s="218" t="s">
        <v>213</v>
      </c>
      <c r="D166" s="218" t="s">
        <v>126</v>
      </c>
      <c r="E166" s="219" t="s">
        <v>214</v>
      </c>
      <c r="F166" s="220" t="s">
        <v>215</v>
      </c>
      <c r="G166" s="221" t="s">
        <v>210</v>
      </c>
      <c r="H166" s="222">
        <v>18</v>
      </c>
      <c r="I166" s="223"/>
      <c r="J166" s="224">
        <f>ROUND(I166*H166,2)</f>
        <v>0</v>
      </c>
      <c r="K166" s="225"/>
      <c r="L166" s="43"/>
      <c r="M166" s="226" t="s">
        <v>1</v>
      </c>
      <c r="N166" s="227" t="s">
        <v>41</v>
      </c>
      <c r="O166" s="90"/>
      <c r="P166" s="228">
        <f>O166*H166</f>
        <v>0</v>
      </c>
      <c r="Q166" s="228">
        <v>0.02</v>
      </c>
      <c r="R166" s="228">
        <f>Q166*H166</f>
        <v>0.35999999999999999</v>
      </c>
      <c r="S166" s="228">
        <v>0</v>
      </c>
      <c r="T166" s="229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30" t="s">
        <v>130</v>
      </c>
      <c r="AT166" s="230" t="s">
        <v>126</v>
      </c>
      <c r="AU166" s="230" t="s">
        <v>85</v>
      </c>
      <c r="AY166" s="16" t="s">
        <v>124</v>
      </c>
      <c r="BE166" s="231">
        <f>IF(N166="základní",J166,0)</f>
        <v>0</v>
      </c>
      <c r="BF166" s="231">
        <f>IF(N166="snížená",J166,0)</f>
        <v>0</v>
      </c>
      <c r="BG166" s="231">
        <f>IF(N166="zákl. přenesená",J166,0)</f>
        <v>0</v>
      </c>
      <c r="BH166" s="231">
        <f>IF(N166="sníž. přenesená",J166,0)</f>
        <v>0</v>
      </c>
      <c r="BI166" s="231">
        <f>IF(N166="nulová",J166,0)</f>
        <v>0</v>
      </c>
      <c r="BJ166" s="16" t="s">
        <v>81</v>
      </c>
      <c r="BK166" s="231">
        <f>ROUND(I166*H166,2)</f>
        <v>0</v>
      </c>
      <c r="BL166" s="16" t="s">
        <v>130</v>
      </c>
      <c r="BM166" s="230" t="s">
        <v>216</v>
      </c>
    </row>
    <row r="167" s="13" customFormat="1">
      <c r="A167" s="13"/>
      <c r="B167" s="232"/>
      <c r="C167" s="233"/>
      <c r="D167" s="234" t="s">
        <v>135</v>
      </c>
      <c r="E167" s="235" t="s">
        <v>1</v>
      </c>
      <c r="F167" s="236" t="s">
        <v>217</v>
      </c>
      <c r="G167" s="233"/>
      <c r="H167" s="237">
        <v>18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135</v>
      </c>
      <c r="AU167" s="243" t="s">
        <v>85</v>
      </c>
      <c r="AV167" s="13" t="s">
        <v>85</v>
      </c>
      <c r="AW167" s="13" t="s">
        <v>32</v>
      </c>
      <c r="AX167" s="13" t="s">
        <v>81</v>
      </c>
      <c r="AY167" s="243" t="s">
        <v>124</v>
      </c>
    </row>
    <row r="168" s="12" customFormat="1" ht="22.8" customHeight="1">
      <c r="A168" s="12"/>
      <c r="B168" s="202"/>
      <c r="C168" s="203"/>
      <c r="D168" s="204" t="s">
        <v>75</v>
      </c>
      <c r="E168" s="216" t="s">
        <v>148</v>
      </c>
      <c r="F168" s="216" t="s">
        <v>218</v>
      </c>
      <c r="G168" s="203"/>
      <c r="H168" s="203"/>
      <c r="I168" s="206"/>
      <c r="J168" s="217">
        <f>BK168</f>
        <v>0</v>
      </c>
      <c r="K168" s="203"/>
      <c r="L168" s="208"/>
      <c r="M168" s="209"/>
      <c r="N168" s="210"/>
      <c r="O168" s="210"/>
      <c r="P168" s="211">
        <f>SUM(P169:P181)</f>
        <v>0</v>
      </c>
      <c r="Q168" s="210"/>
      <c r="R168" s="211">
        <f>SUM(R169:R181)</f>
        <v>6003.8538160000007</v>
      </c>
      <c r="S168" s="210"/>
      <c r="T168" s="212">
        <f>SUM(T169:T181)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13" t="s">
        <v>81</v>
      </c>
      <c r="AT168" s="214" t="s">
        <v>75</v>
      </c>
      <c r="AU168" s="214" t="s">
        <v>81</v>
      </c>
      <c r="AY168" s="213" t="s">
        <v>124</v>
      </c>
      <c r="BK168" s="215">
        <f>SUM(BK169:BK181)</f>
        <v>0</v>
      </c>
    </row>
    <row r="169" s="2" customFormat="1" ht="24.15" customHeight="1">
      <c r="A169" s="37"/>
      <c r="B169" s="38"/>
      <c r="C169" s="218" t="s">
        <v>219</v>
      </c>
      <c r="D169" s="218" t="s">
        <v>126</v>
      </c>
      <c r="E169" s="219" t="s">
        <v>220</v>
      </c>
      <c r="F169" s="220" t="s">
        <v>221</v>
      </c>
      <c r="G169" s="221" t="s">
        <v>129</v>
      </c>
      <c r="H169" s="222">
        <v>3733.5900000000001</v>
      </c>
      <c r="I169" s="223"/>
      <c r="J169" s="224">
        <f>ROUND(I169*H169,2)</f>
        <v>0</v>
      </c>
      <c r="K169" s="225"/>
      <c r="L169" s="43"/>
      <c r="M169" s="226" t="s">
        <v>1</v>
      </c>
      <c r="N169" s="227" t="s">
        <v>41</v>
      </c>
      <c r="O169" s="90"/>
      <c r="P169" s="228">
        <f>O169*H169</f>
        <v>0</v>
      </c>
      <c r="Q169" s="228">
        <v>0.34499999999999997</v>
      </c>
      <c r="R169" s="228">
        <f>Q169*H169</f>
        <v>1288.0885499999999</v>
      </c>
      <c r="S169" s="228">
        <v>0</v>
      </c>
      <c r="T169" s="229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30" t="s">
        <v>130</v>
      </c>
      <c r="AT169" s="230" t="s">
        <v>126</v>
      </c>
      <c r="AU169" s="230" t="s">
        <v>85</v>
      </c>
      <c r="AY169" s="16" t="s">
        <v>124</v>
      </c>
      <c r="BE169" s="231">
        <f>IF(N169="základní",J169,0)</f>
        <v>0</v>
      </c>
      <c r="BF169" s="231">
        <f>IF(N169="snížená",J169,0)</f>
        <v>0</v>
      </c>
      <c r="BG169" s="231">
        <f>IF(N169="zákl. přenesená",J169,0)</f>
        <v>0</v>
      </c>
      <c r="BH169" s="231">
        <f>IF(N169="sníž. přenesená",J169,0)</f>
        <v>0</v>
      </c>
      <c r="BI169" s="231">
        <f>IF(N169="nulová",J169,0)</f>
        <v>0</v>
      </c>
      <c r="BJ169" s="16" t="s">
        <v>81</v>
      </c>
      <c r="BK169" s="231">
        <f>ROUND(I169*H169,2)</f>
        <v>0</v>
      </c>
      <c r="BL169" s="16" t="s">
        <v>130</v>
      </c>
      <c r="BM169" s="230" t="s">
        <v>222</v>
      </c>
    </row>
    <row r="170" s="13" customFormat="1">
      <c r="A170" s="13"/>
      <c r="B170" s="232"/>
      <c r="C170" s="233"/>
      <c r="D170" s="234" t="s">
        <v>135</v>
      </c>
      <c r="E170" s="233"/>
      <c r="F170" s="236" t="s">
        <v>223</v>
      </c>
      <c r="G170" s="233"/>
      <c r="H170" s="237">
        <v>3733.5900000000001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135</v>
      </c>
      <c r="AU170" s="243" t="s">
        <v>85</v>
      </c>
      <c r="AV170" s="13" t="s">
        <v>85</v>
      </c>
      <c r="AW170" s="13" t="s">
        <v>4</v>
      </c>
      <c r="AX170" s="13" t="s">
        <v>81</v>
      </c>
      <c r="AY170" s="243" t="s">
        <v>124</v>
      </c>
    </row>
    <row r="171" s="2" customFormat="1" ht="24.15" customHeight="1">
      <c r="A171" s="37"/>
      <c r="B171" s="38"/>
      <c r="C171" s="218" t="s">
        <v>224</v>
      </c>
      <c r="D171" s="218" t="s">
        <v>126</v>
      </c>
      <c r="E171" s="219" t="s">
        <v>225</v>
      </c>
      <c r="F171" s="220" t="s">
        <v>226</v>
      </c>
      <c r="G171" s="221" t="s">
        <v>129</v>
      </c>
      <c r="H171" s="222">
        <v>3895.9200000000001</v>
      </c>
      <c r="I171" s="223"/>
      <c r="J171" s="224">
        <f>ROUND(I171*H171,2)</f>
        <v>0</v>
      </c>
      <c r="K171" s="225"/>
      <c r="L171" s="43"/>
      <c r="M171" s="226" t="s">
        <v>1</v>
      </c>
      <c r="N171" s="227" t="s">
        <v>41</v>
      </c>
      <c r="O171" s="90"/>
      <c r="P171" s="228">
        <f>O171*H171</f>
        <v>0</v>
      </c>
      <c r="Q171" s="228">
        <v>0.46000000000000002</v>
      </c>
      <c r="R171" s="228">
        <f>Q171*H171</f>
        <v>1792.1232000000002</v>
      </c>
      <c r="S171" s="228">
        <v>0</v>
      </c>
      <c r="T171" s="229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30" t="s">
        <v>130</v>
      </c>
      <c r="AT171" s="230" t="s">
        <v>126</v>
      </c>
      <c r="AU171" s="230" t="s">
        <v>85</v>
      </c>
      <c r="AY171" s="16" t="s">
        <v>124</v>
      </c>
      <c r="BE171" s="231">
        <f>IF(N171="základní",J171,0)</f>
        <v>0</v>
      </c>
      <c r="BF171" s="231">
        <f>IF(N171="snížená",J171,0)</f>
        <v>0</v>
      </c>
      <c r="BG171" s="231">
        <f>IF(N171="zákl. přenesená",J171,0)</f>
        <v>0</v>
      </c>
      <c r="BH171" s="231">
        <f>IF(N171="sníž. přenesená",J171,0)</f>
        <v>0</v>
      </c>
      <c r="BI171" s="231">
        <f>IF(N171="nulová",J171,0)</f>
        <v>0</v>
      </c>
      <c r="BJ171" s="16" t="s">
        <v>81</v>
      </c>
      <c r="BK171" s="231">
        <f>ROUND(I171*H171,2)</f>
        <v>0</v>
      </c>
      <c r="BL171" s="16" t="s">
        <v>130</v>
      </c>
      <c r="BM171" s="230" t="s">
        <v>227</v>
      </c>
    </row>
    <row r="172" s="13" customFormat="1">
      <c r="A172" s="13"/>
      <c r="B172" s="232"/>
      <c r="C172" s="233"/>
      <c r="D172" s="234" t="s">
        <v>135</v>
      </c>
      <c r="E172" s="233"/>
      <c r="F172" s="236" t="s">
        <v>228</v>
      </c>
      <c r="G172" s="233"/>
      <c r="H172" s="237">
        <v>3895.9200000000001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135</v>
      </c>
      <c r="AU172" s="243" t="s">
        <v>85</v>
      </c>
      <c r="AV172" s="13" t="s">
        <v>85</v>
      </c>
      <c r="AW172" s="13" t="s">
        <v>4</v>
      </c>
      <c r="AX172" s="13" t="s">
        <v>81</v>
      </c>
      <c r="AY172" s="243" t="s">
        <v>124</v>
      </c>
    </row>
    <row r="173" s="2" customFormat="1" ht="24.15" customHeight="1">
      <c r="A173" s="37"/>
      <c r="B173" s="38"/>
      <c r="C173" s="218" t="s">
        <v>229</v>
      </c>
      <c r="D173" s="218" t="s">
        <v>126</v>
      </c>
      <c r="E173" s="219" t="s">
        <v>230</v>
      </c>
      <c r="F173" s="220" t="s">
        <v>231</v>
      </c>
      <c r="G173" s="221" t="s">
        <v>129</v>
      </c>
      <c r="H173" s="222">
        <v>4058.25</v>
      </c>
      <c r="I173" s="223"/>
      <c r="J173" s="224">
        <f>ROUND(I173*H173,2)</f>
        <v>0</v>
      </c>
      <c r="K173" s="225"/>
      <c r="L173" s="43"/>
      <c r="M173" s="226" t="s">
        <v>1</v>
      </c>
      <c r="N173" s="227" t="s">
        <v>41</v>
      </c>
      <c r="O173" s="90"/>
      <c r="P173" s="228">
        <f>O173*H173</f>
        <v>0</v>
      </c>
      <c r="Q173" s="228">
        <v>0.47499999999999998</v>
      </c>
      <c r="R173" s="228">
        <f>Q173*H173</f>
        <v>1927.6687499999998</v>
      </c>
      <c r="S173" s="228">
        <v>0</v>
      </c>
      <c r="T173" s="229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30" t="s">
        <v>130</v>
      </c>
      <c r="AT173" s="230" t="s">
        <v>126</v>
      </c>
      <c r="AU173" s="230" t="s">
        <v>85</v>
      </c>
      <c r="AY173" s="16" t="s">
        <v>124</v>
      </c>
      <c r="BE173" s="231">
        <f>IF(N173="základní",J173,0)</f>
        <v>0</v>
      </c>
      <c r="BF173" s="231">
        <f>IF(N173="snížená",J173,0)</f>
        <v>0</v>
      </c>
      <c r="BG173" s="231">
        <f>IF(N173="zákl. přenesená",J173,0)</f>
        <v>0</v>
      </c>
      <c r="BH173" s="231">
        <f>IF(N173="sníž. přenesená",J173,0)</f>
        <v>0</v>
      </c>
      <c r="BI173" s="231">
        <f>IF(N173="nulová",J173,0)</f>
        <v>0</v>
      </c>
      <c r="BJ173" s="16" t="s">
        <v>81</v>
      </c>
      <c r="BK173" s="231">
        <f>ROUND(I173*H173,2)</f>
        <v>0</v>
      </c>
      <c r="BL173" s="16" t="s">
        <v>130</v>
      </c>
      <c r="BM173" s="230" t="s">
        <v>232</v>
      </c>
    </row>
    <row r="174" s="13" customFormat="1">
      <c r="A174" s="13"/>
      <c r="B174" s="232"/>
      <c r="C174" s="233"/>
      <c r="D174" s="234" t="s">
        <v>135</v>
      </c>
      <c r="E174" s="235" t="s">
        <v>1</v>
      </c>
      <c r="F174" s="236" t="s">
        <v>233</v>
      </c>
      <c r="G174" s="233"/>
      <c r="H174" s="237">
        <v>3246.5999999999999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135</v>
      </c>
      <c r="AU174" s="243" t="s">
        <v>85</v>
      </c>
      <c r="AV174" s="13" t="s">
        <v>85</v>
      </c>
      <c r="AW174" s="13" t="s">
        <v>32</v>
      </c>
      <c r="AX174" s="13" t="s">
        <v>81</v>
      </c>
      <c r="AY174" s="243" t="s">
        <v>124</v>
      </c>
    </row>
    <row r="175" s="13" customFormat="1">
      <c r="A175" s="13"/>
      <c r="B175" s="232"/>
      <c r="C175" s="233"/>
      <c r="D175" s="234" t="s">
        <v>135</v>
      </c>
      <c r="E175" s="233"/>
      <c r="F175" s="236" t="s">
        <v>184</v>
      </c>
      <c r="G175" s="233"/>
      <c r="H175" s="237">
        <v>4058.25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135</v>
      </c>
      <c r="AU175" s="243" t="s">
        <v>85</v>
      </c>
      <c r="AV175" s="13" t="s">
        <v>85</v>
      </c>
      <c r="AW175" s="13" t="s">
        <v>4</v>
      </c>
      <c r="AX175" s="13" t="s">
        <v>81</v>
      </c>
      <c r="AY175" s="243" t="s">
        <v>124</v>
      </c>
    </row>
    <row r="176" s="2" customFormat="1" ht="33" customHeight="1">
      <c r="A176" s="37"/>
      <c r="B176" s="38"/>
      <c r="C176" s="218" t="s">
        <v>7</v>
      </c>
      <c r="D176" s="218" t="s">
        <v>126</v>
      </c>
      <c r="E176" s="219" t="s">
        <v>234</v>
      </c>
      <c r="F176" s="220" t="s">
        <v>235</v>
      </c>
      <c r="G176" s="221" t="s">
        <v>129</v>
      </c>
      <c r="H176" s="222">
        <v>3246.5999999999999</v>
      </c>
      <c r="I176" s="223"/>
      <c r="J176" s="224">
        <f>ROUND(I176*H176,2)</f>
        <v>0</v>
      </c>
      <c r="K176" s="225"/>
      <c r="L176" s="43"/>
      <c r="M176" s="226" t="s">
        <v>1</v>
      </c>
      <c r="N176" s="227" t="s">
        <v>41</v>
      </c>
      <c r="O176" s="90"/>
      <c r="P176" s="228">
        <f>O176*H176</f>
        <v>0</v>
      </c>
      <c r="Q176" s="228">
        <v>0.15826000000000001</v>
      </c>
      <c r="R176" s="228">
        <f>Q176*H176</f>
        <v>513.806916</v>
      </c>
      <c r="S176" s="228">
        <v>0</v>
      </c>
      <c r="T176" s="229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230" t="s">
        <v>130</v>
      </c>
      <c r="AT176" s="230" t="s">
        <v>126</v>
      </c>
      <c r="AU176" s="230" t="s">
        <v>85</v>
      </c>
      <c r="AY176" s="16" t="s">
        <v>124</v>
      </c>
      <c r="BE176" s="231">
        <f>IF(N176="základní",J176,0)</f>
        <v>0</v>
      </c>
      <c r="BF176" s="231">
        <f>IF(N176="snížená",J176,0)</f>
        <v>0</v>
      </c>
      <c r="BG176" s="231">
        <f>IF(N176="zákl. přenesená",J176,0)</f>
        <v>0</v>
      </c>
      <c r="BH176" s="231">
        <f>IF(N176="sníž. přenesená",J176,0)</f>
        <v>0</v>
      </c>
      <c r="BI176" s="231">
        <f>IF(N176="nulová",J176,0)</f>
        <v>0</v>
      </c>
      <c r="BJ176" s="16" t="s">
        <v>81</v>
      </c>
      <c r="BK176" s="231">
        <f>ROUND(I176*H176,2)</f>
        <v>0</v>
      </c>
      <c r="BL176" s="16" t="s">
        <v>130</v>
      </c>
      <c r="BM176" s="230" t="s">
        <v>236</v>
      </c>
    </row>
    <row r="177" s="2" customFormat="1" ht="16.5" customHeight="1">
      <c r="A177" s="37"/>
      <c r="B177" s="38"/>
      <c r="C177" s="218" t="s">
        <v>237</v>
      </c>
      <c r="D177" s="218" t="s">
        <v>126</v>
      </c>
      <c r="E177" s="219" t="s">
        <v>238</v>
      </c>
      <c r="F177" s="220" t="s">
        <v>239</v>
      </c>
      <c r="G177" s="221" t="s">
        <v>129</v>
      </c>
      <c r="H177" s="222">
        <v>540.125</v>
      </c>
      <c r="I177" s="223"/>
      <c r="J177" s="224">
        <f>ROUND(I177*H177,2)</f>
        <v>0</v>
      </c>
      <c r="K177" s="225"/>
      <c r="L177" s="43"/>
      <c r="M177" s="226" t="s">
        <v>1</v>
      </c>
      <c r="N177" s="227" t="s">
        <v>41</v>
      </c>
      <c r="O177" s="90"/>
      <c r="P177" s="228">
        <f>O177*H177</f>
        <v>0</v>
      </c>
      <c r="Q177" s="228">
        <v>0.23000000000000001</v>
      </c>
      <c r="R177" s="228">
        <f>Q177*H177</f>
        <v>124.22875000000001</v>
      </c>
      <c r="S177" s="228">
        <v>0</v>
      </c>
      <c r="T177" s="229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30" t="s">
        <v>130</v>
      </c>
      <c r="AT177" s="230" t="s">
        <v>126</v>
      </c>
      <c r="AU177" s="230" t="s">
        <v>85</v>
      </c>
      <c r="AY177" s="16" t="s">
        <v>124</v>
      </c>
      <c r="BE177" s="231">
        <f>IF(N177="základní",J177,0)</f>
        <v>0</v>
      </c>
      <c r="BF177" s="231">
        <f>IF(N177="snížená",J177,0)</f>
        <v>0</v>
      </c>
      <c r="BG177" s="231">
        <f>IF(N177="zákl. přenesená",J177,0)</f>
        <v>0</v>
      </c>
      <c r="BH177" s="231">
        <f>IF(N177="sníž. přenesená",J177,0)</f>
        <v>0</v>
      </c>
      <c r="BI177" s="231">
        <f>IF(N177="nulová",J177,0)</f>
        <v>0</v>
      </c>
      <c r="BJ177" s="16" t="s">
        <v>81</v>
      </c>
      <c r="BK177" s="231">
        <f>ROUND(I177*H177,2)</f>
        <v>0</v>
      </c>
      <c r="BL177" s="16" t="s">
        <v>130</v>
      </c>
      <c r="BM177" s="230" t="s">
        <v>240</v>
      </c>
    </row>
    <row r="178" s="13" customFormat="1">
      <c r="A178" s="13"/>
      <c r="B178" s="232"/>
      <c r="C178" s="233"/>
      <c r="D178" s="234" t="s">
        <v>135</v>
      </c>
      <c r="E178" s="235" t="s">
        <v>1</v>
      </c>
      <c r="F178" s="236" t="s">
        <v>241</v>
      </c>
      <c r="G178" s="233"/>
      <c r="H178" s="237">
        <v>540.125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135</v>
      </c>
      <c r="AU178" s="243" t="s">
        <v>85</v>
      </c>
      <c r="AV178" s="13" t="s">
        <v>85</v>
      </c>
      <c r="AW178" s="13" t="s">
        <v>32</v>
      </c>
      <c r="AX178" s="13" t="s">
        <v>81</v>
      </c>
      <c r="AY178" s="243" t="s">
        <v>124</v>
      </c>
    </row>
    <row r="179" s="2" customFormat="1" ht="24.15" customHeight="1">
      <c r="A179" s="37"/>
      <c r="B179" s="38"/>
      <c r="C179" s="218" t="s">
        <v>242</v>
      </c>
      <c r="D179" s="218" t="s">
        <v>126</v>
      </c>
      <c r="E179" s="219" t="s">
        <v>243</v>
      </c>
      <c r="F179" s="220" t="s">
        <v>244</v>
      </c>
      <c r="G179" s="221" t="s">
        <v>129</v>
      </c>
      <c r="H179" s="222">
        <v>3246.5999999999999</v>
      </c>
      <c r="I179" s="223"/>
      <c r="J179" s="224">
        <f>ROUND(I179*H179,2)</f>
        <v>0</v>
      </c>
      <c r="K179" s="225"/>
      <c r="L179" s="43"/>
      <c r="M179" s="226" t="s">
        <v>1</v>
      </c>
      <c r="N179" s="227" t="s">
        <v>41</v>
      </c>
      <c r="O179" s="90"/>
      <c r="P179" s="228">
        <f>O179*H179</f>
        <v>0</v>
      </c>
      <c r="Q179" s="228">
        <v>0.0060099999999999997</v>
      </c>
      <c r="R179" s="228">
        <f>Q179*H179</f>
        <v>19.512065999999997</v>
      </c>
      <c r="S179" s="228">
        <v>0</v>
      </c>
      <c r="T179" s="229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230" t="s">
        <v>130</v>
      </c>
      <c r="AT179" s="230" t="s">
        <v>126</v>
      </c>
      <c r="AU179" s="230" t="s">
        <v>85</v>
      </c>
      <c r="AY179" s="16" t="s">
        <v>124</v>
      </c>
      <c r="BE179" s="231">
        <f>IF(N179="základní",J179,0)</f>
        <v>0</v>
      </c>
      <c r="BF179" s="231">
        <f>IF(N179="snížená",J179,0)</f>
        <v>0</v>
      </c>
      <c r="BG179" s="231">
        <f>IF(N179="zákl. přenesená",J179,0)</f>
        <v>0</v>
      </c>
      <c r="BH179" s="231">
        <f>IF(N179="sníž. přenesená",J179,0)</f>
        <v>0</v>
      </c>
      <c r="BI179" s="231">
        <f>IF(N179="nulová",J179,0)</f>
        <v>0</v>
      </c>
      <c r="BJ179" s="16" t="s">
        <v>81</v>
      </c>
      <c r="BK179" s="231">
        <f>ROUND(I179*H179,2)</f>
        <v>0</v>
      </c>
      <c r="BL179" s="16" t="s">
        <v>130</v>
      </c>
      <c r="BM179" s="230" t="s">
        <v>245</v>
      </c>
    </row>
    <row r="180" s="2" customFormat="1" ht="21.75" customHeight="1">
      <c r="A180" s="37"/>
      <c r="B180" s="38"/>
      <c r="C180" s="218" t="s">
        <v>246</v>
      </c>
      <c r="D180" s="218" t="s">
        <v>126</v>
      </c>
      <c r="E180" s="219" t="s">
        <v>247</v>
      </c>
      <c r="F180" s="220" t="s">
        <v>248</v>
      </c>
      <c r="G180" s="221" t="s">
        <v>129</v>
      </c>
      <c r="H180" s="222">
        <v>3246.5999999999999</v>
      </c>
      <c r="I180" s="223"/>
      <c r="J180" s="224">
        <f>ROUND(I180*H180,2)</f>
        <v>0</v>
      </c>
      <c r="K180" s="225"/>
      <c r="L180" s="43"/>
      <c r="M180" s="226" t="s">
        <v>1</v>
      </c>
      <c r="N180" s="227" t="s">
        <v>41</v>
      </c>
      <c r="O180" s="90"/>
      <c r="P180" s="228">
        <f>O180*H180</f>
        <v>0</v>
      </c>
      <c r="Q180" s="228">
        <v>0.00051000000000000004</v>
      </c>
      <c r="R180" s="228">
        <f>Q180*H180</f>
        <v>1.6557660000000001</v>
      </c>
      <c r="S180" s="228">
        <v>0</v>
      </c>
      <c r="T180" s="229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230" t="s">
        <v>130</v>
      </c>
      <c r="AT180" s="230" t="s">
        <v>126</v>
      </c>
      <c r="AU180" s="230" t="s">
        <v>85</v>
      </c>
      <c r="AY180" s="16" t="s">
        <v>124</v>
      </c>
      <c r="BE180" s="231">
        <f>IF(N180="základní",J180,0)</f>
        <v>0</v>
      </c>
      <c r="BF180" s="231">
        <f>IF(N180="snížená",J180,0)</f>
        <v>0</v>
      </c>
      <c r="BG180" s="231">
        <f>IF(N180="zákl. přenesená",J180,0)</f>
        <v>0</v>
      </c>
      <c r="BH180" s="231">
        <f>IF(N180="sníž. přenesená",J180,0)</f>
        <v>0</v>
      </c>
      <c r="BI180" s="231">
        <f>IF(N180="nulová",J180,0)</f>
        <v>0</v>
      </c>
      <c r="BJ180" s="16" t="s">
        <v>81</v>
      </c>
      <c r="BK180" s="231">
        <f>ROUND(I180*H180,2)</f>
        <v>0</v>
      </c>
      <c r="BL180" s="16" t="s">
        <v>130</v>
      </c>
      <c r="BM180" s="230" t="s">
        <v>249</v>
      </c>
    </row>
    <row r="181" s="2" customFormat="1" ht="24.15" customHeight="1">
      <c r="A181" s="37"/>
      <c r="B181" s="38"/>
      <c r="C181" s="218" t="s">
        <v>250</v>
      </c>
      <c r="D181" s="218" t="s">
        <v>126</v>
      </c>
      <c r="E181" s="219" t="s">
        <v>251</v>
      </c>
      <c r="F181" s="220" t="s">
        <v>252</v>
      </c>
      <c r="G181" s="221" t="s">
        <v>129</v>
      </c>
      <c r="H181" s="222">
        <v>3246.5999999999999</v>
      </c>
      <c r="I181" s="223"/>
      <c r="J181" s="224">
        <f>ROUND(I181*H181,2)</f>
        <v>0</v>
      </c>
      <c r="K181" s="225"/>
      <c r="L181" s="43"/>
      <c r="M181" s="226" t="s">
        <v>1</v>
      </c>
      <c r="N181" s="227" t="s">
        <v>41</v>
      </c>
      <c r="O181" s="90"/>
      <c r="P181" s="228">
        <f>O181*H181</f>
        <v>0</v>
      </c>
      <c r="Q181" s="228">
        <v>0.10373</v>
      </c>
      <c r="R181" s="228">
        <f>Q181*H181</f>
        <v>336.76981799999999</v>
      </c>
      <c r="S181" s="228">
        <v>0</v>
      </c>
      <c r="T181" s="229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30" t="s">
        <v>130</v>
      </c>
      <c r="AT181" s="230" t="s">
        <v>126</v>
      </c>
      <c r="AU181" s="230" t="s">
        <v>85</v>
      </c>
      <c r="AY181" s="16" t="s">
        <v>124</v>
      </c>
      <c r="BE181" s="231">
        <f>IF(N181="základní",J181,0)</f>
        <v>0</v>
      </c>
      <c r="BF181" s="231">
        <f>IF(N181="snížená",J181,0)</f>
        <v>0</v>
      </c>
      <c r="BG181" s="231">
        <f>IF(N181="zákl. přenesená",J181,0)</f>
        <v>0</v>
      </c>
      <c r="BH181" s="231">
        <f>IF(N181="sníž. přenesená",J181,0)</f>
        <v>0</v>
      </c>
      <c r="BI181" s="231">
        <f>IF(N181="nulová",J181,0)</f>
        <v>0</v>
      </c>
      <c r="BJ181" s="16" t="s">
        <v>81</v>
      </c>
      <c r="BK181" s="231">
        <f>ROUND(I181*H181,2)</f>
        <v>0</v>
      </c>
      <c r="BL181" s="16" t="s">
        <v>130</v>
      </c>
      <c r="BM181" s="230" t="s">
        <v>253</v>
      </c>
    </row>
    <row r="182" s="12" customFormat="1" ht="22.8" customHeight="1">
      <c r="A182" s="12"/>
      <c r="B182" s="202"/>
      <c r="C182" s="203"/>
      <c r="D182" s="204" t="s">
        <v>75</v>
      </c>
      <c r="E182" s="216" t="s">
        <v>169</v>
      </c>
      <c r="F182" s="216" t="s">
        <v>254</v>
      </c>
      <c r="G182" s="203"/>
      <c r="H182" s="203"/>
      <c r="I182" s="206"/>
      <c r="J182" s="217">
        <f>BK182</f>
        <v>0</v>
      </c>
      <c r="K182" s="203"/>
      <c r="L182" s="208"/>
      <c r="M182" s="209"/>
      <c r="N182" s="210"/>
      <c r="O182" s="210"/>
      <c r="P182" s="211">
        <f>SUM(P183:P191)</f>
        <v>0</v>
      </c>
      <c r="Q182" s="210"/>
      <c r="R182" s="211">
        <f>SUM(R183:R191)</f>
        <v>0.48803500000000005</v>
      </c>
      <c r="S182" s="210"/>
      <c r="T182" s="212">
        <f>SUM(T183:T191)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13" t="s">
        <v>81</v>
      </c>
      <c r="AT182" s="214" t="s">
        <v>75</v>
      </c>
      <c r="AU182" s="214" t="s">
        <v>81</v>
      </c>
      <c r="AY182" s="213" t="s">
        <v>124</v>
      </c>
      <c r="BK182" s="215">
        <f>SUM(BK183:BK191)</f>
        <v>0</v>
      </c>
    </row>
    <row r="183" s="2" customFormat="1" ht="37.8" customHeight="1">
      <c r="A183" s="37"/>
      <c r="B183" s="38"/>
      <c r="C183" s="218" t="s">
        <v>255</v>
      </c>
      <c r="D183" s="218" t="s">
        <v>126</v>
      </c>
      <c r="E183" s="219" t="s">
        <v>256</v>
      </c>
      <c r="F183" s="220" t="s">
        <v>257</v>
      </c>
      <c r="G183" s="221" t="s">
        <v>204</v>
      </c>
      <c r="H183" s="222">
        <v>4</v>
      </c>
      <c r="I183" s="223"/>
      <c r="J183" s="224">
        <f>ROUND(I183*H183,2)</f>
        <v>0</v>
      </c>
      <c r="K183" s="225"/>
      <c r="L183" s="43"/>
      <c r="M183" s="226" t="s">
        <v>1</v>
      </c>
      <c r="N183" s="227" t="s">
        <v>41</v>
      </c>
      <c r="O183" s="90"/>
      <c r="P183" s="228">
        <f>O183*H183</f>
        <v>0</v>
      </c>
      <c r="Q183" s="228">
        <v>0.00069999999999999999</v>
      </c>
      <c r="R183" s="228">
        <f>Q183*H183</f>
        <v>0.0028</v>
      </c>
      <c r="S183" s="228">
        <v>0</v>
      </c>
      <c r="T183" s="229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230" t="s">
        <v>130</v>
      </c>
      <c r="AT183" s="230" t="s">
        <v>126</v>
      </c>
      <c r="AU183" s="230" t="s">
        <v>85</v>
      </c>
      <c r="AY183" s="16" t="s">
        <v>124</v>
      </c>
      <c r="BE183" s="231">
        <f>IF(N183="základní",J183,0)</f>
        <v>0</v>
      </c>
      <c r="BF183" s="231">
        <f>IF(N183="snížená",J183,0)</f>
        <v>0</v>
      </c>
      <c r="BG183" s="231">
        <f>IF(N183="zákl. přenesená",J183,0)</f>
        <v>0</v>
      </c>
      <c r="BH183" s="231">
        <f>IF(N183="sníž. přenesená",J183,0)</f>
        <v>0</v>
      </c>
      <c r="BI183" s="231">
        <f>IF(N183="nulová",J183,0)</f>
        <v>0</v>
      </c>
      <c r="BJ183" s="16" t="s">
        <v>81</v>
      </c>
      <c r="BK183" s="231">
        <f>ROUND(I183*H183,2)</f>
        <v>0</v>
      </c>
      <c r="BL183" s="16" t="s">
        <v>130</v>
      </c>
      <c r="BM183" s="230" t="s">
        <v>258</v>
      </c>
    </row>
    <row r="184" s="2" customFormat="1" ht="24.15" customHeight="1">
      <c r="A184" s="37"/>
      <c r="B184" s="38"/>
      <c r="C184" s="255" t="s">
        <v>259</v>
      </c>
      <c r="D184" s="255" t="s">
        <v>174</v>
      </c>
      <c r="E184" s="256" t="s">
        <v>260</v>
      </c>
      <c r="F184" s="257" t="s">
        <v>261</v>
      </c>
      <c r="G184" s="258" t="s">
        <v>204</v>
      </c>
      <c r="H184" s="259">
        <v>4</v>
      </c>
      <c r="I184" s="260"/>
      <c r="J184" s="261">
        <f>ROUND(I184*H184,2)</f>
        <v>0</v>
      </c>
      <c r="K184" s="262"/>
      <c r="L184" s="263"/>
      <c r="M184" s="264" t="s">
        <v>1</v>
      </c>
      <c r="N184" s="265" t="s">
        <v>41</v>
      </c>
      <c r="O184" s="90"/>
      <c r="P184" s="228">
        <f>O184*H184</f>
        <v>0</v>
      </c>
      <c r="Q184" s="228">
        <v>0.0025000000000000001</v>
      </c>
      <c r="R184" s="228">
        <f>Q184*H184</f>
        <v>0.01</v>
      </c>
      <c r="S184" s="228">
        <v>0</v>
      </c>
      <c r="T184" s="229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230" t="s">
        <v>165</v>
      </c>
      <c r="AT184" s="230" t="s">
        <v>174</v>
      </c>
      <c r="AU184" s="230" t="s">
        <v>85</v>
      </c>
      <c r="AY184" s="16" t="s">
        <v>124</v>
      </c>
      <c r="BE184" s="231">
        <f>IF(N184="základní",J184,0)</f>
        <v>0</v>
      </c>
      <c r="BF184" s="231">
        <f>IF(N184="snížená",J184,0)</f>
        <v>0</v>
      </c>
      <c r="BG184" s="231">
        <f>IF(N184="zákl. přenesená",J184,0)</f>
        <v>0</v>
      </c>
      <c r="BH184" s="231">
        <f>IF(N184="sníž. přenesená",J184,0)</f>
        <v>0</v>
      </c>
      <c r="BI184" s="231">
        <f>IF(N184="nulová",J184,0)</f>
        <v>0</v>
      </c>
      <c r="BJ184" s="16" t="s">
        <v>81</v>
      </c>
      <c r="BK184" s="231">
        <f>ROUND(I184*H184,2)</f>
        <v>0</v>
      </c>
      <c r="BL184" s="16" t="s">
        <v>130</v>
      </c>
      <c r="BM184" s="230" t="s">
        <v>262</v>
      </c>
    </row>
    <row r="185" s="13" customFormat="1">
      <c r="A185" s="13"/>
      <c r="B185" s="232"/>
      <c r="C185" s="233"/>
      <c r="D185" s="234" t="s">
        <v>135</v>
      </c>
      <c r="E185" s="235" t="s">
        <v>1</v>
      </c>
      <c r="F185" s="236" t="s">
        <v>263</v>
      </c>
      <c r="G185" s="233"/>
      <c r="H185" s="237">
        <v>2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135</v>
      </c>
      <c r="AU185" s="243" t="s">
        <v>85</v>
      </c>
      <c r="AV185" s="13" t="s">
        <v>85</v>
      </c>
      <c r="AW185" s="13" t="s">
        <v>32</v>
      </c>
      <c r="AX185" s="13" t="s">
        <v>76</v>
      </c>
      <c r="AY185" s="243" t="s">
        <v>124</v>
      </c>
    </row>
    <row r="186" s="13" customFormat="1">
      <c r="A186" s="13"/>
      <c r="B186" s="232"/>
      <c r="C186" s="233"/>
      <c r="D186" s="234" t="s">
        <v>135</v>
      </c>
      <c r="E186" s="235" t="s">
        <v>1</v>
      </c>
      <c r="F186" s="236" t="s">
        <v>264</v>
      </c>
      <c r="G186" s="233"/>
      <c r="H186" s="237">
        <v>2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135</v>
      </c>
      <c r="AU186" s="243" t="s">
        <v>85</v>
      </c>
      <c r="AV186" s="13" t="s">
        <v>85</v>
      </c>
      <c r="AW186" s="13" t="s">
        <v>32</v>
      </c>
      <c r="AX186" s="13" t="s">
        <v>76</v>
      </c>
      <c r="AY186" s="243" t="s">
        <v>124</v>
      </c>
    </row>
    <row r="187" s="14" customFormat="1">
      <c r="A187" s="14"/>
      <c r="B187" s="244"/>
      <c r="C187" s="245"/>
      <c r="D187" s="234" t="s">
        <v>135</v>
      </c>
      <c r="E187" s="246" t="s">
        <v>1</v>
      </c>
      <c r="F187" s="247" t="s">
        <v>147</v>
      </c>
      <c r="G187" s="245"/>
      <c r="H187" s="248">
        <v>4</v>
      </c>
      <c r="I187" s="249"/>
      <c r="J187" s="245"/>
      <c r="K187" s="245"/>
      <c r="L187" s="250"/>
      <c r="M187" s="251"/>
      <c r="N187" s="252"/>
      <c r="O187" s="252"/>
      <c r="P187" s="252"/>
      <c r="Q187" s="252"/>
      <c r="R187" s="252"/>
      <c r="S187" s="252"/>
      <c r="T187" s="253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4" t="s">
        <v>135</v>
      </c>
      <c r="AU187" s="254" t="s">
        <v>85</v>
      </c>
      <c r="AV187" s="14" t="s">
        <v>130</v>
      </c>
      <c r="AW187" s="14" t="s">
        <v>32</v>
      </c>
      <c r="AX187" s="14" t="s">
        <v>81</v>
      </c>
      <c r="AY187" s="254" t="s">
        <v>124</v>
      </c>
    </row>
    <row r="188" s="2" customFormat="1" ht="24.15" customHeight="1">
      <c r="A188" s="37"/>
      <c r="B188" s="38"/>
      <c r="C188" s="218" t="s">
        <v>265</v>
      </c>
      <c r="D188" s="218" t="s">
        <v>126</v>
      </c>
      <c r="E188" s="219" t="s">
        <v>266</v>
      </c>
      <c r="F188" s="220" t="s">
        <v>267</v>
      </c>
      <c r="G188" s="221" t="s">
        <v>210</v>
      </c>
      <c r="H188" s="222">
        <v>1263.5</v>
      </c>
      <c r="I188" s="223"/>
      <c r="J188" s="224">
        <f>ROUND(I188*H188,2)</f>
        <v>0</v>
      </c>
      <c r="K188" s="225"/>
      <c r="L188" s="43"/>
      <c r="M188" s="226" t="s">
        <v>1</v>
      </c>
      <c r="N188" s="227" t="s">
        <v>41</v>
      </c>
      <c r="O188" s="90"/>
      <c r="P188" s="228">
        <f>O188*H188</f>
        <v>0</v>
      </c>
      <c r="Q188" s="228">
        <v>0.00033</v>
      </c>
      <c r="R188" s="228">
        <f>Q188*H188</f>
        <v>0.41695500000000002</v>
      </c>
      <c r="S188" s="228">
        <v>0</v>
      </c>
      <c r="T188" s="229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230" t="s">
        <v>130</v>
      </c>
      <c r="AT188" s="230" t="s">
        <v>126</v>
      </c>
      <c r="AU188" s="230" t="s">
        <v>85</v>
      </c>
      <c r="AY188" s="16" t="s">
        <v>124</v>
      </c>
      <c r="BE188" s="231">
        <f>IF(N188="základní",J188,0)</f>
        <v>0</v>
      </c>
      <c r="BF188" s="231">
        <f>IF(N188="snížená",J188,0)</f>
        <v>0</v>
      </c>
      <c r="BG188" s="231">
        <f>IF(N188="zákl. přenesená",J188,0)</f>
        <v>0</v>
      </c>
      <c r="BH188" s="231">
        <f>IF(N188="sníž. přenesená",J188,0)</f>
        <v>0</v>
      </c>
      <c r="BI188" s="231">
        <f>IF(N188="nulová",J188,0)</f>
        <v>0</v>
      </c>
      <c r="BJ188" s="16" t="s">
        <v>81</v>
      </c>
      <c r="BK188" s="231">
        <f>ROUND(I188*H188,2)</f>
        <v>0</v>
      </c>
      <c r="BL188" s="16" t="s">
        <v>130</v>
      </c>
      <c r="BM188" s="230" t="s">
        <v>268</v>
      </c>
    </row>
    <row r="189" s="2" customFormat="1" ht="24.15" customHeight="1">
      <c r="A189" s="37"/>
      <c r="B189" s="38"/>
      <c r="C189" s="218" t="s">
        <v>269</v>
      </c>
      <c r="D189" s="218" t="s">
        <v>126</v>
      </c>
      <c r="E189" s="219" t="s">
        <v>270</v>
      </c>
      <c r="F189" s="220" t="s">
        <v>271</v>
      </c>
      <c r="G189" s="221" t="s">
        <v>129</v>
      </c>
      <c r="H189" s="222">
        <v>22</v>
      </c>
      <c r="I189" s="223"/>
      <c r="J189" s="224">
        <f>ROUND(I189*H189,2)</f>
        <v>0</v>
      </c>
      <c r="K189" s="225"/>
      <c r="L189" s="43"/>
      <c r="M189" s="226" t="s">
        <v>1</v>
      </c>
      <c r="N189" s="227" t="s">
        <v>41</v>
      </c>
      <c r="O189" s="90"/>
      <c r="P189" s="228">
        <f>O189*H189</f>
        <v>0</v>
      </c>
      <c r="Q189" s="228">
        <v>0.0025999999999999999</v>
      </c>
      <c r="R189" s="228">
        <f>Q189*H189</f>
        <v>0.057200000000000001</v>
      </c>
      <c r="S189" s="228">
        <v>0</v>
      </c>
      <c r="T189" s="229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30" t="s">
        <v>130</v>
      </c>
      <c r="AT189" s="230" t="s">
        <v>126</v>
      </c>
      <c r="AU189" s="230" t="s">
        <v>85</v>
      </c>
      <c r="AY189" s="16" t="s">
        <v>124</v>
      </c>
      <c r="BE189" s="231">
        <f>IF(N189="základní",J189,0)</f>
        <v>0</v>
      </c>
      <c r="BF189" s="231">
        <f>IF(N189="snížená",J189,0)</f>
        <v>0</v>
      </c>
      <c r="BG189" s="231">
        <f>IF(N189="zákl. přenesená",J189,0)</f>
        <v>0</v>
      </c>
      <c r="BH189" s="231">
        <f>IF(N189="sníž. přenesená",J189,0)</f>
        <v>0</v>
      </c>
      <c r="BI189" s="231">
        <f>IF(N189="nulová",J189,0)</f>
        <v>0</v>
      </c>
      <c r="BJ189" s="16" t="s">
        <v>81</v>
      </c>
      <c r="BK189" s="231">
        <f>ROUND(I189*H189,2)</f>
        <v>0</v>
      </c>
      <c r="BL189" s="16" t="s">
        <v>130</v>
      </c>
      <c r="BM189" s="230" t="s">
        <v>272</v>
      </c>
    </row>
    <row r="190" s="13" customFormat="1">
      <c r="A190" s="13"/>
      <c r="B190" s="232"/>
      <c r="C190" s="233"/>
      <c r="D190" s="234" t="s">
        <v>135</v>
      </c>
      <c r="E190" s="235" t="s">
        <v>1</v>
      </c>
      <c r="F190" s="236" t="s">
        <v>273</v>
      </c>
      <c r="G190" s="233"/>
      <c r="H190" s="237">
        <v>22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135</v>
      </c>
      <c r="AU190" s="243" t="s">
        <v>85</v>
      </c>
      <c r="AV190" s="13" t="s">
        <v>85</v>
      </c>
      <c r="AW190" s="13" t="s">
        <v>32</v>
      </c>
      <c r="AX190" s="13" t="s">
        <v>81</v>
      </c>
      <c r="AY190" s="243" t="s">
        <v>124</v>
      </c>
    </row>
    <row r="191" s="2" customFormat="1" ht="24.15" customHeight="1">
      <c r="A191" s="37"/>
      <c r="B191" s="38"/>
      <c r="C191" s="218" t="s">
        <v>274</v>
      </c>
      <c r="D191" s="218" t="s">
        <v>126</v>
      </c>
      <c r="E191" s="219" t="s">
        <v>275</v>
      </c>
      <c r="F191" s="220" t="s">
        <v>276</v>
      </c>
      <c r="G191" s="221" t="s">
        <v>204</v>
      </c>
      <c r="H191" s="222">
        <v>2</v>
      </c>
      <c r="I191" s="223"/>
      <c r="J191" s="224">
        <f>ROUND(I191*H191,2)</f>
        <v>0</v>
      </c>
      <c r="K191" s="225"/>
      <c r="L191" s="43"/>
      <c r="M191" s="226" t="s">
        <v>1</v>
      </c>
      <c r="N191" s="227" t="s">
        <v>41</v>
      </c>
      <c r="O191" s="90"/>
      <c r="P191" s="228">
        <f>O191*H191</f>
        <v>0</v>
      </c>
      <c r="Q191" s="228">
        <v>0.00054000000000000001</v>
      </c>
      <c r="R191" s="228">
        <f>Q191*H191</f>
        <v>0.00108</v>
      </c>
      <c r="S191" s="228">
        <v>0</v>
      </c>
      <c r="T191" s="229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230" t="s">
        <v>130</v>
      </c>
      <c r="AT191" s="230" t="s">
        <v>126</v>
      </c>
      <c r="AU191" s="230" t="s">
        <v>85</v>
      </c>
      <c r="AY191" s="16" t="s">
        <v>124</v>
      </c>
      <c r="BE191" s="231">
        <f>IF(N191="základní",J191,0)</f>
        <v>0</v>
      </c>
      <c r="BF191" s="231">
        <f>IF(N191="snížená",J191,0)</f>
        <v>0</v>
      </c>
      <c r="BG191" s="231">
        <f>IF(N191="zákl. přenesená",J191,0)</f>
        <v>0</v>
      </c>
      <c r="BH191" s="231">
        <f>IF(N191="sníž. přenesená",J191,0)</f>
        <v>0</v>
      </c>
      <c r="BI191" s="231">
        <f>IF(N191="nulová",J191,0)</f>
        <v>0</v>
      </c>
      <c r="BJ191" s="16" t="s">
        <v>81</v>
      </c>
      <c r="BK191" s="231">
        <f>ROUND(I191*H191,2)</f>
        <v>0</v>
      </c>
      <c r="BL191" s="16" t="s">
        <v>130</v>
      </c>
      <c r="BM191" s="230" t="s">
        <v>277</v>
      </c>
    </row>
    <row r="192" s="12" customFormat="1" ht="22.8" customHeight="1">
      <c r="A192" s="12"/>
      <c r="B192" s="202"/>
      <c r="C192" s="203"/>
      <c r="D192" s="204" t="s">
        <v>75</v>
      </c>
      <c r="E192" s="216" t="s">
        <v>278</v>
      </c>
      <c r="F192" s="216" t="s">
        <v>279</v>
      </c>
      <c r="G192" s="203"/>
      <c r="H192" s="203"/>
      <c r="I192" s="206"/>
      <c r="J192" s="217">
        <f>BK192</f>
        <v>0</v>
      </c>
      <c r="K192" s="203"/>
      <c r="L192" s="208"/>
      <c r="M192" s="209"/>
      <c r="N192" s="210"/>
      <c r="O192" s="210"/>
      <c r="P192" s="211">
        <f>SUM(P193:P196)</f>
        <v>0</v>
      </c>
      <c r="Q192" s="210"/>
      <c r="R192" s="211">
        <f>SUM(R193:R196)</f>
        <v>0</v>
      </c>
      <c r="S192" s="210"/>
      <c r="T192" s="212">
        <f>SUM(T193:T196)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13" t="s">
        <v>81</v>
      </c>
      <c r="AT192" s="214" t="s">
        <v>75</v>
      </c>
      <c r="AU192" s="214" t="s">
        <v>81</v>
      </c>
      <c r="AY192" s="213" t="s">
        <v>124</v>
      </c>
      <c r="BK192" s="215">
        <f>SUM(BK193:BK196)</f>
        <v>0</v>
      </c>
    </row>
    <row r="193" s="2" customFormat="1" ht="16.5" customHeight="1">
      <c r="A193" s="37"/>
      <c r="B193" s="38"/>
      <c r="C193" s="218" t="s">
        <v>280</v>
      </c>
      <c r="D193" s="218" t="s">
        <v>126</v>
      </c>
      <c r="E193" s="219" t="s">
        <v>281</v>
      </c>
      <c r="F193" s="220" t="s">
        <v>282</v>
      </c>
      <c r="G193" s="221" t="s">
        <v>157</v>
      </c>
      <c r="H193" s="222">
        <v>3.8999999999999999</v>
      </c>
      <c r="I193" s="223"/>
      <c r="J193" s="224">
        <f>ROUND(I193*H193,2)</f>
        <v>0</v>
      </c>
      <c r="K193" s="225"/>
      <c r="L193" s="43"/>
      <c r="M193" s="226" t="s">
        <v>1</v>
      </c>
      <c r="N193" s="227" t="s">
        <v>41</v>
      </c>
      <c r="O193" s="90"/>
      <c r="P193" s="228">
        <f>O193*H193</f>
        <v>0</v>
      </c>
      <c r="Q193" s="228">
        <v>0</v>
      </c>
      <c r="R193" s="228">
        <f>Q193*H193</f>
        <v>0</v>
      </c>
      <c r="S193" s="228">
        <v>0</v>
      </c>
      <c r="T193" s="229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230" t="s">
        <v>130</v>
      </c>
      <c r="AT193" s="230" t="s">
        <v>126</v>
      </c>
      <c r="AU193" s="230" t="s">
        <v>85</v>
      </c>
      <c r="AY193" s="16" t="s">
        <v>124</v>
      </c>
      <c r="BE193" s="231">
        <f>IF(N193="základní",J193,0)</f>
        <v>0</v>
      </c>
      <c r="BF193" s="231">
        <f>IF(N193="snížená",J193,0)</f>
        <v>0</v>
      </c>
      <c r="BG193" s="231">
        <f>IF(N193="zákl. přenesená",J193,0)</f>
        <v>0</v>
      </c>
      <c r="BH193" s="231">
        <f>IF(N193="sníž. přenesená",J193,0)</f>
        <v>0</v>
      </c>
      <c r="BI193" s="231">
        <f>IF(N193="nulová",J193,0)</f>
        <v>0</v>
      </c>
      <c r="BJ193" s="16" t="s">
        <v>81</v>
      </c>
      <c r="BK193" s="231">
        <f>ROUND(I193*H193,2)</f>
        <v>0</v>
      </c>
      <c r="BL193" s="16" t="s">
        <v>130</v>
      </c>
      <c r="BM193" s="230" t="s">
        <v>283</v>
      </c>
    </row>
    <row r="194" s="2" customFormat="1" ht="24.15" customHeight="1">
      <c r="A194" s="37"/>
      <c r="B194" s="38"/>
      <c r="C194" s="218" t="s">
        <v>284</v>
      </c>
      <c r="D194" s="218" t="s">
        <v>126</v>
      </c>
      <c r="E194" s="219" t="s">
        <v>285</v>
      </c>
      <c r="F194" s="220" t="s">
        <v>286</v>
      </c>
      <c r="G194" s="221" t="s">
        <v>157</v>
      </c>
      <c r="H194" s="222">
        <v>35.100000000000001</v>
      </c>
      <c r="I194" s="223"/>
      <c r="J194" s="224">
        <f>ROUND(I194*H194,2)</f>
        <v>0</v>
      </c>
      <c r="K194" s="225"/>
      <c r="L194" s="43"/>
      <c r="M194" s="226" t="s">
        <v>1</v>
      </c>
      <c r="N194" s="227" t="s">
        <v>41</v>
      </c>
      <c r="O194" s="90"/>
      <c r="P194" s="228">
        <f>O194*H194</f>
        <v>0</v>
      </c>
      <c r="Q194" s="228">
        <v>0</v>
      </c>
      <c r="R194" s="228">
        <f>Q194*H194</f>
        <v>0</v>
      </c>
      <c r="S194" s="228">
        <v>0</v>
      </c>
      <c r="T194" s="229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230" t="s">
        <v>130</v>
      </c>
      <c r="AT194" s="230" t="s">
        <v>126</v>
      </c>
      <c r="AU194" s="230" t="s">
        <v>85</v>
      </c>
      <c r="AY194" s="16" t="s">
        <v>124</v>
      </c>
      <c r="BE194" s="231">
        <f>IF(N194="základní",J194,0)</f>
        <v>0</v>
      </c>
      <c r="BF194" s="231">
        <f>IF(N194="snížená",J194,0)</f>
        <v>0</v>
      </c>
      <c r="BG194" s="231">
        <f>IF(N194="zákl. přenesená",J194,0)</f>
        <v>0</v>
      </c>
      <c r="BH194" s="231">
        <f>IF(N194="sníž. přenesená",J194,0)</f>
        <v>0</v>
      </c>
      <c r="BI194" s="231">
        <f>IF(N194="nulová",J194,0)</f>
        <v>0</v>
      </c>
      <c r="BJ194" s="16" t="s">
        <v>81</v>
      </c>
      <c r="BK194" s="231">
        <f>ROUND(I194*H194,2)</f>
        <v>0</v>
      </c>
      <c r="BL194" s="16" t="s">
        <v>130</v>
      </c>
      <c r="BM194" s="230" t="s">
        <v>287</v>
      </c>
    </row>
    <row r="195" s="13" customFormat="1">
      <c r="A195" s="13"/>
      <c r="B195" s="232"/>
      <c r="C195" s="233"/>
      <c r="D195" s="234" t="s">
        <v>135</v>
      </c>
      <c r="E195" s="233"/>
      <c r="F195" s="236" t="s">
        <v>288</v>
      </c>
      <c r="G195" s="233"/>
      <c r="H195" s="237">
        <v>35.100000000000001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135</v>
      </c>
      <c r="AU195" s="243" t="s">
        <v>85</v>
      </c>
      <c r="AV195" s="13" t="s">
        <v>85</v>
      </c>
      <c r="AW195" s="13" t="s">
        <v>4</v>
      </c>
      <c r="AX195" s="13" t="s">
        <v>81</v>
      </c>
      <c r="AY195" s="243" t="s">
        <v>124</v>
      </c>
    </row>
    <row r="196" s="2" customFormat="1" ht="37.8" customHeight="1">
      <c r="A196" s="37"/>
      <c r="B196" s="38"/>
      <c r="C196" s="218" t="s">
        <v>289</v>
      </c>
      <c r="D196" s="218" t="s">
        <v>126</v>
      </c>
      <c r="E196" s="219" t="s">
        <v>290</v>
      </c>
      <c r="F196" s="220" t="s">
        <v>291</v>
      </c>
      <c r="G196" s="221" t="s">
        <v>157</v>
      </c>
      <c r="H196" s="222">
        <v>3.8999999999999999</v>
      </c>
      <c r="I196" s="223"/>
      <c r="J196" s="224">
        <f>ROUND(I196*H196,2)</f>
        <v>0</v>
      </c>
      <c r="K196" s="225"/>
      <c r="L196" s="43"/>
      <c r="M196" s="226" t="s">
        <v>1</v>
      </c>
      <c r="N196" s="227" t="s">
        <v>41</v>
      </c>
      <c r="O196" s="90"/>
      <c r="P196" s="228">
        <f>O196*H196</f>
        <v>0</v>
      </c>
      <c r="Q196" s="228">
        <v>0</v>
      </c>
      <c r="R196" s="228">
        <f>Q196*H196</f>
        <v>0</v>
      </c>
      <c r="S196" s="228">
        <v>0</v>
      </c>
      <c r="T196" s="229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230" t="s">
        <v>130</v>
      </c>
      <c r="AT196" s="230" t="s">
        <v>126</v>
      </c>
      <c r="AU196" s="230" t="s">
        <v>85</v>
      </c>
      <c r="AY196" s="16" t="s">
        <v>124</v>
      </c>
      <c r="BE196" s="231">
        <f>IF(N196="základní",J196,0)</f>
        <v>0</v>
      </c>
      <c r="BF196" s="231">
        <f>IF(N196="snížená",J196,0)</f>
        <v>0</v>
      </c>
      <c r="BG196" s="231">
        <f>IF(N196="zákl. přenesená",J196,0)</f>
        <v>0</v>
      </c>
      <c r="BH196" s="231">
        <f>IF(N196="sníž. přenesená",J196,0)</f>
        <v>0</v>
      </c>
      <c r="BI196" s="231">
        <f>IF(N196="nulová",J196,0)</f>
        <v>0</v>
      </c>
      <c r="BJ196" s="16" t="s">
        <v>81</v>
      </c>
      <c r="BK196" s="231">
        <f>ROUND(I196*H196,2)</f>
        <v>0</v>
      </c>
      <c r="BL196" s="16" t="s">
        <v>130</v>
      </c>
      <c r="BM196" s="230" t="s">
        <v>292</v>
      </c>
    </row>
    <row r="197" s="12" customFormat="1" ht="22.8" customHeight="1">
      <c r="A197" s="12"/>
      <c r="B197" s="202"/>
      <c r="C197" s="203"/>
      <c r="D197" s="204" t="s">
        <v>75</v>
      </c>
      <c r="E197" s="216" t="s">
        <v>293</v>
      </c>
      <c r="F197" s="216" t="s">
        <v>294</v>
      </c>
      <c r="G197" s="203"/>
      <c r="H197" s="203"/>
      <c r="I197" s="206"/>
      <c r="J197" s="217">
        <f>BK197</f>
        <v>0</v>
      </c>
      <c r="K197" s="203"/>
      <c r="L197" s="208"/>
      <c r="M197" s="209"/>
      <c r="N197" s="210"/>
      <c r="O197" s="210"/>
      <c r="P197" s="211">
        <f>P198</f>
        <v>0</v>
      </c>
      <c r="Q197" s="210"/>
      <c r="R197" s="211">
        <f>R198</f>
        <v>0</v>
      </c>
      <c r="S197" s="210"/>
      <c r="T197" s="212">
        <f>T198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13" t="s">
        <v>81</v>
      </c>
      <c r="AT197" s="214" t="s">
        <v>75</v>
      </c>
      <c r="AU197" s="214" t="s">
        <v>81</v>
      </c>
      <c r="AY197" s="213" t="s">
        <v>124</v>
      </c>
      <c r="BK197" s="215">
        <f>BK198</f>
        <v>0</v>
      </c>
    </row>
    <row r="198" s="2" customFormat="1" ht="33" customHeight="1">
      <c r="A198" s="37"/>
      <c r="B198" s="38"/>
      <c r="C198" s="218" t="s">
        <v>295</v>
      </c>
      <c r="D198" s="218" t="s">
        <v>126</v>
      </c>
      <c r="E198" s="219" t="s">
        <v>296</v>
      </c>
      <c r="F198" s="220" t="s">
        <v>297</v>
      </c>
      <c r="G198" s="221" t="s">
        <v>157</v>
      </c>
      <c r="H198" s="222">
        <v>6153.6840000000002</v>
      </c>
      <c r="I198" s="223"/>
      <c r="J198" s="224">
        <f>ROUND(I198*H198,2)</f>
        <v>0</v>
      </c>
      <c r="K198" s="225"/>
      <c r="L198" s="43"/>
      <c r="M198" s="226" t="s">
        <v>1</v>
      </c>
      <c r="N198" s="227" t="s">
        <v>41</v>
      </c>
      <c r="O198" s="90"/>
      <c r="P198" s="228">
        <f>O198*H198</f>
        <v>0</v>
      </c>
      <c r="Q198" s="228">
        <v>0</v>
      </c>
      <c r="R198" s="228">
        <f>Q198*H198</f>
        <v>0</v>
      </c>
      <c r="S198" s="228">
        <v>0</v>
      </c>
      <c r="T198" s="229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230" t="s">
        <v>130</v>
      </c>
      <c r="AT198" s="230" t="s">
        <v>126</v>
      </c>
      <c r="AU198" s="230" t="s">
        <v>85</v>
      </c>
      <c r="AY198" s="16" t="s">
        <v>124</v>
      </c>
      <c r="BE198" s="231">
        <f>IF(N198="základní",J198,0)</f>
        <v>0</v>
      </c>
      <c r="BF198" s="231">
        <f>IF(N198="snížená",J198,0)</f>
        <v>0</v>
      </c>
      <c r="BG198" s="231">
        <f>IF(N198="zákl. přenesená",J198,0)</f>
        <v>0</v>
      </c>
      <c r="BH198" s="231">
        <f>IF(N198="sníž. přenesená",J198,0)</f>
        <v>0</v>
      </c>
      <c r="BI198" s="231">
        <f>IF(N198="nulová",J198,0)</f>
        <v>0</v>
      </c>
      <c r="BJ198" s="16" t="s">
        <v>81</v>
      </c>
      <c r="BK198" s="231">
        <f>ROUND(I198*H198,2)</f>
        <v>0</v>
      </c>
      <c r="BL198" s="16" t="s">
        <v>130</v>
      </c>
      <c r="BM198" s="230" t="s">
        <v>298</v>
      </c>
    </row>
    <row r="199" s="12" customFormat="1" ht="25.92" customHeight="1">
      <c r="A199" s="12"/>
      <c r="B199" s="202"/>
      <c r="C199" s="203"/>
      <c r="D199" s="204" t="s">
        <v>75</v>
      </c>
      <c r="E199" s="205" t="s">
        <v>299</v>
      </c>
      <c r="F199" s="205" t="s">
        <v>300</v>
      </c>
      <c r="G199" s="203"/>
      <c r="H199" s="203"/>
      <c r="I199" s="206"/>
      <c r="J199" s="207">
        <f>BK199</f>
        <v>0</v>
      </c>
      <c r="K199" s="203"/>
      <c r="L199" s="208"/>
      <c r="M199" s="209"/>
      <c r="N199" s="210"/>
      <c r="O199" s="210"/>
      <c r="P199" s="211">
        <f>P200+P202+P204+P206</f>
        <v>0</v>
      </c>
      <c r="Q199" s="210"/>
      <c r="R199" s="211">
        <f>R200+R202+R204+R206</f>
        <v>0</v>
      </c>
      <c r="S199" s="210"/>
      <c r="T199" s="212">
        <f>T200+T202+T204+T206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13" t="s">
        <v>148</v>
      </c>
      <c r="AT199" s="214" t="s">
        <v>75</v>
      </c>
      <c r="AU199" s="214" t="s">
        <v>76</v>
      </c>
      <c r="AY199" s="213" t="s">
        <v>124</v>
      </c>
      <c r="BK199" s="215">
        <f>BK200+BK202+BK204+BK206</f>
        <v>0</v>
      </c>
    </row>
    <row r="200" s="12" customFormat="1" ht="22.8" customHeight="1">
      <c r="A200" s="12"/>
      <c r="B200" s="202"/>
      <c r="C200" s="203"/>
      <c r="D200" s="204" t="s">
        <v>75</v>
      </c>
      <c r="E200" s="216" t="s">
        <v>301</v>
      </c>
      <c r="F200" s="216" t="s">
        <v>302</v>
      </c>
      <c r="G200" s="203"/>
      <c r="H200" s="203"/>
      <c r="I200" s="206"/>
      <c r="J200" s="217">
        <f>BK200</f>
        <v>0</v>
      </c>
      <c r="K200" s="203"/>
      <c r="L200" s="208"/>
      <c r="M200" s="209"/>
      <c r="N200" s="210"/>
      <c r="O200" s="210"/>
      <c r="P200" s="211">
        <f>P201</f>
        <v>0</v>
      </c>
      <c r="Q200" s="210"/>
      <c r="R200" s="211">
        <f>R201</f>
        <v>0</v>
      </c>
      <c r="S200" s="210"/>
      <c r="T200" s="212">
        <f>T201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213" t="s">
        <v>148</v>
      </c>
      <c r="AT200" s="214" t="s">
        <v>75</v>
      </c>
      <c r="AU200" s="214" t="s">
        <v>81</v>
      </c>
      <c r="AY200" s="213" t="s">
        <v>124</v>
      </c>
      <c r="BK200" s="215">
        <f>BK201</f>
        <v>0</v>
      </c>
    </row>
    <row r="201" s="2" customFormat="1" ht="16.5" customHeight="1">
      <c r="A201" s="37"/>
      <c r="B201" s="38"/>
      <c r="C201" s="218" t="s">
        <v>303</v>
      </c>
      <c r="D201" s="218" t="s">
        <v>126</v>
      </c>
      <c r="E201" s="219" t="s">
        <v>304</v>
      </c>
      <c r="F201" s="220" t="s">
        <v>305</v>
      </c>
      <c r="G201" s="221" t="s">
        <v>306</v>
      </c>
      <c r="H201" s="222">
        <v>1</v>
      </c>
      <c r="I201" s="223"/>
      <c r="J201" s="224">
        <f>ROUND(I201*H201,2)</f>
        <v>0</v>
      </c>
      <c r="K201" s="225"/>
      <c r="L201" s="43"/>
      <c r="M201" s="226" t="s">
        <v>1</v>
      </c>
      <c r="N201" s="227" t="s">
        <v>41</v>
      </c>
      <c r="O201" s="90"/>
      <c r="P201" s="228">
        <f>O201*H201</f>
        <v>0</v>
      </c>
      <c r="Q201" s="228">
        <v>0</v>
      </c>
      <c r="R201" s="228">
        <f>Q201*H201</f>
        <v>0</v>
      </c>
      <c r="S201" s="228">
        <v>0</v>
      </c>
      <c r="T201" s="229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230" t="s">
        <v>307</v>
      </c>
      <c r="AT201" s="230" t="s">
        <v>126</v>
      </c>
      <c r="AU201" s="230" t="s">
        <v>85</v>
      </c>
      <c r="AY201" s="16" t="s">
        <v>124</v>
      </c>
      <c r="BE201" s="231">
        <f>IF(N201="základní",J201,0)</f>
        <v>0</v>
      </c>
      <c r="BF201" s="231">
        <f>IF(N201="snížená",J201,0)</f>
        <v>0</v>
      </c>
      <c r="BG201" s="231">
        <f>IF(N201="zákl. přenesená",J201,0)</f>
        <v>0</v>
      </c>
      <c r="BH201" s="231">
        <f>IF(N201="sníž. přenesená",J201,0)</f>
        <v>0</v>
      </c>
      <c r="BI201" s="231">
        <f>IF(N201="nulová",J201,0)</f>
        <v>0</v>
      </c>
      <c r="BJ201" s="16" t="s">
        <v>81</v>
      </c>
      <c r="BK201" s="231">
        <f>ROUND(I201*H201,2)</f>
        <v>0</v>
      </c>
      <c r="BL201" s="16" t="s">
        <v>307</v>
      </c>
      <c r="BM201" s="230" t="s">
        <v>308</v>
      </c>
    </row>
    <row r="202" s="12" customFormat="1" ht="22.8" customHeight="1">
      <c r="A202" s="12"/>
      <c r="B202" s="202"/>
      <c r="C202" s="203"/>
      <c r="D202" s="204" t="s">
        <v>75</v>
      </c>
      <c r="E202" s="216" t="s">
        <v>309</v>
      </c>
      <c r="F202" s="216" t="s">
        <v>310</v>
      </c>
      <c r="G202" s="203"/>
      <c r="H202" s="203"/>
      <c r="I202" s="206"/>
      <c r="J202" s="217">
        <f>BK202</f>
        <v>0</v>
      </c>
      <c r="K202" s="203"/>
      <c r="L202" s="208"/>
      <c r="M202" s="209"/>
      <c r="N202" s="210"/>
      <c r="O202" s="210"/>
      <c r="P202" s="211">
        <f>P203</f>
        <v>0</v>
      </c>
      <c r="Q202" s="210"/>
      <c r="R202" s="211">
        <f>R203</f>
        <v>0</v>
      </c>
      <c r="S202" s="210"/>
      <c r="T202" s="212">
        <f>T203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213" t="s">
        <v>148</v>
      </c>
      <c r="AT202" s="214" t="s">
        <v>75</v>
      </c>
      <c r="AU202" s="214" t="s">
        <v>81</v>
      </c>
      <c r="AY202" s="213" t="s">
        <v>124</v>
      </c>
      <c r="BK202" s="215">
        <f>BK203</f>
        <v>0</v>
      </c>
    </row>
    <row r="203" s="2" customFormat="1" ht="37.8" customHeight="1">
      <c r="A203" s="37"/>
      <c r="B203" s="38"/>
      <c r="C203" s="218" t="s">
        <v>311</v>
      </c>
      <c r="D203" s="218" t="s">
        <v>126</v>
      </c>
      <c r="E203" s="219" t="s">
        <v>312</v>
      </c>
      <c r="F203" s="220" t="s">
        <v>313</v>
      </c>
      <c r="G203" s="221" t="s">
        <v>306</v>
      </c>
      <c r="H203" s="222">
        <v>1</v>
      </c>
      <c r="I203" s="223"/>
      <c r="J203" s="224">
        <f>ROUND(I203*H203,2)</f>
        <v>0</v>
      </c>
      <c r="K203" s="225"/>
      <c r="L203" s="43"/>
      <c r="M203" s="226" t="s">
        <v>1</v>
      </c>
      <c r="N203" s="227" t="s">
        <v>41</v>
      </c>
      <c r="O203" s="90"/>
      <c r="P203" s="228">
        <f>O203*H203</f>
        <v>0</v>
      </c>
      <c r="Q203" s="228">
        <v>0</v>
      </c>
      <c r="R203" s="228">
        <f>Q203*H203</f>
        <v>0</v>
      </c>
      <c r="S203" s="228">
        <v>0</v>
      </c>
      <c r="T203" s="229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230" t="s">
        <v>307</v>
      </c>
      <c r="AT203" s="230" t="s">
        <v>126</v>
      </c>
      <c r="AU203" s="230" t="s">
        <v>85</v>
      </c>
      <c r="AY203" s="16" t="s">
        <v>124</v>
      </c>
      <c r="BE203" s="231">
        <f>IF(N203="základní",J203,0)</f>
        <v>0</v>
      </c>
      <c r="BF203" s="231">
        <f>IF(N203="snížená",J203,0)</f>
        <v>0</v>
      </c>
      <c r="BG203" s="231">
        <f>IF(N203="zákl. přenesená",J203,0)</f>
        <v>0</v>
      </c>
      <c r="BH203" s="231">
        <f>IF(N203="sníž. přenesená",J203,0)</f>
        <v>0</v>
      </c>
      <c r="BI203" s="231">
        <f>IF(N203="nulová",J203,0)</f>
        <v>0</v>
      </c>
      <c r="BJ203" s="16" t="s">
        <v>81</v>
      </c>
      <c r="BK203" s="231">
        <f>ROUND(I203*H203,2)</f>
        <v>0</v>
      </c>
      <c r="BL203" s="16" t="s">
        <v>307</v>
      </c>
      <c r="BM203" s="230" t="s">
        <v>314</v>
      </c>
    </row>
    <row r="204" s="12" customFormat="1" ht="22.8" customHeight="1">
      <c r="A204" s="12"/>
      <c r="B204" s="202"/>
      <c r="C204" s="203"/>
      <c r="D204" s="204" t="s">
        <v>75</v>
      </c>
      <c r="E204" s="216" t="s">
        <v>315</v>
      </c>
      <c r="F204" s="216" t="s">
        <v>316</v>
      </c>
      <c r="G204" s="203"/>
      <c r="H204" s="203"/>
      <c r="I204" s="206"/>
      <c r="J204" s="217">
        <f>BK204</f>
        <v>0</v>
      </c>
      <c r="K204" s="203"/>
      <c r="L204" s="208"/>
      <c r="M204" s="209"/>
      <c r="N204" s="210"/>
      <c r="O204" s="210"/>
      <c r="P204" s="211">
        <f>P205</f>
        <v>0</v>
      </c>
      <c r="Q204" s="210"/>
      <c r="R204" s="211">
        <f>R205</f>
        <v>0</v>
      </c>
      <c r="S204" s="210"/>
      <c r="T204" s="212">
        <f>T205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13" t="s">
        <v>148</v>
      </c>
      <c r="AT204" s="214" t="s">
        <v>75</v>
      </c>
      <c r="AU204" s="214" t="s">
        <v>81</v>
      </c>
      <c r="AY204" s="213" t="s">
        <v>124</v>
      </c>
      <c r="BK204" s="215">
        <f>BK205</f>
        <v>0</v>
      </c>
    </row>
    <row r="205" s="2" customFormat="1" ht="24.15" customHeight="1">
      <c r="A205" s="37"/>
      <c r="B205" s="38"/>
      <c r="C205" s="218" t="s">
        <v>317</v>
      </c>
      <c r="D205" s="218" t="s">
        <v>126</v>
      </c>
      <c r="E205" s="219" t="s">
        <v>318</v>
      </c>
      <c r="F205" s="220" t="s">
        <v>319</v>
      </c>
      <c r="G205" s="221" t="s">
        <v>306</v>
      </c>
      <c r="H205" s="222">
        <v>1</v>
      </c>
      <c r="I205" s="223"/>
      <c r="J205" s="224">
        <f>ROUND(I205*H205,2)</f>
        <v>0</v>
      </c>
      <c r="K205" s="225"/>
      <c r="L205" s="43"/>
      <c r="M205" s="226" t="s">
        <v>1</v>
      </c>
      <c r="N205" s="227" t="s">
        <v>41</v>
      </c>
      <c r="O205" s="90"/>
      <c r="P205" s="228">
        <f>O205*H205</f>
        <v>0</v>
      </c>
      <c r="Q205" s="228">
        <v>0</v>
      </c>
      <c r="R205" s="228">
        <f>Q205*H205</f>
        <v>0</v>
      </c>
      <c r="S205" s="228">
        <v>0</v>
      </c>
      <c r="T205" s="229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230" t="s">
        <v>307</v>
      </c>
      <c r="AT205" s="230" t="s">
        <v>126</v>
      </c>
      <c r="AU205" s="230" t="s">
        <v>85</v>
      </c>
      <c r="AY205" s="16" t="s">
        <v>124</v>
      </c>
      <c r="BE205" s="231">
        <f>IF(N205="základní",J205,0)</f>
        <v>0</v>
      </c>
      <c r="BF205" s="231">
        <f>IF(N205="snížená",J205,0)</f>
        <v>0</v>
      </c>
      <c r="BG205" s="231">
        <f>IF(N205="zákl. přenesená",J205,0)</f>
        <v>0</v>
      </c>
      <c r="BH205" s="231">
        <f>IF(N205="sníž. přenesená",J205,0)</f>
        <v>0</v>
      </c>
      <c r="BI205" s="231">
        <f>IF(N205="nulová",J205,0)</f>
        <v>0</v>
      </c>
      <c r="BJ205" s="16" t="s">
        <v>81</v>
      </c>
      <c r="BK205" s="231">
        <f>ROUND(I205*H205,2)</f>
        <v>0</v>
      </c>
      <c r="BL205" s="16" t="s">
        <v>307</v>
      </c>
      <c r="BM205" s="230" t="s">
        <v>320</v>
      </c>
    </row>
    <row r="206" s="12" customFormat="1" ht="22.8" customHeight="1">
      <c r="A206" s="12"/>
      <c r="B206" s="202"/>
      <c r="C206" s="203"/>
      <c r="D206" s="204" t="s">
        <v>75</v>
      </c>
      <c r="E206" s="216" t="s">
        <v>321</v>
      </c>
      <c r="F206" s="216" t="s">
        <v>322</v>
      </c>
      <c r="G206" s="203"/>
      <c r="H206" s="203"/>
      <c r="I206" s="206"/>
      <c r="J206" s="217">
        <f>BK206</f>
        <v>0</v>
      </c>
      <c r="K206" s="203"/>
      <c r="L206" s="208"/>
      <c r="M206" s="209"/>
      <c r="N206" s="210"/>
      <c r="O206" s="210"/>
      <c r="P206" s="211">
        <f>P207</f>
        <v>0</v>
      </c>
      <c r="Q206" s="210"/>
      <c r="R206" s="211">
        <f>R207</f>
        <v>0</v>
      </c>
      <c r="S206" s="210"/>
      <c r="T206" s="212">
        <f>T207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213" t="s">
        <v>148</v>
      </c>
      <c r="AT206" s="214" t="s">
        <v>75</v>
      </c>
      <c r="AU206" s="214" t="s">
        <v>81</v>
      </c>
      <c r="AY206" s="213" t="s">
        <v>124</v>
      </c>
      <c r="BK206" s="215">
        <f>BK207</f>
        <v>0</v>
      </c>
    </row>
    <row r="207" s="2" customFormat="1" ht="16.5" customHeight="1">
      <c r="A207" s="37"/>
      <c r="B207" s="38"/>
      <c r="C207" s="218" t="s">
        <v>323</v>
      </c>
      <c r="D207" s="218" t="s">
        <v>126</v>
      </c>
      <c r="E207" s="219" t="s">
        <v>324</v>
      </c>
      <c r="F207" s="220" t="s">
        <v>325</v>
      </c>
      <c r="G207" s="221" t="s">
        <v>306</v>
      </c>
      <c r="H207" s="222">
        <v>1</v>
      </c>
      <c r="I207" s="223"/>
      <c r="J207" s="224">
        <f>ROUND(I207*H207,2)</f>
        <v>0</v>
      </c>
      <c r="K207" s="225"/>
      <c r="L207" s="43"/>
      <c r="M207" s="266" t="s">
        <v>1</v>
      </c>
      <c r="N207" s="267" t="s">
        <v>41</v>
      </c>
      <c r="O207" s="268"/>
      <c r="P207" s="269">
        <f>O207*H207</f>
        <v>0</v>
      </c>
      <c r="Q207" s="269">
        <v>0</v>
      </c>
      <c r="R207" s="269">
        <f>Q207*H207</f>
        <v>0</v>
      </c>
      <c r="S207" s="269">
        <v>0</v>
      </c>
      <c r="T207" s="270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230" t="s">
        <v>307</v>
      </c>
      <c r="AT207" s="230" t="s">
        <v>126</v>
      </c>
      <c r="AU207" s="230" t="s">
        <v>85</v>
      </c>
      <c r="AY207" s="16" t="s">
        <v>124</v>
      </c>
      <c r="BE207" s="231">
        <f>IF(N207="základní",J207,0)</f>
        <v>0</v>
      </c>
      <c r="BF207" s="231">
        <f>IF(N207="snížená",J207,0)</f>
        <v>0</v>
      </c>
      <c r="BG207" s="231">
        <f>IF(N207="zákl. přenesená",J207,0)</f>
        <v>0</v>
      </c>
      <c r="BH207" s="231">
        <f>IF(N207="sníž. přenesená",J207,0)</f>
        <v>0</v>
      </c>
      <c r="BI207" s="231">
        <f>IF(N207="nulová",J207,0)</f>
        <v>0</v>
      </c>
      <c r="BJ207" s="16" t="s">
        <v>81</v>
      </c>
      <c r="BK207" s="231">
        <f>ROUND(I207*H207,2)</f>
        <v>0</v>
      </c>
      <c r="BL207" s="16" t="s">
        <v>307</v>
      </c>
      <c r="BM207" s="230" t="s">
        <v>326</v>
      </c>
    </row>
    <row r="208" s="2" customFormat="1" ht="6.96" customHeight="1">
      <c r="A208" s="37"/>
      <c r="B208" s="65"/>
      <c r="C208" s="66"/>
      <c r="D208" s="66"/>
      <c r="E208" s="66"/>
      <c r="F208" s="66"/>
      <c r="G208" s="66"/>
      <c r="H208" s="66"/>
      <c r="I208" s="66"/>
      <c r="J208" s="66"/>
      <c r="K208" s="66"/>
      <c r="L208" s="43"/>
      <c r="M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</row>
  </sheetData>
  <sheetProtection sheet="1" autoFilter="0" formatColumns="0" formatRows="0" objects="1" scenarios="1" spinCount="100000" saltValue="L38NYD3Zl5wdED7CoCAHSovoXLjRJCzsDX/U6oNWDQcS8iIMsNITzuf7C7sb3cV9cP29o67FoJItxK9VLguv9A==" hashValue="CVxgerrzhaCwHOn6r4uY+Q8sVxfqJrmls18mdohTToCtonIa6X38MVZ6LAwA25GyDo73AR7108BSOZ6cH59v3w==" algorithmName="SHA-512" password="CC35"/>
  <autoFilter ref="C128:K207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87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85</v>
      </c>
    </row>
    <row r="4" s="1" customFormat="1" ht="24.96" customHeight="1">
      <c r="B4" s="19"/>
      <c r="D4" s="137" t="s">
        <v>88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16</v>
      </c>
      <c r="L6" s="19"/>
    </row>
    <row r="7" s="1" customFormat="1" ht="16.5" customHeight="1">
      <c r="B7" s="19"/>
      <c r="E7" s="140" t="str">
        <f>'Rekapitulace stavby'!K6</f>
        <v>CYKLOSTEZKA PRUŠÁNKY - MORAVSKÝ ŽIŽKOV - k.ú. Prušánky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89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327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</v>
      </c>
      <c r="G11" s="37"/>
      <c r="H11" s="37"/>
      <c r="I11" s="139" t="s">
        <v>19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20</v>
      </c>
      <c r="E12" s="37"/>
      <c r="F12" s="142" t="s">
        <v>21</v>
      </c>
      <c r="G12" s="37"/>
      <c r="H12" s="37"/>
      <c r="I12" s="139" t="s">
        <v>22</v>
      </c>
      <c r="J12" s="143" t="str">
        <f>'Rekapitulace stavby'!AN8</f>
        <v>13. 6. 2023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24</v>
      </c>
      <c r="E14" s="37"/>
      <c r="F14" s="37"/>
      <c r="G14" s="37"/>
      <c r="H14" s="37"/>
      <c r="I14" s="139" t="s">
        <v>25</v>
      </c>
      <c r="J14" s="142" t="s">
        <v>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">
        <v>26</v>
      </c>
      <c r="F15" s="37"/>
      <c r="G15" s="37"/>
      <c r="H15" s="37"/>
      <c r="I15" s="139" t="s">
        <v>27</v>
      </c>
      <c r="J15" s="142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28</v>
      </c>
      <c r="E17" s="37"/>
      <c r="F17" s="37"/>
      <c r="G17" s="37"/>
      <c r="H17" s="37"/>
      <c r="I17" s="139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30</v>
      </c>
      <c r="E20" s="37"/>
      <c r="F20" s="37"/>
      <c r="G20" s="37"/>
      <c r="H20" s="37"/>
      <c r="I20" s="139" t="s">
        <v>25</v>
      </c>
      <c r="J20" s="142" t="str">
        <f>IF('Rekapitulace stavby'!AN16="","",'Rekapitulace stavby'!AN16)</f>
        <v/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tr">
        <f>IF('Rekapitulace stavby'!E17="","",'Rekapitulace stavby'!E17)</f>
        <v xml:space="preserve"> </v>
      </c>
      <c r="F21" s="37"/>
      <c r="G21" s="37"/>
      <c r="H21" s="37"/>
      <c r="I21" s="139" t="s">
        <v>27</v>
      </c>
      <c r="J21" s="142" t="str">
        <f>IF('Rekapitulace stavby'!AN17="","",'Rekapitulace stavby'!AN17)</f>
        <v/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33</v>
      </c>
      <c r="E23" s="37"/>
      <c r="F23" s="37"/>
      <c r="G23" s="37"/>
      <c r="H23" s="37"/>
      <c r="I23" s="139" t="s">
        <v>25</v>
      </c>
      <c r="J23" s="142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">
        <v>34</v>
      </c>
      <c r="F24" s="37"/>
      <c r="G24" s="37"/>
      <c r="H24" s="37"/>
      <c r="I24" s="139" t="s">
        <v>27</v>
      </c>
      <c r="J24" s="142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35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36</v>
      </c>
      <c r="E30" s="37"/>
      <c r="F30" s="37"/>
      <c r="G30" s="37"/>
      <c r="H30" s="37"/>
      <c r="I30" s="37"/>
      <c r="J30" s="150">
        <f>ROUND(J124,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38</v>
      </c>
      <c r="G32" s="37"/>
      <c r="H32" s="37"/>
      <c r="I32" s="151" t="s">
        <v>37</v>
      </c>
      <c r="J32" s="151" t="s">
        <v>39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40</v>
      </c>
      <c r="E33" s="139" t="s">
        <v>41</v>
      </c>
      <c r="F33" s="153">
        <f>ROUND((SUM(BE124:BE141)),  2)</f>
        <v>0</v>
      </c>
      <c r="G33" s="37"/>
      <c r="H33" s="37"/>
      <c r="I33" s="154">
        <v>0.20999999999999999</v>
      </c>
      <c r="J33" s="153">
        <f>ROUND(((SUM(BE124:BE141))*I33),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42</v>
      </c>
      <c r="F34" s="153">
        <f>ROUND((SUM(BF124:BF141)),  2)</f>
        <v>0</v>
      </c>
      <c r="G34" s="37"/>
      <c r="H34" s="37"/>
      <c r="I34" s="154">
        <v>0.12</v>
      </c>
      <c r="J34" s="153">
        <f>ROUND(((SUM(BF124:BF141))*I34),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43</v>
      </c>
      <c r="F35" s="153">
        <f>ROUND((SUM(BG124:BG141)),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44</v>
      </c>
      <c r="F36" s="153">
        <f>ROUND((SUM(BH124:BH141)),  2)</f>
        <v>0</v>
      </c>
      <c r="G36" s="37"/>
      <c r="H36" s="37"/>
      <c r="I36" s="154">
        <v>0.12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45</v>
      </c>
      <c r="F37" s="153">
        <f>ROUND((SUM(BI124:BI141)),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46</v>
      </c>
      <c r="E39" s="157"/>
      <c r="F39" s="157"/>
      <c r="G39" s="158" t="s">
        <v>47</v>
      </c>
      <c r="H39" s="159" t="s">
        <v>48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49</v>
      </c>
      <c r="E50" s="163"/>
      <c r="F50" s="163"/>
      <c r="G50" s="162" t="s">
        <v>50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51</v>
      </c>
      <c r="E61" s="165"/>
      <c r="F61" s="166" t="s">
        <v>52</v>
      </c>
      <c r="G61" s="164" t="s">
        <v>51</v>
      </c>
      <c r="H61" s="165"/>
      <c r="I61" s="165"/>
      <c r="J61" s="167" t="s">
        <v>52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53</v>
      </c>
      <c r="E65" s="168"/>
      <c r="F65" s="168"/>
      <c r="G65" s="162" t="s">
        <v>54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51</v>
      </c>
      <c r="E76" s="165"/>
      <c r="F76" s="166" t="s">
        <v>52</v>
      </c>
      <c r="G76" s="164" t="s">
        <v>51</v>
      </c>
      <c r="H76" s="165"/>
      <c r="I76" s="165"/>
      <c r="J76" s="167" t="s">
        <v>52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91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73" t="str">
        <f>E7</f>
        <v>CYKLOSTEZKA PRUŠÁNKY - MORAVSKÝ ŽIŽKOV - k.ú. Prušánky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89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2 - neuznatelné náklady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k.ú. Prušánky</v>
      </c>
      <c r="G89" s="39"/>
      <c r="H89" s="39"/>
      <c r="I89" s="31" t="s">
        <v>22</v>
      </c>
      <c r="J89" s="78" t="str">
        <f>IF(J12="","",J12)</f>
        <v>13. 6. 2023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>Obec Prušánky</v>
      </c>
      <c r="G91" s="39"/>
      <c r="H91" s="39"/>
      <c r="I91" s="31" t="s">
        <v>30</v>
      </c>
      <c r="J91" s="35" t="str">
        <f>E21</f>
        <v xml:space="preserve"> 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33</v>
      </c>
      <c r="J92" s="35" t="str">
        <f>E24</f>
        <v>Projekce DS s.r.o.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74" t="s">
        <v>92</v>
      </c>
      <c r="D94" s="175"/>
      <c r="E94" s="175"/>
      <c r="F94" s="175"/>
      <c r="G94" s="175"/>
      <c r="H94" s="175"/>
      <c r="I94" s="175"/>
      <c r="J94" s="176" t="s">
        <v>93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77" t="s">
        <v>94</v>
      </c>
      <c r="D96" s="39"/>
      <c r="E96" s="39"/>
      <c r="F96" s="39"/>
      <c r="G96" s="39"/>
      <c r="H96" s="39"/>
      <c r="I96" s="39"/>
      <c r="J96" s="109">
        <f>J124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95</v>
      </c>
    </row>
    <row r="97" s="9" customFormat="1" ht="24.96" customHeight="1">
      <c r="A97" s="9"/>
      <c r="B97" s="178"/>
      <c r="C97" s="179"/>
      <c r="D97" s="180" t="s">
        <v>96</v>
      </c>
      <c r="E97" s="181"/>
      <c r="F97" s="181"/>
      <c r="G97" s="181"/>
      <c r="H97" s="181"/>
      <c r="I97" s="181"/>
      <c r="J97" s="182">
        <f>J125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4"/>
      <c r="C98" s="185"/>
      <c r="D98" s="186" t="s">
        <v>97</v>
      </c>
      <c r="E98" s="187"/>
      <c r="F98" s="187"/>
      <c r="G98" s="187"/>
      <c r="H98" s="187"/>
      <c r="I98" s="187"/>
      <c r="J98" s="188">
        <f>J126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4"/>
      <c r="C99" s="185"/>
      <c r="D99" s="186" t="s">
        <v>101</v>
      </c>
      <c r="E99" s="187"/>
      <c r="F99" s="187"/>
      <c r="G99" s="187"/>
      <c r="H99" s="187"/>
      <c r="I99" s="187"/>
      <c r="J99" s="188">
        <f>J129</f>
        <v>0</v>
      </c>
      <c r="K99" s="185"/>
      <c r="L99" s="18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78"/>
      <c r="C100" s="179"/>
      <c r="D100" s="180" t="s">
        <v>104</v>
      </c>
      <c r="E100" s="181"/>
      <c r="F100" s="181"/>
      <c r="G100" s="181"/>
      <c r="H100" s="181"/>
      <c r="I100" s="181"/>
      <c r="J100" s="182">
        <f>J132</f>
        <v>0</v>
      </c>
      <c r="K100" s="179"/>
      <c r="L100" s="183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84"/>
      <c r="C101" s="185"/>
      <c r="D101" s="186" t="s">
        <v>105</v>
      </c>
      <c r="E101" s="187"/>
      <c r="F101" s="187"/>
      <c r="G101" s="187"/>
      <c r="H101" s="187"/>
      <c r="I101" s="187"/>
      <c r="J101" s="188">
        <f>J133</f>
        <v>0</v>
      </c>
      <c r="K101" s="185"/>
      <c r="L101" s="18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4"/>
      <c r="C102" s="185"/>
      <c r="D102" s="186" t="s">
        <v>106</v>
      </c>
      <c r="E102" s="187"/>
      <c r="F102" s="187"/>
      <c r="G102" s="187"/>
      <c r="H102" s="187"/>
      <c r="I102" s="187"/>
      <c r="J102" s="188">
        <f>J135</f>
        <v>0</v>
      </c>
      <c r="K102" s="185"/>
      <c r="L102" s="18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4"/>
      <c r="C103" s="185"/>
      <c r="D103" s="186" t="s">
        <v>107</v>
      </c>
      <c r="E103" s="187"/>
      <c r="F103" s="187"/>
      <c r="G103" s="187"/>
      <c r="H103" s="187"/>
      <c r="I103" s="187"/>
      <c r="J103" s="188">
        <f>J137</f>
        <v>0</v>
      </c>
      <c r="K103" s="185"/>
      <c r="L103" s="18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4"/>
      <c r="C104" s="185"/>
      <c r="D104" s="186" t="s">
        <v>108</v>
      </c>
      <c r="E104" s="187"/>
      <c r="F104" s="187"/>
      <c r="G104" s="187"/>
      <c r="H104" s="187"/>
      <c r="I104" s="187"/>
      <c r="J104" s="188">
        <f>J140</f>
        <v>0</v>
      </c>
      <c r="K104" s="185"/>
      <c r="L104" s="189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7"/>
      <c r="B105" s="38"/>
      <c r="C105" s="39"/>
      <c r="D105" s="39"/>
      <c r="E105" s="39"/>
      <c r="F105" s="39"/>
      <c r="G105" s="39"/>
      <c r="H105" s="39"/>
      <c r="I105" s="39"/>
      <c r="J105" s="39"/>
      <c r="K105" s="39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6.96" customHeight="1">
      <c r="A106" s="37"/>
      <c r="B106" s="65"/>
      <c r="C106" s="66"/>
      <c r="D106" s="66"/>
      <c r="E106" s="66"/>
      <c r="F106" s="66"/>
      <c r="G106" s="66"/>
      <c r="H106" s="66"/>
      <c r="I106" s="66"/>
      <c r="J106" s="66"/>
      <c r="K106" s="66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10" s="2" customFormat="1" ht="6.96" customHeight="1">
      <c r="A110" s="37"/>
      <c r="B110" s="67"/>
      <c r="C110" s="68"/>
      <c r="D110" s="68"/>
      <c r="E110" s="68"/>
      <c r="F110" s="68"/>
      <c r="G110" s="68"/>
      <c r="H110" s="68"/>
      <c r="I110" s="68"/>
      <c r="J110" s="68"/>
      <c r="K110" s="68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24.96" customHeight="1">
      <c r="A111" s="37"/>
      <c r="B111" s="38"/>
      <c r="C111" s="22" t="s">
        <v>109</v>
      </c>
      <c r="D111" s="39"/>
      <c r="E111" s="39"/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9"/>
      <c r="D112" s="39"/>
      <c r="E112" s="39"/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16</v>
      </c>
      <c r="D113" s="39"/>
      <c r="E113" s="39"/>
      <c r="F113" s="39"/>
      <c r="G113" s="39"/>
      <c r="H113" s="39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9"/>
      <c r="D114" s="39"/>
      <c r="E114" s="173" t="str">
        <f>E7</f>
        <v>CYKLOSTEZKA PRUŠÁNKY - MORAVSKÝ ŽIŽKOV - k.ú. Prušánky</v>
      </c>
      <c r="F114" s="31"/>
      <c r="G114" s="31"/>
      <c r="H114" s="31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31" t="s">
        <v>89</v>
      </c>
      <c r="D115" s="39"/>
      <c r="E115" s="39"/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6.5" customHeight="1">
      <c r="A116" s="37"/>
      <c r="B116" s="38"/>
      <c r="C116" s="39"/>
      <c r="D116" s="39"/>
      <c r="E116" s="75" t="str">
        <f>E9</f>
        <v>2 - neuznatelné náklady</v>
      </c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9"/>
      <c r="D117" s="39"/>
      <c r="E117" s="39"/>
      <c r="F117" s="39"/>
      <c r="G117" s="39"/>
      <c r="H117" s="39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2" customHeight="1">
      <c r="A118" s="37"/>
      <c r="B118" s="38"/>
      <c r="C118" s="31" t="s">
        <v>20</v>
      </c>
      <c r="D118" s="39"/>
      <c r="E118" s="39"/>
      <c r="F118" s="26" t="str">
        <f>F12</f>
        <v>k.ú. Prušánky</v>
      </c>
      <c r="G118" s="39"/>
      <c r="H118" s="39"/>
      <c r="I118" s="31" t="s">
        <v>22</v>
      </c>
      <c r="J118" s="78" t="str">
        <f>IF(J12="","",J12)</f>
        <v>13. 6. 2023</v>
      </c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6.96" customHeight="1">
      <c r="A119" s="37"/>
      <c r="B119" s="38"/>
      <c r="C119" s="39"/>
      <c r="D119" s="39"/>
      <c r="E119" s="39"/>
      <c r="F119" s="39"/>
      <c r="G119" s="39"/>
      <c r="H119" s="39"/>
      <c r="I119" s="39"/>
      <c r="J119" s="39"/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5.15" customHeight="1">
      <c r="A120" s="37"/>
      <c r="B120" s="38"/>
      <c r="C120" s="31" t="s">
        <v>24</v>
      </c>
      <c r="D120" s="39"/>
      <c r="E120" s="39"/>
      <c r="F120" s="26" t="str">
        <f>E15</f>
        <v>Obec Prušánky</v>
      </c>
      <c r="G120" s="39"/>
      <c r="H120" s="39"/>
      <c r="I120" s="31" t="s">
        <v>30</v>
      </c>
      <c r="J120" s="35" t="str">
        <f>E21</f>
        <v xml:space="preserve"> </v>
      </c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5.15" customHeight="1">
      <c r="A121" s="37"/>
      <c r="B121" s="38"/>
      <c r="C121" s="31" t="s">
        <v>28</v>
      </c>
      <c r="D121" s="39"/>
      <c r="E121" s="39"/>
      <c r="F121" s="26" t="str">
        <f>IF(E18="","",E18)</f>
        <v>Vyplň údaj</v>
      </c>
      <c r="G121" s="39"/>
      <c r="H121" s="39"/>
      <c r="I121" s="31" t="s">
        <v>33</v>
      </c>
      <c r="J121" s="35" t="str">
        <f>E24</f>
        <v>Projekce DS s.r.o.</v>
      </c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0.32" customHeight="1">
      <c r="A122" s="37"/>
      <c r="B122" s="38"/>
      <c r="C122" s="39"/>
      <c r="D122" s="39"/>
      <c r="E122" s="39"/>
      <c r="F122" s="39"/>
      <c r="G122" s="39"/>
      <c r="H122" s="39"/>
      <c r="I122" s="39"/>
      <c r="J122" s="39"/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11" customFormat="1" ht="29.28" customHeight="1">
      <c r="A123" s="190"/>
      <c r="B123" s="191"/>
      <c r="C123" s="192" t="s">
        <v>110</v>
      </c>
      <c r="D123" s="193" t="s">
        <v>61</v>
      </c>
      <c r="E123" s="193" t="s">
        <v>57</v>
      </c>
      <c r="F123" s="193" t="s">
        <v>58</v>
      </c>
      <c r="G123" s="193" t="s">
        <v>111</v>
      </c>
      <c r="H123" s="193" t="s">
        <v>112</v>
      </c>
      <c r="I123" s="193" t="s">
        <v>113</v>
      </c>
      <c r="J123" s="194" t="s">
        <v>93</v>
      </c>
      <c r="K123" s="195" t="s">
        <v>114</v>
      </c>
      <c r="L123" s="196"/>
      <c r="M123" s="99" t="s">
        <v>1</v>
      </c>
      <c r="N123" s="100" t="s">
        <v>40</v>
      </c>
      <c r="O123" s="100" t="s">
        <v>115</v>
      </c>
      <c r="P123" s="100" t="s">
        <v>116</v>
      </c>
      <c r="Q123" s="100" t="s">
        <v>117</v>
      </c>
      <c r="R123" s="100" t="s">
        <v>118</v>
      </c>
      <c r="S123" s="100" t="s">
        <v>119</v>
      </c>
      <c r="T123" s="101" t="s">
        <v>120</v>
      </c>
      <c r="U123" s="190"/>
      <c r="V123" s="190"/>
      <c r="W123" s="190"/>
      <c r="X123" s="190"/>
      <c r="Y123" s="190"/>
      <c r="Z123" s="190"/>
      <c r="AA123" s="190"/>
      <c r="AB123" s="190"/>
      <c r="AC123" s="190"/>
      <c r="AD123" s="190"/>
      <c r="AE123" s="190"/>
    </row>
    <row r="124" s="2" customFormat="1" ht="22.8" customHeight="1">
      <c r="A124" s="37"/>
      <c r="B124" s="38"/>
      <c r="C124" s="106" t="s">
        <v>121</v>
      </c>
      <c r="D124" s="39"/>
      <c r="E124" s="39"/>
      <c r="F124" s="39"/>
      <c r="G124" s="39"/>
      <c r="H124" s="39"/>
      <c r="I124" s="39"/>
      <c r="J124" s="197">
        <f>BK124</f>
        <v>0</v>
      </c>
      <c r="K124" s="39"/>
      <c r="L124" s="43"/>
      <c r="M124" s="102"/>
      <c r="N124" s="198"/>
      <c r="O124" s="103"/>
      <c r="P124" s="199">
        <f>P125+P132</f>
        <v>0</v>
      </c>
      <c r="Q124" s="103"/>
      <c r="R124" s="199">
        <f>R125+R132</f>
        <v>0.001</v>
      </c>
      <c r="S124" s="103"/>
      <c r="T124" s="200">
        <f>T125+T132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16" t="s">
        <v>75</v>
      </c>
      <c r="AU124" s="16" t="s">
        <v>95</v>
      </c>
      <c r="BK124" s="201">
        <f>BK125+BK132</f>
        <v>0</v>
      </c>
    </row>
    <row r="125" s="12" customFormat="1" ht="25.92" customHeight="1">
      <c r="A125" s="12"/>
      <c r="B125" s="202"/>
      <c r="C125" s="203"/>
      <c r="D125" s="204" t="s">
        <v>75</v>
      </c>
      <c r="E125" s="205" t="s">
        <v>122</v>
      </c>
      <c r="F125" s="205" t="s">
        <v>123</v>
      </c>
      <c r="G125" s="203"/>
      <c r="H125" s="203"/>
      <c r="I125" s="206"/>
      <c r="J125" s="207">
        <f>BK125</f>
        <v>0</v>
      </c>
      <c r="K125" s="203"/>
      <c r="L125" s="208"/>
      <c r="M125" s="209"/>
      <c r="N125" s="210"/>
      <c r="O125" s="210"/>
      <c r="P125" s="211">
        <f>P126+P129</f>
        <v>0</v>
      </c>
      <c r="Q125" s="210"/>
      <c r="R125" s="211">
        <f>R126+R129</f>
        <v>0.001</v>
      </c>
      <c r="S125" s="210"/>
      <c r="T125" s="212">
        <f>T126+T129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3" t="s">
        <v>81</v>
      </c>
      <c r="AT125" s="214" t="s">
        <v>75</v>
      </c>
      <c r="AU125" s="214" t="s">
        <v>76</v>
      </c>
      <c r="AY125" s="213" t="s">
        <v>124</v>
      </c>
      <c r="BK125" s="215">
        <f>BK126+BK129</f>
        <v>0</v>
      </c>
    </row>
    <row r="126" s="12" customFormat="1" ht="22.8" customHeight="1">
      <c r="A126" s="12"/>
      <c r="B126" s="202"/>
      <c r="C126" s="203"/>
      <c r="D126" s="204" t="s">
        <v>75</v>
      </c>
      <c r="E126" s="216" t="s">
        <v>81</v>
      </c>
      <c r="F126" s="216" t="s">
        <v>125</v>
      </c>
      <c r="G126" s="203"/>
      <c r="H126" s="203"/>
      <c r="I126" s="206"/>
      <c r="J126" s="217">
        <f>BK126</f>
        <v>0</v>
      </c>
      <c r="K126" s="203"/>
      <c r="L126" s="208"/>
      <c r="M126" s="209"/>
      <c r="N126" s="210"/>
      <c r="O126" s="210"/>
      <c r="P126" s="211">
        <f>SUM(P127:P128)</f>
        <v>0</v>
      </c>
      <c r="Q126" s="210"/>
      <c r="R126" s="211">
        <f>SUM(R127:R128)</f>
        <v>0</v>
      </c>
      <c r="S126" s="210"/>
      <c r="T126" s="212">
        <f>SUM(T127:T128)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3" t="s">
        <v>81</v>
      </c>
      <c r="AT126" s="214" t="s">
        <v>75</v>
      </c>
      <c r="AU126" s="214" t="s">
        <v>81</v>
      </c>
      <c r="AY126" s="213" t="s">
        <v>124</v>
      </c>
      <c r="BK126" s="215">
        <f>SUM(BK127:BK128)</f>
        <v>0</v>
      </c>
    </row>
    <row r="127" s="2" customFormat="1" ht="33" customHeight="1">
      <c r="A127" s="37"/>
      <c r="B127" s="38"/>
      <c r="C127" s="218" t="s">
        <v>81</v>
      </c>
      <c r="D127" s="218" t="s">
        <v>126</v>
      </c>
      <c r="E127" s="219" t="s">
        <v>328</v>
      </c>
      <c r="F127" s="220" t="s">
        <v>329</v>
      </c>
      <c r="G127" s="221" t="s">
        <v>129</v>
      </c>
      <c r="H127" s="222">
        <v>8632</v>
      </c>
      <c r="I127" s="223"/>
      <c r="J127" s="224">
        <f>ROUND(I127*H127,2)</f>
        <v>0</v>
      </c>
      <c r="K127" s="225"/>
      <c r="L127" s="43"/>
      <c r="M127" s="226" t="s">
        <v>1</v>
      </c>
      <c r="N127" s="227" t="s">
        <v>41</v>
      </c>
      <c r="O127" s="90"/>
      <c r="P127" s="228">
        <f>O127*H127</f>
        <v>0</v>
      </c>
      <c r="Q127" s="228">
        <v>0</v>
      </c>
      <c r="R127" s="228">
        <f>Q127*H127</f>
        <v>0</v>
      </c>
      <c r="S127" s="228">
        <v>0</v>
      </c>
      <c r="T127" s="229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30" t="s">
        <v>130</v>
      </c>
      <c r="AT127" s="230" t="s">
        <v>126</v>
      </c>
      <c r="AU127" s="230" t="s">
        <v>85</v>
      </c>
      <c r="AY127" s="16" t="s">
        <v>124</v>
      </c>
      <c r="BE127" s="231">
        <f>IF(N127="základní",J127,0)</f>
        <v>0</v>
      </c>
      <c r="BF127" s="231">
        <f>IF(N127="snížená",J127,0)</f>
        <v>0</v>
      </c>
      <c r="BG127" s="231">
        <f>IF(N127="zákl. přenesená",J127,0)</f>
        <v>0</v>
      </c>
      <c r="BH127" s="231">
        <f>IF(N127="sníž. přenesená",J127,0)</f>
        <v>0</v>
      </c>
      <c r="BI127" s="231">
        <f>IF(N127="nulová",J127,0)</f>
        <v>0</v>
      </c>
      <c r="BJ127" s="16" t="s">
        <v>81</v>
      </c>
      <c r="BK127" s="231">
        <f>ROUND(I127*H127,2)</f>
        <v>0</v>
      </c>
      <c r="BL127" s="16" t="s">
        <v>130</v>
      </c>
      <c r="BM127" s="230" t="s">
        <v>330</v>
      </c>
    </row>
    <row r="128" s="13" customFormat="1">
      <c r="A128" s="13"/>
      <c r="B128" s="232"/>
      <c r="C128" s="233"/>
      <c r="D128" s="234" t="s">
        <v>135</v>
      </c>
      <c r="E128" s="235" t="s">
        <v>1</v>
      </c>
      <c r="F128" s="236" t="s">
        <v>331</v>
      </c>
      <c r="G128" s="233"/>
      <c r="H128" s="237">
        <v>8632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135</v>
      </c>
      <c r="AU128" s="243" t="s">
        <v>85</v>
      </c>
      <c r="AV128" s="13" t="s">
        <v>85</v>
      </c>
      <c r="AW128" s="13" t="s">
        <v>32</v>
      </c>
      <c r="AX128" s="13" t="s">
        <v>81</v>
      </c>
      <c r="AY128" s="243" t="s">
        <v>124</v>
      </c>
    </row>
    <row r="129" s="12" customFormat="1" ht="22.8" customHeight="1">
      <c r="A129" s="12"/>
      <c r="B129" s="202"/>
      <c r="C129" s="203"/>
      <c r="D129" s="204" t="s">
        <v>75</v>
      </c>
      <c r="E129" s="216" t="s">
        <v>169</v>
      </c>
      <c r="F129" s="216" t="s">
        <v>254</v>
      </c>
      <c r="G129" s="203"/>
      <c r="H129" s="203"/>
      <c r="I129" s="206"/>
      <c r="J129" s="217">
        <f>BK129</f>
        <v>0</v>
      </c>
      <c r="K129" s="203"/>
      <c r="L129" s="208"/>
      <c r="M129" s="209"/>
      <c r="N129" s="210"/>
      <c r="O129" s="210"/>
      <c r="P129" s="211">
        <f>SUM(P130:P131)</f>
        <v>0</v>
      </c>
      <c r="Q129" s="210"/>
      <c r="R129" s="211">
        <f>SUM(R130:R131)</f>
        <v>0.001</v>
      </c>
      <c r="S129" s="210"/>
      <c r="T129" s="212">
        <f>SUM(T130:T131)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3" t="s">
        <v>81</v>
      </c>
      <c r="AT129" s="214" t="s">
        <v>75</v>
      </c>
      <c r="AU129" s="214" t="s">
        <v>81</v>
      </c>
      <c r="AY129" s="213" t="s">
        <v>124</v>
      </c>
      <c r="BK129" s="215">
        <f>SUM(BK130:BK131)</f>
        <v>0</v>
      </c>
    </row>
    <row r="130" s="2" customFormat="1" ht="21.75" customHeight="1">
      <c r="A130" s="37"/>
      <c r="B130" s="38"/>
      <c r="C130" s="255" t="s">
        <v>85</v>
      </c>
      <c r="D130" s="255" t="s">
        <v>174</v>
      </c>
      <c r="E130" s="256" t="s">
        <v>332</v>
      </c>
      <c r="F130" s="257" t="s">
        <v>333</v>
      </c>
      <c r="G130" s="258" t="s">
        <v>204</v>
      </c>
      <c r="H130" s="259">
        <v>2</v>
      </c>
      <c r="I130" s="260"/>
      <c r="J130" s="261">
        <f>ROUND(I130*H130,2)</f>
        <v>0</v>
      </c>
      <c r="K130" s="262"/>
      <c r="L130" s="263"/>
      <c r="M130" s="264" t="s">
        <v>1</v>
      </c>
      <c r="N130" s="265" t="s">
        <v>41</v>
      </c>
      <c r="O130" s="90"/>
      <c r="P130" s="228">
        <f>O130*H130</f>
        <v>0</v>
      </c>
      <c r="Q130" s="228">
        <v>0.00050000000000000001</v>
      </c>
      <c r="R130" s="228">
        <f>Q130*H130</f>
        <v>0.001</v>
      </c>
      <c r="S130" s="228">
        <v>0</v>
      </c>
      <c r="T130" s="229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30" t="s">
        <v>165</v>
      </c>
      <c r="AT130" s="230" t="s">
        <v>174</v>
      </c>
      <c r="AU130" s="230" t="s">
        <v>85</v>
      </c>
      <c r="AY130" s="16" t="s">
        <v>124</v>
      </c>
      <c r="BE130" s="231">
        <f>IF(N130="základní",J130,0)</f>
        <v>0</v>
      </c>
      <c r="BF130" s="231">
        <f>IF(N130="snížená",J130,0)</f>
        <v>0</v>
      </c>
      <c r="BG130" s="231">
        <f>IF(N130="zákl. přenesená",J130,0)</f>
        <v>0</v>
      </c>
      <c r="BH130" s="231">
        <f>IF(N130="sníž. přenesená",J130,0)</f>
        <v>0</v>
      </c>
      <c r="BI130" s="231">
        <f>IF(N130="nulová",J130,0)</f>
        <v>0</v>
      </c>
      <c r="BJ130" s="16" t="s">
        <v>81</v>
      </c>
      <c r="BK130" s="231">
        <f>ROUND(I130*H130,2)</f>
        <v>0</v>
      </c>
      <c r="BL130" s="16" t="s">
        <v>130</v>
      </c>
      <c r="BM130" s="230" t="s">
        <v>334</v>
      </c>
    </row>
    <row r="131" s="13" customFormat="1">
      <c r="A131" s="13"/>
      <c r="B131" s="232"/>
      <c r="C131" s="233"/>
      <c r="D131" s="234" t="s">
        <v>135</v>
      </c>
      <c r="E131" s="235" t="s">
        <v>1</v>
      </c>
      <c r="F131" s="236" t="s">
        <v>335</v>
      </c>
      <c r="G131" s="233"/>
      <c r="H131" s="237">
        <v>2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135</v>
      </c>
      <c r="AU131" s="243" t="s">
        <v>85</v>
      </c>
      <c r="AV131" s="13" t="s">
        <v>85</v>
      </c>
      <c r="AW131" s="13" t="s">
        <v>32</v>
      </c>
      <c r="AX131" s="13" t="s">
        <v>81</v>
      </c>
      <c r="AY131" s="243" t="s">
        <v>124</v>
      </c>
    </row>
    <row r="132" s="12" customFormat="1" ht="25.92" customHeight="1">
      <c r="A132" s="12"/>
      <c r="B132" s="202"/>
      <c r="C132" s="203"/>
      <c r="D132" s="204" t="s">
        <v>75</v>
      </c>
      <c r="E132" s="205" t="s">
        <v>299</v>
      </c>
      <c r="F132" s="205" t="s">
        <v>300</v>
      </c>
      <c r="G132" s="203"/>
      <c r="H132" s="203"/>
      <c r="I132" s="206"/>
      <c r="J132" s="207">
        <f>BK132</f>
        <v>0</v>
      </c>
      <c r="K132" s="203"/>
      <c r="L132" s="208"/>
      <c r="M132" s="209"/>
      <c r="N132" s="210"/>
      <c r="O132" s="210"/>
      <c r="P132" s="211">
        <f>P133+P135+P137+P140</f>
        <v>0</v>
      </c>
      <c r="Q132" s="210"/>
      <c r="R132" s="211">
        <f>R133+R135+R137+R140</f>
        <v>0</v>
      </c>
      <c r="S132" s="210"/>
      <c r="T132" s="212">
        <f>T133+T135+T137+T140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13" t="s">
        <v>148</v>
      </c>
      <c r="AT132" s="214" t="s">
        <v>75</v>
      </c>
      <c r="AU132" s="214" t="s">
        <v>76</v>
      </c>
      <c r="AY132" s="213" t="s">
        <v>124</v>
      </c>
      <c r="BK132" s="215">
        <f>BK133+BK135+BK137+BK140</f>
        <v>0</v>
      </c>
    </row>
    <row r="133" s="12" customFormat="1" ht="22.8" customHeight="1">
      <c r="A133" s="12"/>
      <c r="B133" s="202"/>
      <c r="C133" s="203"/>
      <c r="D133" s="204" t="s">
        <v>75</v>
      </c>
      <c r="E133" s="216" t="s">
        <v>301</v>
      </c>
      <c r="F133" s="216" t="s">
        <v>302</v>
      </c>
      <c r="G133" s="203"/>
      <c r="H133" s="203"/>
      <c r="I133" s="206"/>
      <c r="J133" s="217">
        <f>BK133</f>
        <v>0</v>
      </c>
      <c r="K133" s="203"/>
      <c r="L133" s="208"/>
      <c r="M133" s="209"/>
      <c r="N133" s="210"/>
      <c r="O133" s="210"/>
      <c r="P133" s="211">
        <f>P134</f>
        <v>0</v>
      </c>
      <c r="Q133" s="210"/>
      <c r="R133" s="211">
        <f>R134</f>
        <v>0</v>
      </c>
      <c r="S133" s="210"/>
      <c r="T133" s="212">
        <f>T134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13" t="s">
        <v>148</v>
      </c>
      <c r="AT133" s="214" t="s">
        <v>75</v>
      </c>
      <c r="AU133" s="214" t="s">
        <v>81</v>
      </c>
      <c r="AY133" s="213" t="s">
        <v>124</v>
      </c>
      <c r="BK133" s="215">
        <f>BK134</f>
        <v>0</v>
      </c>
    </row>
    <row r="134" s="2" customFormat="1" ht="16.5" customHeight="1">
      <c r="A134" s="37"/>
      <c r="B134" s="38"/>
      <c r="C134" s="218" t="s">
        <v>137</v>
      </c>
      <c r="D134" s="218" t="s">
        <v>126</v>
      </c>
      <c r="E134" s="219" t="s">
        <v>336</v>
      </c>
      <c r="F134" s="220" t="s">
        <v>337</v>
      </c>
      <c r="G134" s="221" t="s">
        <v>306</v>
      </c>
      <c r="H134" s="222">
        <v>1</v>
      </c>
      <c r="I134" s="223"/>
      <c r="J134" s="224">
        <f>ROUND(I134*H134,2)</f>
        <v>0</v>
      </c>
      <c r="K134" s="225"/>
      <c r="L134" s="43"/>
      <c r="M134" s="226" t="s">
        <v>1</v>
      </c>
      <c r="N134" s="227" t="s">
        <v>41</v>
      </c>
      <c r="O134" s="90"/>
      <c r="P134" s="228">
        <f>O134*H134</f>
        <v>0</v>
      </c>
      <c r="Q134" s="228">
        <v>0</v>
      </c>
      <c r="R134" s="228">
        <f>Q134*H134</f>
        <v>0</v>
      </c>
      <c r="S134" s="228">
        <v>0</v>
      </c>
      <c r="T134" s="229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30" t="s">
        <v>307</v>
      </c>
      <c r="AT134" s="230" t="s">
        <v>126</v>
      </c>
      <c r="AU134" s="230" t="s">
        <v>85</v>
      </c>
      <c r="AY134" s="16" t="s">
        <v>124</v>
      </c>
      <c r="BE134" s="231">
        <f>IF(N134="základní",J134,0)</f>
        <v>0</v>
      </c>
      <c r="BF134" s="231">
        <f>IF(N134="snížená",J134,0)</f>
        <v>0</v>
      </c>
      <c r="BG134" s="231">
        <f>IF(N134="zákl. přenesená",J134,0)</f>
        <v>0</v>
      </c>
      <c r="BH134" s="231">
        <f>IF(N134="sníž. přenesená",J134,0)</f>
        <v>0</v>
      </c>
      <c r="BI134" s="231">
        <f>IF(N134="nulová",J134,0)</f>
        <v>0</v>
      </c>
      <c r="BJ134" s="16" t="s">
        <v>81</v>
      </c>
      <c r="BK134" s="231">
        <f>ROUND(I134*H134,2)</f>
        <v>0</v>
      </c>
      <c r="BL134" s="16" t="s">
        <v>307</v>
      </c>
      <c r="BM134" s="230" t="s">
        <v>338</v>
      </c>
    </row>
    <row r="135" s="12" customFormat="1" ht="22.8" customHeight="1">
      <c r="A135" s="12"/>
      <c r="B135" s="202"/>
      <c r="C135" s="203"/>
      <c r="D135" s="204" t="s">
        <v>75</v>
      </c>
      <c r="E135" s="216" t="s">
        <v>309</v>
      </c>
      <c r="F135" s="216" t="s">
        <v>310</v>
      </c>
      <c r="G135" s="203"/>
      <c r="H135" s="203"/>
      <c r="I135" s="206"/>
      <c r="J135" s="217">
        <f>BK135</f>
        <v>0</v>
      </c>
      <c r="K135" s="203"/>
      <c r="L135" s="208"/>
      <c r="M135" s="209"/>
      <c r="N135" s="210"/>
      <c r="O135" s="210"/>
      <c r="P135" s="211">
        <f>P136</f>
        <v>0</v>
      </c>
      <c r="Q135" s="210"/>
      <c r="R135" s="211">
        <f>R136</f>
        <v>0</v>
      </c>
      <c r="S135" s="210"/>
      <c r="T135" s="212">
        <f>T136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13" t="s">
        <v>148</v>
      </c>
      <c r="AT135" s="214" t="s">
        <v>75</v>
      </c>
      <c r="AU135" s="214" t="s">
        <v>81</v>
      </c>
      <c r="AY135" s="213" t="s">
        <v>124</v>
      </c>
      <c r="BK135" s="215">
        <f>BK136</f>
        <v>0</v>
      </c>
    </row>
    <row r="136" s="2" customFormat="1" ht="49.05" customHeight="1">
      <c r="A136" s="37"/>
      <c r="B136" s="38"/>
      <c r="C136" s="218" t="s">
        <v>130</v>
      </c>
      <c r="D136" s="218" t="s">
        <v>126</v>
      </c>
      <c r="E136" s="219" t="s">
        <v>339</v>
      </c>
      <c r="F136" s="220" t="s">
        <v>340</v>
      </c>
      <c r="G136" s="221" t="s">
        <v>306</v>
      </c>
      <c r="H136" s="222">
        <v>1</v>
      </c>
      <c r="I136" s="223"/>
      <c r="J136" s="224">
        <f>ROUND(I136*H136,2)</f>
        <v>0</v>
      </c>
      <c r="K136" s="225"/>
      <c r="L136" s="43"/>
      <c r="M136" s="226" t="s">
        <v>1</v>
      </c>
      <c r="N136" s="227" t="s">
        <v>41</v>
      </c>
      <c r="O136" s="90"/>
      <c r="P136" s="228">
        <f>O136*H136</f>
        <v>0</v>
      </c>
      <c r="Q136" s="228">
        <v>0</v>
      </c>
      <c r="R136" s="228">
        <f>Q136*H136</f>
        <v>0</v>
      </c>
      <c r="S136" s="228">
        <v>0</v>
      </c>
      <c r="T136" s="229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30" t="s">
        <v>307</v>
      </c>
      <c r="AT136" s="230" t="s">
        <v>126</v>
      </c>
      <c r="AU136" s="230" t="s">
        <v>85</v>
      </c>
      <c r="AY136" s="16" t="s">
        <v>124</v>
      </c>
      <c r="BE136" s="231">
        <f>IF(N136="základní",J136,0)</f>
        <v>0</v>
      </c>
      <c r="BF136" s="231">
        <f>IF(N136="snížená",J136,0)</f>
        <v>0</v>
      </c>
      <c r="BG136" s="231">
        <f>IF(N136="zákl. přenesená",J136,0)</f>
        <v>0</v>
      </c>
      <c r="BH136" s="231">
        <f>IF(N136="sníž. přenesená",J136,0)</f>
        <v>0</v>
      </c>
      <c r="BI136" s="231">
        <f>IF(N136="nulová",J136,0)</f>
        <v>0</v>
      </c>
      <c r="BJ136" s="16" t="s">
        <v>81</v>
      </c>
      <c r="BK136" s="231">
        <f>ROUND(I136*H136,2)</f>
        <v>0</v>
      </c>
      <c r="BL136" s="16" t="s">
        <v>307</v>
      </c>
      <c r="BM136" s="230" t="s">
        <v>341</v>
      </c>
    </row>
    <row r="137" s="12" customFormat="1" ht="22.8" customHeight="1">
      <c r="A137" s="12"/>
      <c r="B137" s="202"/>
      <c r="C137" s="203"/>
      <c r="D137" s="204" t="s">
        <v>75</v>
      </c>
      <c r="E137" s="216" t="s">
        <v>315</v>
      </c>
      <c r="F137" s="216" t="s">
        <v>316</v>
      </c>
      <c r="G137" s="203"/>
      <c r="H137" s="203"/>
      <c r="I137" s="206"/>
      <c r="J137" s="217">
        <f>BK137</f>
        <v>0</v>
      </c>
      <c r="K137" s="203"/>
      <c r="L137" s="208"/>
      <c r="M137" s="209"/>
      <c r="N137" s="210"/>
      <c r="O137" s="210"/>
      <c r="P137" s="211">
        <f>SUM(P138:P139)</f>
        <v>0</v>
      </c>
      <c r="Q137" s="210"/>
      <c r="R137" s="211">
        <f>SUM(R138:R139)</f>
        <v>0</v>
      </c>
      <c r="S137" s="210"/>
      <c r="T137" s="212">
        <f>SUM(T138:T139)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13" t="s">
        <v>148</v>
      </c>
      <c r="AT137" s="214" t="s">
        <v>75</v>
      </c>
      <c r="AU137" s="214" t="s">
        <v>81</v>
      </c>
      <c r="AY137" s="213" t="s">
        <v>124</v>
      </c>
      <c r="BK137" s="215">
        <f>SUM(BK138:BK139)</f>
        <v>0</v>
      </c>
    </row>
    <row r="138" s="2" customFormat="1" ht="16.5" customHeight="1">
      <c r="A138" s="37"/>
      <c r="B138" s="38"/>
      <c r="C138" s="218" t="s">
        <v>148</v>
      </c>
      <c r="D138" s="218" t="s">
        <v>126</v>
      </c>
      <c r="E138" s="219" t="s">
        <v>342</v>
      </c>
      <c r="F138" s="220" t="s">
        <v>343</v>
      </c>
      <c r="G138" s="221" t="s">
        <v>306</v>
      </c>
      <c r="H138" s="222">
        <v>1</v>
      </c>
      <c r="I138" s="223"/>
      <c r="J138" s="224">
        <f>ROUND(I138*H138,2)</f>
        <v>0</v>
      </c>
      <c r="K138" s="225"/>
      <c r="L138" s="43"/>
      <c r="M138" s="226" t="s">
        <v>1</v>
      </c>
      <c r="N138" s="227" t="s">
        <v>41</v>
      </c>
      <c r="O138" s="90"/>
      <c r="P138" s="228">
        <f>O138*H138</f>
        <v>0</v>
      </c>
      <c r="Q138" s="228">
        <v>0</v>
      </c>
      <c r="R138" s="228">
        <f>Q138*H138</f>
        <v>0</v>
      </c>
      <c r="S138" s="228">
        <v>0</v>
      </c>
      <c r="T138" s="229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30" t="s">
        <v>307</v>
      </c>
      <c r="AT138" s="230" t="s">
        <v>126</v>
      </c>
      <c r="AU138" s="230" t="s">
        <v>85</v>
      </c>
      <c r="AY138" s="16" t="s">
        <v>124</v>
      </c>
      <c r="BE138" s="231">
        <f>IF(N138="základní",J138,0)</f>
        <v>0</v>
      </c>
      <c r="BF138" s="231">
        <f>IF(N138="snížená",J138,0)</f>
        <v>0</v>
      </c>
      <c r="BG138" s="231">
        <f>IF(N138="zákl. přenesená",J138,0)</f>
        <v>0</v>
      </c>
      <c r="BH138" s="231">
        <f>IF(N138="sníž. přenesená",J138,0)</f>
        <v>0</v>
      </c>
      <c r="BI138" s="231">
        <f>IF(N138="nulová",J138,0)</f>
        <v>0</v>
      </c>
      <c r="BJ138" s="16" t="s">
        <v>81</v>
      </c>
      <c r="BK138" s="231">
        <f>ROUND(I138*H138,2)</f>
        <v>0</v>
      </c>
      <c r="BL138" s="16" t="s">
        <v>307</v>
      </c>
      <c r="BM138" s="230" t="s">
        <v>344</v>
      </c>
    </row>
    <row r="139" s="2" customFormat="1" ht="16.5" customHeight="1">
      <c r="A139" s="37"/>
      <c r="B139" s="38"/>
      <c r="C139" s="218" t="s">
        <v>154</v>
      </c>
      <c r="D139" s="218" t="s">
        <v>126</v>
      </c>
      <c r="E139" s="219" t="s">
        <v>345</v>
      </c>
      <c r="F139" s="220" t="s">
        <v>346</v>
      </c>
      <c r="G139" s="221" t="s">
        <v>306</v>
      </c>
      <c r="H139" s="222">
        <v>1</v>
      </c>
      <c r="I139" s="223"/>
      <c r="J139" s="224">
        <f>ROUND(I139*H139,2)</f>
        <v>0</v>
      </c>
      <c r="K139" s="225"/>
      <c r="L139" s="43"/>
      <c r="M139" s="226" t="s">
        <v>1</v>
      </c>
      <c r="N139" s="227" t="s">
        <v>41</v>
      </c>
      <c r="O139" s="90"/>
      <c r="P139" s="228">
        <f>O139*H139</f>
        <v>0</v>
      </c>
      <c r="Q139" s="228">
        <v>0</v>
      </c>
      <c r="R139" s="228">
        <f>Q139*H139</f>
        <v>0</v>
      </c>
      <c r="S139" s="228">
        <v>0</v>
      </c>
      <c r="T139" s="229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30" t="s">
        <v>307</v>
      </c>
      <c r="AT139" s="230" t="s">
        <v>126</v>
      </c>
      <c r="AU139" s="230" t="s">
        <v>85</v>
      </c>
      <c r="AY139" s="16" t="s">
        <v>124</v>
      </c>
      <c r="BE139" s="231">
        <f>IF(N139="základní",J139,0)</f>
        <v>0</v>
      </c>
      <c r="BF139" s="231">
        <f>IF(N139="snížená",J139,0)</f>
        <v>0</v>
      </c>
      <c r="BG139" s="231">
        <f>IF(N139="zákl. přenesená",J139,0)</f>
        <v>0</v>
      </c>
      <c r="BH139" s="231">
        <f>IF(N139="sníž. přenesená",J139,0)</f>
        <v>0</v>
      </c>
      <c r="BI139" s="231">
        <f>IF(N139="nulová",J139,0)</f>
        <v>0</v>
      </c>
      <c r="BJ139" s="16" t="s">
        <v>81</v>
      </c>
      <c r="BK139" s="231">
        <f>ROUND(I139*H139,2)</f>
        <v>0</v>
      </c>
      <c r="BL139" s="16" t="s">
        <v>307</v>
      </c>
      <c r="BM139" s="230" t="s">
        <v>347</v>
      </c>
    </row>
    <row r="140" s="12" customFormat="1" ht="22.8" customHeight="1">
      <c r="A140" s="12"/>
      <c r="B140" s="202"/>
      <c r="C140" s="203"/>
      <c r="D140" s="204" t="s">
        <v>75</v>
      </c>
      <c r="E140" s="216" t="s">
        <v>321</v>
      </c>
      <c r="F140" s="216" t="s">
        <v>322</v>
      </c>
      <c r="G140" s="203"/>
      <c r="H140" s="203"/>
      <c r="I140" s="206"/>
      <c r="J140" s="217">
        <f>BK140</f>
        <v>0</v>
      </c>
      <c r="K140" s="203"/>
      <c r="L140" s="208"/>
      <c r="M140" s="209"/>
      <c r="N140" s="210"/>
      <c r="O140" s="210"/>
      <c r="P140" s="211">
        <f>P141</f>
        <v>0</v>
      </c>
      <c r="Q140" s="210"/>
      <c r="R140" s="211">
        <f>R141</f>
        <v>0</v>
      </c>
      <c r="S140" s="210"/>
      <c r="T140" s="212">
        <f>T141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13" t="s">
        <v>148</v>
      </c>
      <c r="AT140" s="214" t="s">
        <v>75</v>
      </c>
      <c r="AU140" s="214" t="s">
        <v>81</v>
      </c>
      <c r="AY140" s="213" t="s">
        <v>124</v>
      </c>
      <c r="BK140" s="215">
        <f>BK141</f>
        <v>0</v>
      </c>
    </row>
    <row r="141" s="2" customFormat="1" ht="44.25" customHeight="1">
      <c r="A141" s="37"/>
      <c r="B141" s="38"/>
      <c r="C141" s="218" t="s">
        <v>160</v>
      </c>
      <c r="D141" s="218" t="s">
        <v>126</v>
      </c>
      <c r="E141" s="219" t="s">
        <v>348</v>
      </c>
      <c r="F141" s="220" t="s">
        <v>349</v>
      </c>
      <c r="G141" s="221" t="s">
        <v>306</v>
      </c>
      <c r="H141" s="222">
        <v>1</v>
      </c>
      <c r="I141" s="223"/>
      <c r="J141" s="224">
        <f>ROUND(I141*H141,2)</f>
        <v>0</v>
      </c>
      <c r="K141" s="225"/>
      <c r="L141" s="43"/>
      <c r="M141" s="266" t="s">
        <v>1</v>
      </c>
      <c r="N141" s="267" t="s">
        <v>41</v>
      </c>
      <c r="O141" s="268"/>
      <c r="P141" s="269">
        <f>O141*H141</f>
        <v>0</v>
      </c>
      <c r="Q141" s="269">
        <v>0</v>
      </c>
      <c r="R141" s="269">
        <f>Q141*H141</f>
        <v>0</v>
      </c>
      <c r="S141" s="269">
        <v>0</v>
      </c>
      <c r="T141" s="270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30" t="s">
        <v>307</v>
      </c>
      <c r="AT141" s="230" t="s">
        <v>126</v>
      </c>
      <c r="AU141" s="230" t="s">
        <v>85</v>
      </c>
      <c r="AY141" s="16" t="s">
        <v>124</v>
      </c>
      <c r="BE141" s="231">
        <f>IF(N141="základní",J141,0)</f>
        <v>0</v>
      </c>
      <c r="BF141" s="231">
        <f>IF(N141="snížená",J141,0)</f>
        <v>0</v>
      </c>
      <c r="BG141" s="231">
        <f>IF(N141="zákl. přenesená",J141,0)</f>
        <v>0</v>
      </c>
      <c r="BH141" s="231">
        <f>IF(N141="sníž. přenesená",J141,0)</f>
        <v>0</v>
      </c>
      <c r="BI141" s="231">
        <f>IF(N141="nulová",J141,0)</f>
        <v>0</v>
      </c>
      <c r="BJ141" s="16" t="s">
        <v>81</v>
      </c>
      <c r="BK141" s="231">
        <f>ROUND(I141*H141,2)</f>
        <v>0</v>
      </c>
      <c r="BL141" s="16" t="s">
        <v>307</v>
      </c>
      <c r="BM141" s="230" t="s">
        <v>350</v>
      </c>
    </row>
    <row r="142" s="2" customFormat="1" ht="6.96" customHeight="1">
      <c r="A142" s="37"/>
      <c r="B142" s="65"/>
      <c r="C142" s="66"/>
      <c r="D142" s="66"/>
      <c r="E142" s="66"/>
      <c r="F142" s="66"/>
      <c r="G142" s="66"/>
      <c r="H142" s="66"/>
      <c r="I142" s="66"/>
      <c r="J142" s="66"/>
      <c r="K142" s="66"/>
      <c r="L142" s="43"/>
      <c r="M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</row>
  </sheetData>
  <sheetProtection sheet="1" autoFilter="0" formatColumns="0" formatRows="0" objects="1" scenarios="1" spinCount="100000" saltValue="6Vh639xGlmGaPXzp+IpfjbQOtzGOBsTRpBlPi1p0bzlQz2xghTl+/+Qyv23pBECSYG/HZvUYjV62o1AKzcAStg==" hashValue="MoEbGAhB/I+09gGFW+UgHGuhq7Lnz8wXg0g007DjNDeoVdXZWcgFKJ7lDp81Hqc9RMZWj9AEIC5S3DHY7aqlmA==" algorithmName="SHA-512" password="CC35"/>
  <autoFilter ref="C123:K141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PC-ZDENEK\Administrator</dc:creator>
  <cp:lastModifiedBy>PC-ZDENEK\Administrator</cp:lastModifiedBy>
  <dcterms:created xsi:type="dcterms:W3CDTF">2025-01-10T05:41:24Z</dcterms:created>
  <dcterms:modified xsi:type="dcterms:W3CDTF">2025-01-10T05:41:26Z</dcterms:modified>
</cp:coreProperties>
</file>