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R:\RFB\KALKULACE\NABÍDKY\2025-2026\Přimda zateplení BD\05_ROZPOČET\"/>
    </mc:Choice>
  </mc:AlternateContent>
  <bookViews>
    <workbookView xWindow="0" yWindow="0" windowWidth="0" windowHeight="0"/>
  </bookViews>
  <sheets>
    <sheet name="Rekapitulace stavby" sheetId="1" r:id="rId1"/>
    <sheet name="D.1.1.2 - Bourací práce" sheetId="2" r:id="rId2"/>
    <sheet name="D.1.1.3 - Stavební část" sheetId="3" r:id="rId3"/>
    <sheet name="D.1.1.4 - Drenáže" sheetId="4" r:id="rId4"/>
    <sheet name="x - VRN" sheetId="5" r:id="rId5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'D.1.1.2 - Bourací práce'!$C$86:$K$156</definedName>
    <definedName name="_xlnm.Print_Area" localSheetId="1">'D.1.1.2 - Bourací práce'!$C$4:$J$39,'D.1.1.2 - Bourací práce'!$C$74:$K$156</definedName>
    <definedName name="_xlnm.Print_Titles" localSheetId="1">'D.1.1.2 - Bourací práce'!$86:$86</definedName>
    <definedName name="_xlnm._FilterDatabase" localSheetId="2" hidden="1">'D.1.1.3 - Stavební část'!$C$87:$K$272</definedName>
    <definedName name="_xlnm.Print_Area" localSheetId="2">'D.1.1.3 - Stavební část'!$C$4:$J$39,'D.1.1.3 - Stavební část'!$C$75:$K$272</definedName>
    <definedName name="_xlnm.Print_Titles" localSheetId="2">'D.1.1.3 - Stavební část'!$87:$87</definedName>
    <definedName name="_xlnm._FilterDatabase" localSheetId="3" hidden="1">'D.1.1.4 - Drenáže'!$C$91:$K$223</definedName>
    <definedName name="_xlnm.Print_Area" localSheetId="3">'D.1.1.4 - Drenáže'!$C$4:$J$39,'D.1.1.4 - Drenáže'!$C$79:$K$223</definedName>
    <definedName name="_xlnm.Print_Titles" localSheetId="3">'D.1.1.4 - Drenáže'!$91:$91</definedName>
    <definedName name="_xlnm._FilterDatabase" localSheetId="4" hidden="1">'x - VRN'!$C$84:$K$107</definedName>
    <definedName name="_xlnm.Print_Area" localSheetId="4">'x - VRN'!$C$4:$J$39,'x - VRN'!$C$72:$K$107</definedName>
    <definedName name="_xlnm.Print_Titles" localSheetId="4">'x - VRN'!$84:$84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4"/>
  <c r="BH104"/>
  <c r="BG104"/>
  <c r="BE104"/>
  <c r="T104"/>
  <c r="T103"/>
  <c r="R104"/>
  <c r="R103"/>
  <c r="P104"/>
  <c r="P103"/>
  <c r="BI101"/>
  <c r="BH101"/>
  <c r="BG101"/>
  <c r="BE101"/>
  <c r="T101"/>
  <c r="T100"/>
  <c r="R101"/>
  <c r="R100"/>
  <c r="P101"/>
  <c r="P100"/>
  <c r="BI98"/>
  <c r="BH98"/>
  <c r="BG98"/>
  <c r="BE98"/>
  <c r="T98"/>
  <c r="T97"/>
  <c r="R98"/>
  <c r="R97"/>
  <c r="P98"/>
  <c r="P97"/>
  <c r="BI95"/>
  <c r="BH95"/>
  <c r="BG95"/>
  <c r="BE95"/>
  <c r="T95"/>
  <c r="R95"/>
  <c r="P95"/>
  <c r="BI93"/>
  <c r="BH93"/>
  <c r="BG93"/>
  <c r="BE93"/>
  <c r="T93"/>
  <c r="R93"/>
  <c r="P93"/>
  <c r="BI90"/>
  <c r="BH90"/>
  <c r="BG90"/>
  <c r="BE90"/>
  <c r="T90"/>
  <c r="R90"/>
  <c r="P90"/>
  <c r="BI88"/>
  <c r="BH88"/>
  <c r="BG88"/>
  <c r="BE88"/>
  <c r="T88"/>
  <c r="R88"/>
  <c r="P88"/>
  <c r="J81"/>
  <c r="F81"/>
  <c r="F79"/>
  <c r="E77"/>
  <c r="J54"/>
  <c r="F54"/>
  <c r="F52"/>
  <c r="E50"/>
  <c r="J24"/>
  <c r="E24"/>
  <c r="J55"/>
  <c r="J23"/>
  <c r="J18"/>
  <c r="E18"/>
  <c r="F82"/>
  <c r="J17"/>
  <c r="J12"/>
  <c r="J79"/>
  <c r="E7"/>
  <c r="E75"/>
  <c i="4" r="J37"/>
  <c r="J36"/>
  <c i="1" r="AY57"/>
  <c i="4" r="J35"/>
  <c i="1" r="AX57"/>
  <c i="4" r="BI220"/>
  <c r="BH220"/>
  <c r="BG220"/>
  <c r="BF220"/>
  <c r="T220"/>
  <c r="T219"/>
  <c r="R220"/>
  <c r="R219"/>
  <c r="P220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T200"/>
  <c r="R201"/>
  <c r="R200"/>
  <c r="P201"/>
  <c r="P200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5"/>
  <c r="BH95"/>
  <c r="BG95"/>
  <c r="BF95"/>
  <c r="T95"/>
  <c r="R95"/>
  <c r="P95"/>
  <c r="J88"/>
  <c r="F88"/>
  <c r="F86"/>
  <c r="E84"/>
  <c r="J54"/>
  <c r="F54"/>
  <c r="F52"/>
  <c r="E50"/>
  <c r="J24"/>
  <c r="E24"/>
  <c r="J89"/>
  <c r="J23"/>
  <c r="J18"/>
  <c r="E18"/>
  <c r="F55"/>
  <c r="J17"/>
  <c r="J12"/>
  <c r="J86"/>
  <c r="E7"/>
  <c r="E48"/>
  <c i="3" r="J37"/>
  <c r="J36"/>
  <c i="1" r="AY56"/>
  <c i="3" r="J35"/>
  <c i="1" r="AX56"/>
  <c i="3" r="BI272"/>
  <c r="BH272"/>
  <c r="BG272"/>
  <c r="BE272"/>
  <c r="T272"/>
  <c r="R272"/>
  <c r="P272"/>
  <c r="BI268"/>
  <c r="BH268"/>
  <c r="BG268"/>
  <c r="BE268"/>
  <c r="T268"/>
  <c r="R268"/>
  <c r="P268"/>
  <c r="BI264"/>
  <c r="BH264"/>
  <c r="BG264"/>
  <c r="BE264"/>
  <c r="T264"/>
  <c r="R264"/>
  <c r="P264"/>
  <c r="BI261"/>
  <c r="BH261"/>
  <c r="BG261"/>
  <c r="BE261"/>
  <c r="T261"/>
  <c r="R261"/>
  <c r="P261"/>
  <c r="BI260"/>
  <c r="BH260"/>
  <c r="BG260"/>
  <c r="BE260"/>
  <c r="T260"/>
  <c r="R260"/>
  <c r="P260"/>
  <c r="BI256"/>
  <c r="BH256"/>
  <c r="BG256"/>
  <c r="BE256"/>
  <c r="T256"/>
  <c r="R256"/>
  <c r="P256"/>
  <c r="BI255"/>
  <c r="BH255"/>
  <c r="BG255"/>
  <c r="BE255"/>
  <c r="T255"/>
  <c r="R255"/>
  <c r="P255"/>
  <c r="BI251"/>
  <c r="BH251"/>
  <c r="BG251"/>
  <c r="BE251"/>
  <c r="T251"/>
  <c r="R251"/>
  <c r="P251"/>
  <c r="BI248"/>
  <c r="BH248"/>
  <c r="BG248"/>
  <c r="BE248"/>
  <c r="T248"/>
  <c r="R248"/>
  <c r="P248"/>
  <c r="BI244"/>
  <c r="BH244"/>
  <c r="BG244"/>
  <c r="BE244"/>
  <c r="T244"/>
  <c r="R244"/>
  <c r="P244"/>
  <c r="BI240"/>
  <c r="BH240"/>
  <c r="BG240"/>
  <c r="BE240"/>
  <c r="T240"/>
  <c r="R240"/>
  <c r="P240"/>
  <c r="BI236"/>
  <c r="BH236"/>
  <c r="BG236"/>
  <c r="BE236"/>
  <c r="T236"/>
  <c r="R236"/>
  <c r="P236"/>
  <c r="BI225"/>
  <c r="BH225"/>
  <c r="BG225"/>
  <c r="BE225"/>
  <c r="T225"/>
  <c r="R225"/>
  <c r="P225"/>
  <c r="BI221"/>
  <c r="BH221"/>
  <c r="BG221"/>
  <c r="BE221"/>
  <c r="T221"/>
  <c r="R221"/>
  <c r="P221"/>
  <c r="BI218"/>
  <c r="BH218"/>
  <c r="BG218"/>
  <c r="BE218"/>
  <c r="T218"/>
  <c r="R218"/>
  <c r="P218"/>
  <c r="BI216"/>
  <c r="BH216"/>
  <c r="BG216"/>
  <c r="BE216"/>
  <c r="T216"/>
  <c r="R216"/>
  <c r="P216"/>
  <c r="BI214"/>
  <c r="BH214"/>
  <c r="BG214"/>
  <c r="BE214"/>
  <c r="T214"/>
  <c r="R214"/>
  <c r="P214"/>
  <c r="BI212"/>
  <c r="BH212"/>
  <c r="BG212"/>
  <c r="BE212"/>
  <c r="T212"/>
  <c r="R212"/>
  <c r="P212"/>
  <c r="BI208"/>
  <c r="BH208"/>
  <c r="BG208"/>
  <c r="BE208"/>
  <c r="T208"/>
  <c r="R208"/>
  <c r="P208"/>
  <c r="BI206"/>
  <c r="BH206"/>
  <c r="BG206"/>
  <c r="BE206"/>
  <c r="T206"/>
  <c r="R206"/>
  <c r="P206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3"/>
  <c r="BH193"/>
  <c r="BG193"/>
  <c r="BE193"/>
  <c r="T193"/>
  <c r="R193"/>
  <c r="P193"/>
  <c r="BI189"/>
  <c r="BH189"/>
  <c r="BG189"/>
  <c r="BE189"/>
  <c r="T189"/>
  <c r="T188"/>
  <c r="R189"/>
  <c r="R188"/>
  <c r="P189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3"/>
  <c r="BH173"/>
  <c r="BG173"/>
  <c r="BE173"/>
  <c r="T173"/>
  <c r="R173"/>
  <c r="P173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59"/>
  <c r="BH159"/>
  <c r="BG159"/>
  <c r="BE159"/>
  <c r="T159"/>
  <c r="R159"/>
  <c r="P159"/>
  <c r="BI157"/>
  <c r="BH157"/>
  <c r="BG157"/>
  <c r="BE157"/>
  <c r="T157"/>
  <c r="R157"/>
  <c r="P157"/>
  <c r="BI153"/>
  <c r="BH153"/>
  <c r="BG153"/>
  <c r="BE153"/>
  <c r="T153"/>
  <c r="R153"/>
  <c r="P153"/>
  <c r="BI151"/>
  <c r="BH151"/>
  <c r="BG151"/>
  <c r="BE151"/>
  <c r="T151"/>
  <c r="R151"/>
  <c r="P151"/>
  <c r="BI147"/>
  <c r="BH147"/>
  <c r="BG147"/>
  <c r="BE147"/>
  <c r="T147"/>
  <c r="R147"/>
  <c r="P147"/>
  <c r="BI145"/>
  <c r="BH145"/>
  <c r="BG145"/>
  <c r="BE145"/>
  <c r="T145"/>
  <c r="R145"/>
  <c r="P145"/>
  <c r="BI137"/>
  <c r="BH137"/>
  <c r="BG137"/>
  <c r="BE137"/>
  <c r="T137"/>
  <c r="R137"/>
  <c r="P137"/>
  <c r="BI135"/>
  <c r="BH135"/>
  <c r="BG135"/>
  <c r="BE135"/>
  <c r="T135"/>
  <c r="R135"/>
  <c r="P135"/>
  <c r="BI125"/>
  <c r="BH125"/>
  <c r="BG125"/>
  <c r="BE125"/>
  <c r="T125"/>
  <c r="R125"/>
  <c r="P125"/>
  <c r="BI123"/>
  <c r="BH123"/>
  <c r="BG123"/>
  <c r="BE123"/>
  <c r="T123"/>
  <c r="R123"/>
  <c r="P123"/>
  <c r="BI116"/>
  <c r="BH116"/>
  <c r="BG116"/>
  <c r="BE116"/>
  <c r="T116"/>
  <c r="R116"/>
  <c r="P116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4"/>
  <c r="BH104"/>
  <c r="BG104"/>
  <c r="BE104"/>
  <c r="T104"/>
  <c r="R104"/>
  <c r="P104"/>
  <c r="BI99"/>
  <c r="BH99"/>
  <c r="BG99"/>
  <c r="BE99"/>
  <c r="T99"/>
  <c r="R99"/>
  <c r="P99"/>
  <c r="BI97"/>
  <c r="BH97"/>
  <c r="BG97"/>
  <c r="BE97"/>
  <c r="T97"/>
  <c r="R97"/>
  <c r="P97"/>
  <c r="BI93"/>
  <c r="BH93"/>
  <c r="BG93"/>
  <c r="BE93"/>
  <c r="T93"/>
  <c r="R93"/>
  <c r="P93"/>
  <c r="BI91"/>
  <c r="BH91"/>
  <c r="BG91"/>
  <c r="BE91"/>
  <c r="T91"/>
  <c r="R91"/>
  <c r="P91"/>
  <c r="J84"/>
  <c r="F84"/>
  <c r="F82"/>
  <c r="E80"/>
  <c r="J54"/>
  <c r="F54"/>
  <c r="F52"/>
  <c r="E50"/>
  <c r="J24"/>
  <c r="E24"/>
  <c r="J55"/>
  <c r="J23"/>
  <c r="J18"/>
  <c r="E18"/>
  <c r="F85"/>
  <c r="J17"/>
  <c r="J12"/>
  <c r="J52"/>
  <c r="E7"/>
  <c r="E78"/>
  <c i="2" r="J37"/>
  <c r="J36"/>
  <c i="1" r="AY55"/>
  <c i="2" r="J35"/>
  <c i="1" r="AX55"/>
  <c i="2" r="BI154"/>
  <c r="BH154"/>
  <c r="BG154"/>
  <c r="BE154"/>
  <c r="T154"/>
  <c r="R154"/>
  <c r="P154"/>
  <c r="BI149"/>
  <c r="BH149"/>
  <c r="BG149"/>
  <c r="BE149"/>
  <c r="T149"/>
  <c r="R149"/>
  <c r="P149"/>
  <c r="BI145"/>
  <c r="BH145"/>
  <c r="BG145"/>
  <c r="BE145"/>
  <c r="T145"/>
  <c r="R145"/>
  <c r="P145"/>
  <c r="BI141"/>
  <c r="BH141"/>
  <c r="BG141"/>
  <c r="BE141"/>
  <c r="T141"/>
  <c r="R141"/>
  <c r="P141"/>
  <c r="BI138"/>
  <c r="BH138"/>
  <c r="BG138"/>
  <c r="BE138"/>
  <c r="T138"/>
  <c r="R138"/>
  <c r="P138"/>
  <c r="BI135"/>
  <c r="BH135"/>
  <c r="BG135"/>
  <c r="BE135"/>
  <c r="T135"/>
  <c r="R135"/>
  <c r="P135"/>
  <c r="BI132"/>
  <c r="BH132"/>
  <c r="BG132"/>
  <c r="BE132"/>
  <c r="T132"/>
  <c r="R132"/>
  <c r="P132"/>
  <c r="BI130"/>
  <c r="BH130"/>
  <c r="BG130"/>
  <c r="BE130"/>
  <c r="T130"/>
  <c r="R130"/>
  <c r="P130"/>
  <c r="BI123"/>
  <c r="BH123"/>
  <c r="BG123"/>
  <c r="BE123"/>
  <c r="T123"/>
  <c r="R123"/>
  <c r="P123"/>
  <c r="BI119"/>
  <c r="BH119"/>
  <c r="BG119"/>
  <c r="BE119"/>
  <c r="T119"/>
  <c r="R119"/>
  <c r="P119"/>
  <c r="BI117"/>
  <c r="BH117"/>
  <c r="BG117"/>
  <c r="BE117"/>
  <c r="T117"/>
  <c r="R117"/>
  <c r="P117"/>
  <c r="BI115"/>
  <c r="BH115"/>
  <c r="BG115"/>
  <c r="BE115"/>
  <c r="T115"/>
  <c r="R115"/>
  <c r="P115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6"/>
  <c r="BH96"/>
  <c r="BG96"/>
  <c r="BE96"/>
  <c r="T96"/>
  <c r="R96"/>
  <c r="P96"/>
  <c r="BI90"/>
  <c r="BH90"/>
  <c r="BG90"/>
  <c r="BE90"/>
  <c r="T90"/>
  <c r="R90"/>
  <c r="P90"/>
  <c r="J83"/>
  <c r="F83"/>
  <c r="F81"/>
  <c r="E79"/>
  <c r="J54"/>
  <c r="F54"/>
  <c r="F52"/>
  <c r="E50"/>
  <c r="J24"/>
  <c r="E24"/>
  <c r="J55"/>
  <c r="J23"/>
  <c r="J18"/>
  <c r="E18"/>
  <c r="F84"/>
  <c r="J17"/>
  <c r="J12"/>
  <c r="J81"/>
  <c r="E7"/>
  <c r="E48"/>
  <c i="1" r="L50"/>
  <c r="AM50"/>
  <c r="AM49"/>
  <c r="L49"/>
  <c r="AM47"/>
  <c r="L47"/>
  <c r="L45"/>
  <c r="L44"/>
  <c i="2" r="BK112"/>
  <c r="BK90"/>
  <c r="BK115"/>
  <c r="J110"/>
  <c r="J101"/>
  <c r="BK154"/>
  <c r="J149"/>
  <c r="BK141"/>
  <c r="J138"/>
  <c r="BK132"/>
  <c r="J130"/>
  <c r="J117"/>
  <c i="3" r="J256"/>
  <c r="J218"/>
  <c r="J137"/>
  <c r="BK272"/>
  <c r="J206"/>
  <c r="J170"/>
  <c r="J145"/>
  <c r="J251"/>
  <c r="J193"/>
  <c r="J112"/>
  <c r="BK261"/>
  <c r="BK186"/>
  <c r="BK157"/>
  <c r="BK184"/>
  <c r="BK218"/>
  <c r="BK180"/>
  <c r="J151"/>
  <c r="BK108"/>
  <c i="4" r="J207"/>
  <c r="BK154"/>
  <c r="J205"/>
  <c r="BK167"/>
  <c r="J95"/>
  <c r="J154"/>
  <c r="BK190"/>
  <c r="J113"/>
  <c r="J201"/>
  <c r="J151"/>
  <c r="J99"/>
  <c r="BK173"/>
  <c i="5" r="BK88"/>
  <c r="J101"/>
  <c i="2" r="J115"/>
  <c r="BK101"/>
  <c i="1" r="AS54"/>
  <c i="2" r="J96"/>
  <c r="BK149"/>
  <c r="J145"/>
  <c r="BK138"/>
  <c r="J135"/>
  <c r="BK130"/>
  <c r="J123"/>
  <c r="BK103"/>
  <c i="3" r="J244"/>
  <c r="J182"/>
  <c r="BK135"/>
  <c r="J268"/>
  <c r="BK200"/>
  <c r="BK176"/>
  <c r="BK145"/>
  <c r="J272"/>
  <c r="BK206"/>
  <c r="BK168"/>
  <c r="BK251"/>
  <c r="J176"/>
  <c r="BK106"/>
  <c r="BK260"/>
  <c r="J202"/>
  <c r="J166"/>
  <c r="J135"/>
  <c r="J106"/>
  <c i="4" r="BK201"/>
  <c r="J144"/>
  <c r="J177"/>
  <c r="BK170"/>
  <c r="BK131"/>
  <c r="J195"/>
  <c r="BK151"/>
  <c r="J141"/>
  <c r="BK99"/>
  <c r="J170"/>
  <c r="BK113"/>
  <c r="J182"/>
  <c r="J119"/>
  <c i="5" r="J98"/>
  <c r="J88"/>
  <c i="2" r="J119"/>
  <c r="BK96"/>
  <c r="J112"/>
  <c r="J103"/>
  <c r="J99"/>
  <c r="J154"/>
  <c r="BK145"/>
  <c r="J141"/>
  <c r="BK135"/>
  <c r="J132"/>
  <c r="BK123"/>
  <c r="BK108"/>
  <c i="3" r="J225"/>
  <c r="BK178"/>
  <c r="J125"/>
  <c r="J248"/>
  <c r="J186"/>
  <c r="BK153"/>
  <c r="J91"/>
  <c r="BK212"/>
  <c r="J164"/>
  <c r="J97"/>
  <c r="J200"/>
  <c r="J153"/>
  <c r="BK216"/>
  <c r="BK256"/>
  <c r="BK208"/>
  <c r="BK173"/>
  <c r="BK125"/>
  <c r="J104"/>
  <c i="4" r="J188"/>
  <c r="J103"/>
  <c r="J165"/>
  <c r="BK165"/>
  <c r="BK141"/>
  <c r="J193"/>
  <c r="BK136"/>
  <c r="BK139"/>
  <c r="J217"/>
  <c r="BK193"/>
  <c r="J139"/>
  <c r="BK207"/>
  <c r="BK157"/>
  <c r="BK108"/>
  <c i="5" r="J93"/>
  <c r="J90"/>
  <c r="BK90"/>
  <c i="2" r="F36"/>
  <c r="J90"/>
  <c i="3" r="BK236"/>
  <c r="BK151"/>
  <c r="BK99"/>
  <c r="J212"/>
  <c r="J180"/>
  <c r="BK137"/>
  <c r="BK244"/>
  <c r="J173"/>
  <c r="BK110"/>
  <c r="BK202"/>
  <c r="J168"/>
  <c r="BK97"/>
  <c r="BK248"/>
  <c r="J184"/>
  <c r="BK164"/>
  <c r="J123"/>
  <c i="4" r="BK217"/>
  <c r="BK182"/>
  <c r="J212"/>
  <c r="BK119"/>
  <c r="J160"/>
  <c r="BK177"/>
  <c r="BK101"/>
  <c r="J131"/>
  <c r="BK198"/>
  <c r="BK124"/>
  <c r="J190"/>
  <c r="J116"/>
  <c i="5" r="BK101"/>
  <c i="2" r="F37"/>
  <c i="3" r="J260"/>
  <c r="J189"/>
  <c r="J93"/>
  <c r="BK193"/>
  <c r="BK93"/>
  <c r="J198"/>
  <c r="BK104"/>
  <c r="J178"/>
  <c r="BK123"/>
  <c r="J236"/>
  <c r="BK170"/>
  <c r="J114"/>
  <c i="4" r="BK205"/>
  <c r="J108"/>
  <c r="BK116"/>
  <c r="J124"/>
  <c r="J134"/>
  <c r="J101"/>
  <c r="J167"/>
  <c r="BK103"/>
  <c i="5" r="BK98"/>
  <c i="2" r="BK110"/>
  <c r="BK99"/>
  <c r="BK117"/>
  <c r="J108"/>
  <c r="F33"/>
  <c r="BK119"/>
  <c i="3" r="J255"/>
  <c r="J208"/>
  <c r="J110"/>
  <c r="BK240"/>
  <c r="BK166"/>
  <c r="BK114"/>
  <c r="BK221"/>
  <c r="J162"/>
  <c r="BK225"/>
  <c r="BK159"/>
  <c r="J261"/>
  <c r="J240"/>
  <c r="BK162"/>
  <c r="J116"/>
  <c i="4" r="J198"/>
  <c r="J220"/>
  <c r="J173"/>
  <c r="BK215"/>
  <c r="BK128"/>
  <c r="BK212"/>
  <c r="J128"/>
  <c r="BK195"/>
  <c r="BK134"/>
  <c i="5" r="J95"/>
  <c r="J104"/>
  <c i="2" r="J33"/>
  <c i="3" r="J264"/>
  <c r="J221"/>
  <c r="BK116"/>
  <c r="J216"/>
  <c r="BK147"/>
  <c r="BK255"/>
  <c r="BK189"/>
  <c r="J108"/>
  <c r="BK182"/>
  <c r="BK268"/>
  <c r="BK214"/>
  <c r="J159"/>
  <c i="4" r="BK220"/>
  <c r="BK95"/>
  <c r="J215"/>
  <c r="BK144"/>
  <c r="BK188"/>
  <c r="BK160"/>
  <c r="J209"/>
  <c r="J148"/>
  <c i="5" r="BK104"/>
  <c r="BK95"/>
  <c i="3" r="BK264"/>
  <c r="J147"/>
  <c r="J214"/>
  <c r="BK112"/>
  <c r="J99"/>
  <c r="BK198"/>
  <c r="J157"/>
  <c r="BK91"/>
  <c i="4" r="J136"/>
  <c r="J122"/>
  <c r="BK148"/>
  <c r="BK209"/>
  <c r="BK122"/>
  <c r="J157"/>
  <c i="5" r="BK93"/>
  <c i="2" l="1" r="P89"/>
  <c r="BK122"/>
  <c r="J122"/>
  <c r="J64"/>
  <c r="P140"/>
  <c i="3" r="T90"/>
  <c r="R192"/>
  <c r="BK263"/>
  <c r="J263"/>
  <c r="J68"/>
  <c i="2" r="R89"/>
  <c r="R122"/>
  <c r="P148"/>
  <c i="3" r="BK172"/>
  <c r="J172"/>
  <c r="J62"/>
  <c r="P192"/>
  <c r="P250"/>
  <c i="2" r="BK107"/>
  <c r="J107"/>
  <c r="J62"/>
  <c r="R134"/>
  <c r="R148"/>
  <c i="3" r="T192"/>
  <c r="R250"/>
  <c i="4" r="T94"/>
  <c r="BK153"/>
  <c r="J153"/>
  <c r="J64"/>
  <c i="2" r="R107"/>
  <c r="P134"/>
  <c r="R140"/>
  <c i="3" r="P172"/>
  <c r="P220"/>
  <c r="T250"/>
  <c i="4" r="P94"/>
  <c r="T127"/>
  <c r="T147"/>
  <c r="BK169"/>
  <c r="J169"/>
  <c r="J65"/>
  <c r="BK176"/>
  <c r="J176"/>
  <c r="J66"/>
  <c r="BK187"/>
  <c r="J187"/>
  <c r="J67"/>
  <c i="2" r="BK89"/>
  <c r="J89"/>
  <c r="J61"/>
  <c r="P107"/>
  <c r="T122"/>
  <c r="BK140"/>
  <c r="J140"/>
  <c r="J66"/>
  <c r="T148"/>
  <c i="3" r="R90"/>
  <c r="BK192"/>
  <c r="T220"/>
  <c r="R263"/>
  <c i="4" r="BK94"/>
  <c r="J94"/>
  <c r="J61"/>
  <c r="P127"/>
  <c r="P147"/>
  <c r="R153"/>
  <c r="R169"/>
  <c r="P176"/>
  <c r="P187"/>
  <c r="BK204"/>
  <c r="R204"/>
  <c r="P211"/>
  <c i="5" r="BK87"/>
  <c r="J87"/>
  <c r="J61"/>
  <c r="R87"/>
  <c r="T92"/>
  <c i="2" r="T89"/>
  <c r="P122"/>
  <c r="P121"/>
  <c r="T134"/>
  <c r="BK148"/>
  <c r="J148"/>
  <c r="J67"/>
  <c i="3" r="P90"/>
  <c r="P89"/>
  <c r="T172"/>
  <c r="BK220"/>
  <c r="J220"/>
  <c r="J66"/>
  <c r="BK250"/>
  <c r="J250"/>
  <c r="J67"/>
  <c r="T263"/>
  <c i="4" r="R94"/>
  <c r="R127"/>
  <c r="R147"/>
  <c r="T153"/>
  <c r="T169"/>
  <c r="T176"/>
  <c r="T187"/>
  <c r="BK211"/>
  <c r="J211"/>
  <c r="J71"/>
  <c r="T211"/>
  <c i="5" r="P87"/>
  <c r="BK92"/>
  <c r="J92"/>
  <c r="J62"/>
  <c r="R92"/>
  <c i="2" r="T107"/>
  <c r="BK134"/>
  <c r="J134"/>
  <c r="J65"/>
  <c r="T140"/>
  <c i="3" r="BK90"/>
  <c r="J90"/>
  <c r="J61"/>
  <c r="R172"/>
  <c r="R220"/>
  <c r="P263"/>
  <c i="4" r="BK127"/>
  <c r="J127"/>
  <c r="J62"/>
  <c r="BK147"/>
  <c r="J147"/>
  <c r="J63"/>
  <c r="P153"/>
  <c r="P169"/>
  <c r="R176"/>
  <c r="R187"/>
  <c r="P204"/>
  <c r="P203"/>
  <c r="T204"/>
  <c r="R211"/>
  <c i="5" r="T87"/>
  <c r="T86"/>
  <c r="T85"/>
  <c r="P92"/>
  <c i="3" r="BK188"/>
  <c r="J188"/>
  <c r="J63"/>
  <c i="4" r="BK200"/>
  <c r="J200"/>
  <c r="J68"/>
  <c r="BK219"/>
  <c r="J219"/>
  <c r="J72"/>
  <c i="5" r="BK100"/>
  <c r="J100"/>
  <c r="J64"/>
  <c r="BK103"/>
  <c r="J103"/>
  <c r="J65"/>
  <c r="BK97"/>
  <c r="J97"/>
  <c r="J63"/>
  <c r="J52"/>
  <c r="J82"/>
  <c r="F55"/>
  <c r="BF104"/>
  <c r="BF90"/>
  <c i="4" r="BK93"/>
  <c r="J93"/>
  <c r="J60"/>
  <c i="5" r="E48"/>
  <c r="BF88"/>
  <c r="BF95"/>
  <c r="BF98"/>
  <c r="BF101"/>
  <c r="BF93"/>
  <c i="3" r="J192"/>
  <c r="J65"/>
  <c i="4" r="J55"/>
  <c r="BE188"/>
  <c r="BE201"/>
  <c r="BE136"/>
  <c r="BE195"/>
  <c r="BE209"/>
  <c r="BE217"/>
  <c r="J52"/>
  <c r="BE108"/>
  <c r="BE119"/>
  <c r="BE122"/>
  <c r="BE124"/>
  <c r="BE128"/>
  <c r="BE144"/>
  <c r="BE165"/>
  <c r="BE177"/>
  <c r="BE182"/>
  <c r="BE212"/>
  <c r="BE220"/>
  <c r="E82"/>
  <c r="F89"/>
  <c r="BE95"/>
  <c r="BE99"/>
  <c r="BE160"/>
  <c r="BE170"/>
  <c r="BE173"/>
  <c r="BE198"/>
  <c r="BE205"/>
  <c r="BE207"/>
  <c r="BE103"/>
  <c r="BE113"/>
  <c r="BE116"/>
  <c r="BE101"/>
  <c r="BE131"/>
  <c r="BE134"/>
  <c r="BE139"/>
  <c r="BE141"/>
  <c r="BE154"/>
  <c r="BE190"/>
  <c r="BE148"/>
  <c r="BE151"/>
  <c r="BE157"/>
  <c r="BE167"/>
  <c r="BE193"/>
  <c r="BE215"/>
  <c i="3" r="J82"/>
  <c r="J85"/>
  <c r="BF125"/>
  <c r="BF137"/>
  <c r="BF153"/>
  <c r="BF157"/>
  <c r="BF159"/>
  <c r="BF162"/>
  <c r="BF168"/>
  <c r="BF170"/>
  <c r="BF193"/>
  <c r="BF200"/>
  <c r="BF206"/>
  <c r="BF225"/>
  <c r="BF236"/>
  <c r="BF244"/>
  <c r="BF261"/>
  <c r="F55"/>
  <c r="BF97"/>
  <c r="BF99"/>
  <c r="BF104"/>
  <c r="BF114"/>
  <c r="BF135"/>
  <c r="BF151"/>
  <c r="BF186"/>
  <c r="BF208"/>
  <c r="BF221"/>
  <c r="BF240"/>
  <c r="BF251"/>
  <c r="E48"/>
  <c r="BF91"/>
  <c r="BF108"/>
  <c r="BF123"/>
  <c r="BF178"/>
  <c r="BF180"/>
  <c r="BF198"/>
  <c r="BF214"/>
  <c r="BF255"/>
  <c r="BF256"/>
  <c r="BF145"/>
  <c r="BF166"/>
  <c r="BF176"/>
  <c r="BF182"/>
  <c r="BF184"/>
  <c r="BF216"/>
  <c r="BF218"/>
  <c r="BF248"/>
  <c r="BF106"/>
  <c r="BF110"/>
  <c r="BF116"/>
  <c r="BF164"/>
  <c r="BF173"/>
  <c r="BF189"/>
  <c r="BF202"/>
  <c r="BF264"/>
  <c r="BF93"/>
  <c r="BF112"/>
  <c r="BF147"/>
  <c r="BF212"/>
  <c r="BF260"/>
  <c r="BF268"/>
  <c r="BF272"/>
  <c i="2" r="J52"/>
  <c r="E77"/>
  <c r="J84"/>
  <c r="BF90"/>
  <c r="BF99"/>
  <c r="BF108"/>
  <c r="BF112"/>
  <c r="BF117"/>
  <c r="BF123"/>
  <c r="BF130"/>
  <c r="BF132"/>
  <c r="BF135"/>
  <c r="BF138"/>
  <c r="BF141"/>
  <c r="BF145"/>
  <c r="BF149"/>
  <c r="BF154"/>
  <c r="F55"/>
  <c r="BF96"/>
  <c r="BF101"/>
  <c r="BF103"/>
  <c r="BF110"/>
  <c r="BF115"/>
  <c r="BF119"/>
  <c i="1" r="BC55"/>
  <c r="AV55"/>
  <c r="AZ55"/>
  <c r="BD55"/>
  <c i="3" r="F33"/>
  <c i="1" r="AZ56"/>
  <c i="4" r="F36"/>
  <c i="1" r="BC57"/>
  <c i="3" r="F35"/>
  <c i="1" r="BB56"/>
  <c i="5" r="J33"/>
  <c i="1" r="AV58"/>
  <c i="3" r="F37"/>
  <c i="1" r="BD56"/>
  <c i="5" r="F33"/>
  <c i="1" r="AZ58"/>
  <c i="5" r="F37"/>
  <c i="1" r="BD58"/>
  <c i="3" r="J33"/>
  <c i="1" r="AV56"/>
  <c i="4" r="F35"/>
  <c i="1" r="BB57"/>
  <c i="2" r="F35"/>
  <c i="1" r="BB55"/>
  <c i="4" r="F34"/>
  <c i="1" r="BA57"/>
  <c i="5" r="F35"/>
  <c i="1" r="BB58"/>
  <c i="3" r="F36"/>
  <c i="1" r="BC56"/>
  <c i="4" r="F37"/>
  <c i="1" r="BD57"/>
  <c i="4" r="J34"/>
  <c i="1" r="AW57"/>
  <c i="5" r="F36"/>
  <c i="1" r="BC58"/>
  <c i="4" l="1" r="T203"/>
  <c r="R93"/>
  <c r="R92"/>
  <c r="R203"/>
  <c i="2" r="T88"/>
  <c i="3" r="R89"/>
  <c r="T89"/>
  <c i="5" r="R86"/>
  <c r="R85"/>
  <c i="3" r="P191"/>
  <c r="P88"/>
  <c i="1" r="AU56"/>
  <c i="2" r="R88"/>
  <c i="3" r="BK89"/>
  <c i="5" r="P86"/>
  <c r="P85"/>
  <c i="1" r="AU58"/>
  <c i="4" r="T93"/>
  <c r="T92"/>
  <c r="BK203"/>
  <c r="J203"/>
  <c r="J69"/>
  <c i="3" r="BK191"/>
  <c r="J191"/>
  <c r="J64"/>
  <c i="2" r="T121"/>
  <c r="T87"/>
  <c i="4" r="P93"/>
  <c r="P92"/>
  <c i="1" r="AU57"/>
  <c i="3" r="T191"/>
  <c i="2" r="R121"/>
  <c r="R87"/>
  <c i="3" r="R191"/>
  <c i="2" r="P88"/>
  <c r="P87"/>
  <c i="1" r="AU55"/>
  <c i="2" r="BK88"/>
  <c r="J88"/>
  <c r="J60"/>
  <c r="BK121"/>
  <c r="J121"/>
  <c r="J63"/>
  <c i="4" r="J204"/>
  <c r="J70"/>
  <c i="5" r="BK86"/>
  <c r="J86"/>
  <c r="J60"/>
  <c i="4" r="BK92"/>
  <c r="J92"/>
  <c r="J30"/>
  <c i="1" r="AG57"/>
  <c i="2" r="F34"/>
  <c i="1" r="BA55"/>
  <c i="3" r="J34"/>
  <c i="1" r="AW56"/>
  <c r="AT56"/>
  <c i="2" r="J34"/>
  <c i="1" r="AW55"/>
  <c r="AT55"/>
  <c i="4" r="J33"/>
  <c i="1" r="AV57"/>
  <c r="AT57"/>
  <c r="BB54"/>
  <c r="W31"/>
  <c i="3" r="F34"/>
  <c i="1" r="BA56"/>
  <c i="4" r="F33"/>
  <c i="1" r="AZ57"/>
  <c r="AZ54"/>
  <c r="W29"/>
  <c i="5" r="J34"/>
  <c i="1" r="AW58"/>
  <c r="AT58"/>
  <c i="5" r="F34"/>
  <c i="1" r="BA58"/>
  <c r="BD54"/>
  <c r="W33"/>
  <c r="BC54"/>
  <c r="W32"/>
  <c i="2" l="1" r="BK87"/>
  <c r="J87"/>
  <c r="J59"/>
  <c i="3" r="BK88"/>
  <c r="J88"/>
  <c r="T88"/>
  <c r="R88"/>
  <c r="J89"/>
  <c r="J60"/>
  <c i="5" r="BK85"/>
  <c r="J85"/>
  <c r="J59"/>
  <c i="1" r="AN57"/>
  <c i="4" r="J59"/>
  <c r="J39"/>
  <c i="3" r="J30"/>
  <c i="1" r="AG56"/>
  <c r="AU54"/>
  <c r="BA54"/>
  <c r="AW54"/>
  <c r="AK30"/>
  <c r="AV54"/>
  <c r="AK29"/>
  <c r="AY54"/>
  <c r="AX54"/>
  <c i="3" l="1" r="J39"/>
  <c r="J59"/>
  <c i="1" r="AN56"/>
  <c i="2" r="J30"/>
  <c i="1" r="AG55"/>
  <c r="AN55"/>
  <c r="W30"/>
  <c i="5" r="J30"/>
  <c i="1" r="AG58"/>
  <c r="AT54"/>
  <c i="2" l="1" r="J39"/>
  <c i="5" r="J39"/>
  <c i="1" r="AN58"/>
  <c r="AG54"/>
  <c r="AK26"/>
  <c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<sst xmlns="http://schemas.openxmlformats.org/spreadsheetml/2006/main">
  <si>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</si>
  <si>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</si>
  <si>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</si>
  <si>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</si>
  <si>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</si>
  <si>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{f4cd7f18-acbd-4042-9a1b-0863b2a0bafc}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</si>
  <si>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</si>
  <si>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</si>
  <si>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</si>
  <si>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</si>
  <si>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</si>
  <si>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</si>
  <si>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</si>
  <si>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</si>
  <si>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137/2025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</si>
  <si>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</si>
  <si>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</si>
  <si>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Zateplení bytového domu č.p. 265, Přimda</t>
  </si>
  <si>
    <t>KSO:</t>
  </si>
  <si>
    <t/>
  </si>
  <si>
    <t>CC-CZ:</t>
  </si>
  <si>
    <t>Místo:</t>
  </si>
  <si>
    <t>parc. č. st. 347 a 2286/16, Přimda</t>
  </si>
  <si>
    <t>Datum:</t>
  </si>
  <si>
    <t>23. 6. 2025</t>
  </si>
  <si>
    <t>Zadavatel:</t>
  </si>
  <si>
    <t>IČ:</t>
  </si>
  <si>
    <t>00260118</t>
  </si>
  <si>
    <t>Město Přimda</t>
  </si>
  <si>
    <t>DIČ:</t>
  </si>
  <si>
    <t>CZ00260118</t>
  </si>
  <si>
    <t>Účastník:</t>
  </si>
  <si>
    <t>Vyplň údaj</t>
  </si>
  <si>
    <t>Projektant:</t>
  </si>
  <si>
    <t>07807929</t>
  </si>
  <si>
    <t>MSP Projekty s.r.o.</t>
  </si>
  <si>
    <t>CZ07807929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</si>
  <si>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</si>
  <si>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</si>
  <si>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</si>
  <si>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</si>
  <si>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</si>
  <si>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</si>
  <si>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</si>
  <si>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</si>
  <si>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</si>
  <si>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</si>
  <si>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</si>
  <si>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</si>
  <si>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</si>
  <si>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</si>
  <si>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</si>
  <si>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</si>
  <si>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</si>
  <si>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</si>
  <si>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</si>
  <si>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</si>
  <si>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</si>
  <si>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</si>
  <si>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</si>
  <si>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</si>
  <si>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</si>
  <si>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</si>
  <si>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</si>
  <si>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</si>
  <si>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</si>
  <si>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</si>
  <si>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</si>
  <si>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</si>
  <si>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</si>
  <si>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</si>
  <si>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</si>
  <si>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</si>
  <si>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</si>
  <si>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</si>
  <si>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</si>
  <si>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</si>
  <si>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</si>
  <si>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</si>
  <si>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</si>
  <si>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</si>
  <si>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D.1.1.2</t>
  </si>
  <si>
    <t>Bourací práce</t>
  </si>
  <si>
    <t>STA</t>
  </si>
  <si>
    <t>1</t>
  </si>
  <si>
    <t>{6451186e-b013-4947-bf56-a216c901e012}</t>
  </si>
  <si>
    <t>D.1.1.3</t>
  </si>
  <si>
    <t>Stavební část</t>
  </si>
  <si>
    <t>{7727f31a-b5e1-4ee0-ac8c-62ed18b3c766}</t>
  </si>
  <si>
    <t>D.1.1.4</t>
  </si>
  <si>
    <t>Drenáže</t>
  </si>
  <si>
    <t>{06619a96-96e1-418c-b4ea-5750da692663}</t>
  </si>
  <si>
    <t>2</t>
  </si>
  <si>
    <t>x</t>
  </si>
  <si>
    <t>VRN</t>
  </si>
  <si>
    <t>{aa5a70a7-883a-4b85-8191-fcc9f0abce46}</t>
  </si>
  <si>
    <t>KRYCÍ LIST SOUPISU PRACÍ</t>
  </si>
  <si>
    <t>Objekt:</t>
  </si>
  <si>
    <t>D.1.1.2 -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</si>
  <si>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</si>
  <si>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</si>
  <si>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</si>
  <si>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</si>
  <si>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</si>
  <si>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</si>
  <si>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</si>
  <si>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</si>
  <si>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</si>
  <si>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</si>
  <si>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</si>
  <si>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</si>
  <si>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</si>
  <si>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</si>
  <si>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</si>
  <si>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</si>
  <si>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</si>
  <si>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</si>
  <si>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</si>
  <si>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</si>
  <si>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</si>
  <si>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</si>
  <si>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</si>
  <si>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</si>
  <si>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</si>
  <si>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</si>
  <si>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</si>
  <si>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</si>
  <si>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</si>
  <si>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</si>
  <si>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</si>
  <si>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941211112</t>
  </si>
  <si>
    <t>Lešení řadové rámové lehké pracovní s podlahami s provozním zatížením tř. 3 do 200 kg/m2 šířky tř. SW06 od 0,6 do 0,9 m výšky přes 10 do 25 m montáž</t>
  </si>
  <si>
    <t>m2</t>
  </si>
  <si>
    <t>CS ÚRS 2025 01</t>
  </si>
  <si>
    <t>4</t>
  </si>
  <si>
    <t>1154248704</t>
  </si>
  <si>
    <t>Online PSC</t>
  </si>
  <si>
    <t>https://podminky.urs.cz/item/CS_URS_2025_01/941211112</t>
  </si>
  <si>
    <t>VV</t>
  </si>
  <si>
    <t>18,92*11*2</t>
  </si>
  <si>
    <t>13,07*11*2</t>
  </si>
  <si>
    <t>Součet</t>
  </si>
  <si>
    <t>703,78*1,05 'Přepočtené koeficientem množství</t>
  </si>
  <si>
    <t>941211212</t>
  </si>
  <si>
    <t>Lešení řadové rámové lehké pracovní s podlahami s provozním zatížením tř. 3 do 200 kg/m2 šířky tř. SW06 od 0,6 do 0,9 m výšky přes 10 do 25 m příplatek za každý den použití</t>
  </si>
  <si>
    <t>-790094970</t>
  </si>
  <si>
    <t>https://podminky.urs.cz/item/CS_URS_2025_01/941211212</t>
  </si>
  <si>
    <t>703,780*45</t>
  </si>
  <si>
    <t>3</t>
  </si>
  <si>
    <t>944511111</t>
  </si>
  <si>
    <t>Síť ochranná zavěšená na konstrukci lešení z textilie z umělých vláken montáž</t>
  </si>
  <si>
    <t>-563392398</t>
  </si>
  <si>
    <t>https://podminky.urs.cz/item/CS_URS_2025_01/944511111</t>
  </si>
  <si>
    <t>944511211</t>
  </si>
  <si>
    <t>Síť ochranná zavěšená na konstrukci lešení z textilie z umělých vláken příplatek k ceně za každý den použití</t>
  </si>
  <si>
    <t>-1169921203</t>
  </si>
  <si>
    <t>https://podminky.urs.cz/item/CS_URS_2025_01/944511211</t>
  </si>
  <si>
    <t>5</t>
  </si>
  <si>
    <t>965082941</t>
  </si>
  <si>
    <t>Odstranění násypu pod podlahami nebo ochranného násypu na střechách tl. přes 200 mm jakékoliv plochy</t>
  </si>
  <si>
    <t>m3</t>
  </si>
  <si>
    <t>-1009544069</t>
  </si>
  <si>
    <t>https://podminky.urs.cz/item/CS_URS_2025_01/965082941</t>
  </si>
  <si>
    <t>násyp půda</t>
  </si>
  <si>
    <t>13,07*18,92*0,27</t>
  </si>
  <si>
    <t>997</t>
  </si>
  <si>
    <t>Doprava suti a vybouraných hmot</t>
  </si>
  <si>
    <t>6</t>
  </si>
  <si>
    <t>997013153</t>
  </si>
  <si>
    <t>Vnitrostaveništní doprava suti a vybouraných hmot vodorovně do 50 m s naložením s omezením mechanizace pro budovy a haly výšky přes 9 do 12 m</t>
  </si>
  <si>
    <t>t</t>
  </si>
  <si>
    <t>-2065937991</t>
  </si>
  <si>
    <t>https://podminky.urs.cz/item/CS_URS_2025_01/997013153</t>
  </si>
  <si>
    <t>7</t>
  </si>
  <si>
    <t>997013501</t>
  </si>
  <si>
    <t>Odvoz suti a vybouraných hmot na skládku nebo meziskládku se složením, na vzdálenost do 1 km</t>
  </si>
  <si>
    <t>1899393926</t>
  </si>
  <si>
    <t>https://podminky.urs.cz/item/CS_URS_2025_01/997013501</t>
  </si>
  <si>
    <t>8</t>
  </si>
  <si>
    <t>997013509</t>
  </si>
  <si>
    <t>Odvoz suti a vybouraných hmot na skládku nebo meziskládku se složením, na vzdálenost Příplatek k ceně za každý další započatý 1 km přes 1 km</t>
  </si>
  <si>
    <t>766341229</t>
  </si>
  <si>
    <t>https://podminky.urs.cz/item/CS_URS_2025_01/997013509</t>
  </si>
  <si>
    <t>109,696*14</t>
  </si>
  <si>
    <t>997013631</t>
  </si>
  <si>
    <t>Poplatek za uložení stavebního odpadu na skládce (skládkovné) směsného stavebního a demoličního zatříděného do Katalogu odpadů pod kódem 17 09 04</t>
  </si>
  <si>
    <t>-874883530</t>
  </si>
  <si>
    <t>https://podminky.urs.cz/item/CS_URS_2025_01/997013631</t>
  </si>
  <si>
    <t>10</t>
  </si>
  <si>
    <t>997013821</t>
  </si>
  <si>
    <t>Poplatek za uložení stavebního odpadu na skládce (skládkovné) ze stavebních materiálů obsahujících azbest zatříděných do Katalogu odpadů pod kódem 17 06 05</t>
  </si>
  <si>
    <t>1043363954</t>
  </si>
  <si>
    <t>https://podminky.urs.cz/item/CS_URS_2025_01/997013821</t>
  </si>
  <si>
    <t>11</t>
  </si>
  <si>
    <t>997013873</t>
  </si>
  <si>
    <t>Poplatek za uložení stavebního odpadu na recyklační skládce (skládkovné) zeminy a kamení zatříděného do Katalogu odpadů pod kódem 17 05 04</t>
  </si>
  <si>
    <t>-1892645645</t>
  </si>
  <si>
    <t>https://podminky.urs.cz/item/CS_URS_2025_01/997013873</t>
  </si>
  <si>
    <t>PSV</t>
  </si>
  <si>
    <t>Práce a dodávky PSV</t>
  </si>
  <si>
    <t>764</t>
  </si>
  <si>
    <t>Konstrukce klempířské</t>
  </si>
  <si>
    <t>764002851</t>
  </si>
  <si>
    <t>Demontáž klempířských konstrukcí oplechování parapetů do suti</t>
  </si>
  <si>
    <t>m</t>
  </si>
  <si>
    <t>16</t>
  </si>
  <si>
    <t>-180013636</t>
  </si>
  <si>
    <t>https://podminky.urs.cz/item/CS_URS_2025_01/764002851</t>
  </si>
  <si>
    <t>2,1*12</t>
  </si>
  <si>
    <t>1,5*19</t>
  </si>
  <si>
    <t>0,86*10</t>
  </si>
  <si>
    <t>1,5*2</t>
  </si>
  <si>
    <t>13</t>
  </si>
  <si>
    <t>764004801</t>
  </si>
  <si>
    <t>Demontáž klempířských konstrukcí žlabu podokapního do suti</t>
  </si>
  <si>
    <t>330194437</t>
  </si>
  <si>
    <t>https://podminky.urs.cz/item/CS_URS_2025_01/764004801</t>
  </si>
  <si>
    <t>14</t>
  </si>
  <si>
    <t>764004861</t>
  </si>
  <si>
    <t>Demontáž klempířských konstrukcí svodu do suti</t>
  </si>
  <si>
    <t>-416093720</t>
  </si>
  <si>
    <t>https://podminky.urs.cz/item/CS_URS_2025_01/764004861</t>
  </si>
  <si>
    <t>765</t>
  </si>
  <si>
    <t>Krytina skládaná</t>
  </si>
  <si>
    <t>15</t>
  </si>
  <si>
    <t>765231851</t>
  </si>
  <si>
    <t>Demontáž obkladu stěn skládanou azbestocementovou krytinou z pravoúhlých formátů nebo desek do suti</t>
  </si>
  <si>
    <t>-1881946653</t>
  </si>
  <si>
    <t>https://podminky.urs.cz/item/CS_URS_2025_01/765231851</t>
  </si>
  <si>
    <t>43,5+44,7+164+26+110</t>
  </si>
  <si>
    <t>998765112</t>
  </si>
  <si>
    <t>Přesun hmot pro krytiny skládané stanovený z hmotnosti přesunovaného materiálu vodorovná dopravní vzdálenost do 50 m s omezením mechanizace na objektech výšky přes 6 do 12 m</t>
  </si>
  <si>
    <t>-2037146952</t>
  </si>
  <si>
    <t>https://podminky.urs.cz/item/CS_URS_2025_01/998765112</t>
  </si>
  <si>
    <t>766</t>
  </si>
  <si>
    <t>Konstrukce truhlářské</t>
  </si>
  <si>
    <t>17</t>
  </si>
  <si>
    <t>766411821</t>
  </si>
  <si>
    <t>Demontáž obložení stěn palubkami</t>
  </si>
  <si>
    <t>-477442146</t>
  </si>
  <si>
    <t>https://podminky.urs.cz/item/CS_URS_2025_01/766411821</t>
  </si>
  <si>
    <t>balkony</t>
  </si>
  <si>
    <t>(1,5*2,5*2)*8</t>
  </si>
  <si>
    <t>18</t>
  </si>
  <si>
    <t>766411822</t>
  </si>
  <si>
    <t>Demontáž obložení stěn podkladových roštů</t>
  </si>
  <si>
    <t>-909925895</t>
  </si>
  <si>
    <t>https://podminky.urs.cz/item/CS_URS_2025_01/766411822</t>
  </si>
  <si>
    <t>388,2+60+278,179</t>
  </si>
  <si>
    <t>767</t>
  </si>
  <si>
    <t>Konstrukce zámečnické</t>
  </si>
  <si>
    <t>19</t>
  </si>
  <si>
    <t>767134831</t>
  </si>
  <si>
    <t>Demontáž stěn a příček z plechů oplechování stěn lamelami</t>
  </si>
  <si>
    <t>294738735</t>
  </si>
  <si>
    <t>https://podminky.urs.cz/item/CS_URS_2025_01/767134831</t>
  </si>
  <si>
    <t>121+1,03*9,65*2</t>
  </si>
  <si>
    <t>124,3+6,5*2</t>
  </si>
  <si>
    <t>20</t>
  </si>
  <si>
    <t>767162812</t>
  </si>
  <si>
    <t>Demontáž zábradlí balkonového nebo lodžiového z hliníkových profilů včetně výplně rovného délky přes 3,0 do 6,0 m</t>
  </si>
  <si>
    <t>kus</t>
  </si>
  <si>
    <t>-707887870</t>
  </si>
  <si>
    <t>https://podminky.urs.cz/item/CS_URS_2025_01/767162812</t>
  </si>
  <si>
    <t>4+4</t>
  </si>
  <si>
    <t>D.1.1.3 - Stavební část</t>
  </si>
  <si>
    <t xml:space="preserve">    6 - Úpravy povrchů, podlahy a osazování výplní</t>
  </si>
  <si>
    <t xml:space="preserve">    998 - Přesun hmot</t>
  </si>
  <si>
    <t xml:space="preserve">    713 - Izolace tepelné</t>
  </si>
  <si>
    <t>HZS - Hodinové zúčtovací sazby</t>
  </si>
  <si>
    <t>Úpravy povrchů, podlahy a osazování výplní</t>
  </si>
  <si>
    <t>611131121</t>
  </si>
  <si>
    <t>Podkladní a spojovací vrstva vnitřních omítaných ploch penetrace disperzní nanášená ručně stropů</t>
  </si>
  <si>
    <t>1746011968</t>
  </si>
  <si>
    <t>https://podminky.urs.cz/item/CS_URS_2025_01/611131121</t>
  </si>
  <si>
    <t>611142001</t>
  </si>
  <si>
    <t>Pletivo vnitřních ploch v ploše nebo pruzích, na plném podkladu sklovláknité vtlačené do tmelu včetně tmelu stropů</t>
  </si>
  <si>
    <t>329678809</t>
  </si>
  <si>
    <t>https://podminky.urs.cz/item/CS_URS_2025_01/611142001</t>
  </si>
  <si>
    <t>1.pp</t>
  </si>
  <si>
    <t>152,56</t>
  </si>
  <si>
    <t>611311131</t>
  </si>
  <si>
    <t>Vápenný štuk vnitřních ploch tloušťky do 3 mm vodorovných konstrukcí stropů rovných</t>
  </si>
  <si>
    <t>1041506143</t>
  </si>
  <si>
    <t>https://podminky.urs.cz/item/CS_URS_2025_01/611311131</t>
  </si>
  <si>
    <t>622142001</t>
  </si>
  <si>
    <t>Pletivo vnějších ploch v ploše nebo pruzích, na plném podkladu sklovláknité vtlačené do tmelu stěn</t>
  </si>
  <si>
    <t>810373238</t>
  </si>
  <si>
    <t>https://podminky.urs.cz/item/CS_URS_2025_01/622142001</t>
  </si>
  <si>
    <t>666,379+30+30</t>
  </si>
  <si>
    <t>(13,31+19,16)*2*1,5</t>
  </si>
  <si>
    <t>622143003</t>
  </si>
  <si>
    <t>Montáž omítkových profilů plastových, pozinkovaných nebo dřevěných upevněných vtlačením do podkladní vrstvy nebo přibitím rohových s tkaninou</t>
  </si>
  <si>
    <t>-1045648132</t>
  </si>
  <si>
    <t>https://podminky.urs.cz/item/CS_URS_2025_01/622143003</t>
  </si>
  <si>
    <t>M</t>
  </si>
  <si>
    <t>55343025</t>
  </si>
  <si>
    <t>profil rohový Pz+PVC pro vnější omítky tl 7mm</t>
  </si>
  <si>
    <t>-1385895265</t>
  </si>
  <si>
    <t>222,96*1,05 'Přepočtené koeficientem množství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</si>
  <si>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</si>
  <si>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</si>
  <si>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1652398443</t>
  </si>
  <si>
    <t>https://podminky.urs.cz/item/CS_URS_2025_01/622143004</t>
  </si>
  <si>
    <t>59051476</t>
  </si>
  <si>
    <t>profil napojovací okenní PVC s výztužnou tkaninou 9mm</t>
  </si>
  <si>
    <t>1512724801</t>
  </si>
  <si>
    <t>622151021</t>
  </si>
  <si>
    <t>Penetrační nátěr vnějších pastovitých tenkovrstvých omítek mozaikových akrylátový stěn</t>
  </si>
  <si>
    <t>-30330405</t>
  </si>
  <si>
    <t>https://podminky.urs.cz/item/CS_URS_2025_01/622151021</t>
  </si>
  <si>
    <t>622151031</t>
  </si>
  <si>
    <t>Penetrační nátěr vnějších pastovitých tenkovrstvých omítek silikonový stěn</t>
  </si>
  <si>
    <t>-1598392486</t>
  </si>
  <si>
    <t>https://podminky.urs.cz/item/CS_URS_2025_01/622151031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</si>
  <si>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</si>
  <si>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</si>
  <si>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1775275795</t>
  </si>
  <si>
    <t>https://podminky.urs.cz/item/CS_URS_2025_01/622211031</t>
  </si>
  <si>
    <t>(13,31+19,16*2)*1,5</t>
  </si>
  <si>
    <t>13,31*2,5</t>
  </si>
  <si>
    <t>(1,5*0,54*2)*-1</t>
  </si>
  <si>
    <t>(0,8*0,54*10)*-1</t>
  </si>
  <si>
    <t>28376447</t>
  </si>
  <si>
    <t>deska XPS hrana rovná a strukturovaný povrch 300kPA λ=0,035 tl 160mm</t>
  </si>
  <si>
    <t>-1070515547</t>
  </si>
  <si>
    <t>104,78*1,05 'Přepočtené koeficientem množství</t>
  </si>
  <si>
    <t>622211041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</si>
  <si>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</si>
  <si>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-2093601358</t>
  </si>
  <si>
    <t>https://podminky.urs.cz/item/CS_URS_2025_01/622211041</t>
  </si>
  <si>
    <t>odečet otvory</t>
  </si>
  <si>
    <t>(1,5*1,45)*16*-1</t>
  </si>
  <si>
    <t>(2,1*1,45)*12*-1</t>
  </si>
  <si>
    <t>2,4*12*-1</t>
  </si>
  <si>
    <t>28376080</t>
  </si>
  <si>
    <t>deska EPS grafitová fasádní λ=0,030-0,031 tl 180mm</t>
  </si>
  <si>
    <t>1338217614</t>
  </si>
  <si>
    <t>566,239*1,05 'Přepočtené koeficientem množství</t>
  </si>
  <si>
    <t>622212001</t>
  </si>
  <si>
    <t>Montáž kontaktního zateplení vnějšího ostění, nadpraží nebo parapetu lepením z polystyrenových desek (dodávka ve specifikaci) hloubky špalet do 200 mm, tloušťky desek do 40 mm</t>
  </si>
  <si>
    <t>1342046295</t>
  </si>
  <si>
    <t>https://podminky.urs.cz/item/CS_URS_2025_01/622212001</t>
  </si>
  <si>
    <t>(1,5+1,45)*2*16</t>
  </si>
  <si>
    <t>(2,1+1,45)*2*12</t>
  </si>
  <si>
    <t>(1,5+0,54)*2*2</t>
  </si>
  <si>
    <t>(0,86+0,54)*2*10</t>
  </si>
  <si>
    <t>(1,5+2,1)*2</t>
  </si>
  <si>
    <t>28376416</t>
  </si>
  <si>
    <t>deska XPS hrana polodrážková a hladký povrch 300kPA λ=0,035 tl 40mm</t>
  </si>
  <si>
    <t>1619637041</t>
  </si>
  <si>
    <t>222,96*0,21 'Přepočtené koeficientem množství</t>
  </si>
  <si>
    <t>622213001</t>
  </si>
  <si>
    <t>Montáž kontaktního zateplení lepením na vnější stěny, na podklad betonový nebo z tvárnic keramických nebo vápenopískových, z desek polystyrenových (dodávka ve specifikaci), tloušťky desek do 40 mm</t>
  </si>
  <si>
    <t>-58765176</t>
  </si>
  <si>
    <t>https://podminky.urs.cz/item/CS_URS_2025_01/622213001</t>
  </si>
  <si>
    <t>lodžie</t>
  </si>
  <si>
    <t>1,5*2,5*8</t>
  </si>
  <si>
    <t>28376071</t>
  </si>
  <si>
    <t>deska EPS grafitová fasádní λ=0,030-0,031 tl 30mm</t>
  </si>
  <si>
    <t>1487984538</t>
  </si>
  <si>
    <t>30*1,05 'Přepočtené koeficientem množství</t>
  </si>
  <si>
    <t>622231121</t>
  </si>
  <si>
    <t>Montáž kontaktního zateplení lepením a mechanickým kotvením z desek z fenolické pěny (dodávka ve specifikaci) na vnější stěny, na podklad betonový nebo z lehčeného betonu, z tvárnic keramických nebo vápenopískových, tloušťky desek přes 80 do 120 mm</t>
  </si>
  <si>
    <t>-1640415941</t>
  </si>
  <si>
    <t>https://podminky.urs.cz/item/CS_URS_2025_01/622231121</t>
  </si>
  <si>
    <t>28376808</t>
  </si>
  <si>
    <t>deska fenolická tepelně izolační fasádní λ=0,020 tl 100mm</t>
  </si>
  <si>
    <t>383542698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</si>
  <si>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</si>
  <si>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</si>
  <si>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638510610</t>
  </si>
  <si>
    <t>https://podminky.urs.cz/item/CS_URS_2025_01/622251101</t>
  </si>
  <si>
    <t>566,239+91,47</t>
  </si>
  <si>
    <t>22</t>
  </si>
  <si>
    <t>622251107</t>
  </si>
  <si>
    <t>Montáž kontaktního zateplení lepením a mechanickým kotvením Příplatek k cenám za zápustnou montáž kotev s použitím tepelněizolačních zátek na vnější stěny z fenolické pěny</t>
  </si>
  <si>
    <t>-1735065080</t>
  </si>
  <si>
    <t>https://podminky.urs.cz/item/CS_URS_2025_01/622251107</t>
  </si>
  <si>
    <t>23</t>
  </si>
  <si>
    <t>622252002</t>
  </si>
  <si>
    <t>Montáž profilů kontaktního zateplení ostatních stěnových, dilatačních apod. lepených do tmelu</t>
  </si>
  <si>
    <t>-93937630</t>
  </si>
  <si>
    <t>https://podminky.urs.cz/item/CS_URS_2025_01/622252002</t>
  </si>
  <si>
    <t>24</t>
  </si>
  <si>
    <t>28341022</t>
  </si>
  <si>
    <t>profil napojovací parapetní PVC s výztužnou tkaninou</t>
  </si>
  <si>
    <t>-822609404</t>
  </si>
  <si>
    <t>65,3*1,05 'Přepočtené koeficientem množství</t>
  </si>
  <si>
    <t>25</t>
  </si>
  <si>
    <t>622511102</t>
  </si>
  <si>
    <t>Omítka tenkovrstvá akrylátová vnějších ploch probarvená bez penetrace mozaiková jemnozrnná stěn</t>
  </si>
  <si>
    <t>586386516</t>
  </si>
  <si>
    <t>https://podminky.urs.cz/item/CS_URS_2025_01/622511102</t>
  </si>
  <si>
    <t>26</t>
  </si>
  <si>
    <t>622531022</t>
  </si>
  <si>
    <t>Omítka tenkovrstvá silikonová vnějších ploch probarvená bez penetrace zatíraná (škrábaná), zrnitost 2,0 mm stěn</t>
  </si>
  <si>
    <t>1717564411</t>
  </si>
  <si>
    <t>https://podminky.urs.cz/item/CS_URS_2025_01/622531022</t>
  </si>
  <si>
    <t>27</t>
  </si>
  <si>
    <t>346335306</t>
  </si>
  <si>
    <t>703,780*60</t>
  </si>
  <si>
    <t>28</t>
  </si>
  <si>
    <t>941211322</t>
  </si>
  <si>
    <t>Odborná prohlídka lešení řadového rámového lehkého pracovního s podlahami s provozním zatížením tř. 3 do 200 kg/m2 šířky tř. SW06 od 0,6 do 0,9 m výšky do 25 m, celkové plochy přes 500 do 2 000 m2 zakrytého sítí</t>
  </si>
  <si>
    <t>-501472890</t>
  </si>
  <si>
    <t>https://podminky.urs.cz/item/CS_URS_2025_01/941211322</t>
  </si>
  <si>
    <t>29</t>
  </si>
  <si>
    <t>941211812</t>
  </si>
  <si>
    <t>Lešení řadové rámové lehké pracovní s podlahami s provozním zatížením tř. 3 do 200 kg/m2 šířky tř. SW06 od 0,6 do 0,9 m výšky přes 10 do 25 m demontáž</t>
  </si>
  <si>
    <t>-571688712</t>
  </si>
  <si>
    <t>https://podminky.urs.cz/item/CS_URS_2025_01/941211812</t>
  </si>
  <si>
    <t>30</t>
  </si>
  <si>
    <t>-1886953092</t>
  </si>
  <si>
    <t>31</t>
  </si>
  <si>
    <t>944511811</t>
  </si>
  <si>
    <t>Síť ochranná zavěšená na konstrukci lešení z textilie z umělých vláken demontáž</t>
  </si>
  <si>
    <t>-997080923</t>
  </si>
  <si>
    <t>https://podminky.urs.cz/item/CS_URS_2025_01/944511811</t>
  </si>
  <si>
    <t>32</t>
  </si>
  <si>
    <t>949101111</t>
  </si>
  <si>
    <t>Lešení pomocné pracovní pro objekty pozemních staveb pro zatížení do 150 kg/m2, o výšce lešeňové podlahy do 1,9 m</t>
  </si>
  <si>
    <t>2022926139</t>
  </si>
  <si>
    <t>https://podminky.urs.cz/item/CS_URS_2025_01/949101111</t>
  </si>
  <si>
    <t>33</t>
  </si>
  <si>
    <t>993111111</t>
  </si>
  <si>
    <t>Dovoz a odvoz lešení včetně naložení a složení řadového, na vzdálenost do 10 km</t>
  </si>
  <si>
    <t>1128455788</t>
  </si>
  <si>
    <t>https://podminky.urs.cz/item/CS_URS_2025_01/993111111</t>
  </si>
  <si>
    <t>998</t>
  </si>
  <si>
    <t>Přesun hmot</t>
  </si>
  <si>
    <t>34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</si>
  <si>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</si>
  <si>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</si>
  <si>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-1346715644</t>
  </si>
  <si>
    <t>https://podminky.urs.cz/item/CS_URS_2025_01/998011009</t>
  </si>
  <si>
    <t>713</t>
  </si>
  <si>
    <t>Izolace tepelné</t>
  </si>
  <si>
    <t>35</t>
  </si>
  <si>
    <t>713111111</t>
  </si>
  <si>
    <t>Montáž tepelné izolace stropů rohožemi, pásy, dílci, deskami, bloky (izolační materiál ve specifikaci) vrchem bez překrytí lepenkou kladenými volně</t>
  </si>
  <si>
    <t>1029269666</t>
  </si>
  <si>
    <t>https://podminky.urs.cz/item/CS_URS_2025_01/713111111</t>
  </si>
  <si>
    <t>půdní prostor</t>
  </si>
  <si>
    <t>13,07*18,92</t>
  </si>
  <si>
    <t>247,284*2 'Přepočtené koeficientem množství</t>
  </si>
  <si>
    <t>36</t>
  </si>
  <si>
    <t>63152138</t>
  </si>
  <si>
    <t>pás tepelně izolační univerzální λ=0,034-0,035 tl 200mm</t>
  </si>
  <si>
    <t>138058626</t>
  </si>
  <si>
    <t>247,284*1,05 'Přepočtené koeficientem množství</t>
  </si>
  <si>
    <t>37</t>
  </si>
  <si>
    <t>63152136</t>
  </si>
  <si>
    <t>pás tepelně izolační univerzální λ=0,034-0,035 tl 160mm</t>
  </si>
  <si>
    <t>-1141062394</t>
  </si>
  <si>
    <t>38</t>
  </si>
  <si>
    <t>713111128</t>
  </si>
  <si>
    <t>Montáž tepelné izolace stropů rohožemi, pásy, dílci, deskami, bloky (izolační materiál ve specifikaci) rovných spodem lepením celoplošně s mechanickým kotvením</t>
  </si>
  <si>
    <t>-516893533</t>
  </si>
  <si>
    <t>https://podminky.urs.cz/item/CS_URS_2025_01/713111128</t>
  </si>
  <si>
    <t>20,63+18,36+17,49+20,63+20,79+4,62+14,03+13,37+1,87*10+1,97*2</t>
  </si>
  <si>
    <t>39</t>
  </si>
  <si>
    <t>63148155</t>
  </si>
  <si>
    <t>deska tepelně izolační minerální univerzální λ=0,033-0,035 tl 120mm</t>
  </si>
  <si>
    <t>-259917440</t>
  </si>
  <si>
    <t>152,56*1,05 'Přepočtené koeficientem množství</t>
  </si>
  <si>
    <t>40</t>
  </si>
  <si>
    <t>713141131</t>
  </si>
  <si>
    <t>Montáž tepelné izolace střech plochých rohožemi, pásy, deskami, dílci, bloky (izolační materiál ve specifikaci) přilepenými za studena jednovrstvá zplna</t>
  </si>
  <si>
    <t>1430576857</t>
  </si>
  <si>
    <t>https://podminky.urs.cz/item/CS_URS_2025_01/713141131</t>
  </si>
  <si>
    <t>markýza vstup</t>
  </si>
  <si>
    <t>41</t>
  </si>
  <si>
    <t>28376651</t>
  </si>
  <si>
    <t>deska XPS hrana polodrážková a hladký povrch 500kPA λ=0,035 tl 180mm</t>
  </si>
  <si>
    <t>-801995884</t>
  </si>
  <si>
    <t>6*1,05 'Přepočtené koeficientem množství</t>
  </si>
  <si>
    <t>42</t>
  </si>
  <si>
    <t>713191133</t>
  </si>
  <si>
    <t>Montáž tepelné izolace stavebních konstrukcí - doplňky a konstrukční součásti podlah, stropů vrchem nebo střech překrytí fólií položenou volně s přelepením spojů</t>
  </si>
  <si>
    <t>718538686</t>
  </si>
  <si>
    <t>https://podminky.urs.cz/item/CS_URS_2025_01/713191133</t>
  </si>
  <si>
    <t>43</t>
  </si>
  <si>
    <t>28329012</t>
  </si>
  <si>
    <t>fólie PE vyztužená pro parotěsnou vrstvu (reakce na oheň - třída F) 140g/m2</t>
  </si>
  <si>
    <t>-704727501</t>
  </si>
  <si>
    <t>247,284*1,1655 'Přepočtené koeficientem množství</t>
  </si>
  <si>
    <t>44</t>
  </si>
  <si>
    <t>998713112</t>
  </si>
  <si>
    <t>Přesun hmot pro izolace tepelné stanovený z hmotnosti přesunovaného materiálu vodorovná dopravní vzdálenost do 50 m s omezením mechanizace v objektech výšky přes 6 m do 12 m</t>
  </si>
  <si>
    <t>1604111396</t>
  </si>
  <si>
    <t>https://podminky.urs.cz/item/CS_URS_2025_01/998713112</t>
  </si>
  <si>
    <t>45</t>
  </si>
  <si>
    <t>764214411</t>
  </si>
  <si>
    <t>Oplechování horních ploch zdí a nadezdívek (atik) z pozinkovaného plechu mechanicky kotvené přes rš 800 mm</t>
  </si>
  <si>
    <t>-1337576038</t>
  </si>
  <si>
    <t>https://podminky.urs.cz/item/CS_URS_2025_01/764214411</t>
  </si>
  <si>
    <t>46</t>
  </si>
  <si>
    <t>764216606</t>
  </si>
  <si>
    <t>Oplechování parapetů z pozinkovaného plechu s povrchovou úpravou rovných mechanicky kotvené, bez rohů rš 500 mm</t>
  </si>
  <si>
    <t>2071699642</t>
  </si>
  <si>
    <t>https://podminky.urs.cz/item/CS_URS_2025_01/764216606</t>
  </si>
  <si>
    <t>k1</t>
  </si>
  <si>
    <t>k2</t>
  </si>
  <si>
    <t>k3</t>
  </si>
  <si>
    <t>k4</t>
  </si>
  <si>
    <t>47</t>
  </si>
  <si>
    <t>764511602</t>
  </si>
  <si>
    <t>Žlab podokapní z pozinkovaného plechu s povrchovou úpravou včetně háků a čel půlkruhový rš 330 mm</t>
  </si>
  <si>
    <t>-878893470</t>
  </si>
  <si>
    <t>https://podminky.urs.cz/item/CS_URS_2025_01/764511602</t>
  </si>
  <si>
    <t>k5</t>
  </si>
  <si>
    <t>48</t>
  </si>
  <si>
    <t>764511643</t>
  </si>
  <si>
    <t>Žlab podokapní z pozinkovaného plechu s povrchovou úpravou kotlík oválný (trychtýřový), rš žlabu/průměr svodu 330/120 mm</t>
  </si>
  <si>
    <t>587434155</t>
  </si>
  <si>
    <t>https://podminky.urs.cz/item/CS_URS_2025_01/764511643</t>
  </si>
  <si>
    <t>k7</t>
  </si>
  <si>
    <t>49</t>
  </si>
  <si>
    <t>764518623</t>
  </si>
  <si>
    <t>Svod z pozinkovaného plechu s upraveným povrchem včetně objímek, kolen a odskoků kruhový, průměru 120 mm</t>
  </si>
  <si>
    <t>-168193026</t>
  </si>
  <si>
    <t>https://podminky.urs.cz/item/CS_URS_2025_01/764518623</t>
  </si>
  <si>
    <t>k6,k8</t>
  </si>
  <si>
    <t>50</t>
  </si>
  <si>
    <t>998764112</t>
  </si>
  <si>
    <t>Přesun hmot pro konstrukce klempířské stanovený z hmotnosti přesunovaného materiálu vodorovná dopravní vzdálenost do 50 m s omezením mechanizace v objektech výšky přes 6 do 12 m</t>
  </si>
  <si>
    <t>1888400909</t>
  </si>
  <si>
    <t>https://podminky.urs.cz/item/CS_URS_2025_01/998764112</t>
  </si>
  <si>
    <t>51</t>
  </si>
  <si>
    <t>767163203</t>
  </si>
  <si>
    <t>Montáž zábradlí přímého v exteriéru na lodžii nebo francouzském okně kotveného do zdiva nebo lehčeného betonu</t>
  </si>
  <si>
    <t>1480513526</t>
  </si>
  <si>
    <t>https://podminky.urs.cz/item/CS_URS_2025_01/767163203</t>
  </si>
  <si>
    <t>3,25*8</t>
  </si>
  <si>
    <t>52</t>
  </si>
  <si>
    <t>55342288</t>
  </si>
  <si>
    <t>zábradlí celoskleněné pro francouzské okno nebo lodžie kotvené sloupky v 1000mm</t>
  </si>
  <si>
    <t>-687149052</t>
  </si>
  <si>
    <t>53</t>
  </si>
  <si>
    <t>767620243</t>
  </si>
  <si>
    <t>Montáž oken s izolačními skly z hliníkových nebo ocelových profilů na polyuretanovou pěnu s dvojskly otevíravých do celostěnových panelů nebo ocelové konstrukce, plochy přes 1,5 do 2,5 m2</t>
  </si>
  <si>
    <t>-1522280841</t>
  </si>
  <si>
    <t>https://podminky.urs.cz/item/CS_URS_2025_01/767620243</t>
  </si>
  <si>
    <t>(1,05*1,6*3)*8</t>
  </si>
  <si>
    <t>54</t>
  </si>
  <si>
    <t>55341012</t>
  </si>
  <si>
    <t>okno Al otevíravé/sklopné dvojsklo přes plochu 1m2 v 1,5-2,5m</t>
  </si>
  <si>
    <t>574543620</t>
  </si>
  <si>
    <t>55</t>
  </si>
  <si>
    <t>998767112</t>
  </si>
  <si>
    <t>Přesun hmot pro zámečnické konstrukce stanovený z hmotnosti přesunovaného materiálu vodorovná dopravní vzdálenost do 50 m s omezením mechanizace v objektech výšky přes 6 do 12 m</t>
  </si>
  <si>
    <t>781443218</t>
  </si>
  <si>
    <t>https://podminky.urs.cz/item/CS_URS_2025_01/998767112</t>
  </si>
  <si>
    <t>HZS</t>
  </si>
  <si>
    <t>Hodinové zúčtovací sazby</t>
  </si>
  <si>
    <t>56</t>
  </si>
  <si>
    <t>HZS1292</t>
  </si>
  <si>
    <t>Hodinové zúčtovací sazby profesí HSV zemní a pomocné práce stavební dělník</t>
  </si>
  <si>
    <t>hod</t>
  </si>
  <si>
    <t>512</t>
  </si>
  <si>
    <t>-1704666494</t>
  </si>
  <si>
    <t>https://podminky.urs.cz/item/CS_URS_2025_01/HZS1292</t>
  </si>
  <si>
    <t>přípomocné práce jinde nespecifikované</t>
  </si>
  <si>
    <t>100</t>
  </si>
  <si>
    <t>57</t>
  </si>
  <si>
    <t>HZS2231</t>
  </si>
  <si>
    <t>Hodinové zúčtovací sazby profesí PSV provádění stavebních instalací elektrikář</t>
  </si>
  <si>
    <t>-1893025902</t>
  </si>
  <si>
    <t>https://podminky.urs.cz/item/CS_URS_2025_01/HZS2231</t>
  </si>
  <si>
    <t>demontáž a zpětná montáž hromosvodného vedení</t>
  </si>
  <si>
    <t>58</t>
  </si>
  <si>
    <t>35441675</t>
  </si>
  <si>
    <t>podpěra vedení hromosvodu do zdiva - 300mm, Cu</t>
  </si>
  <si>
    <t>1873369052</t>
  </si>
  <si>
    <t>D.1.1.4 - Drenáže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</si>
  <si>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</si>
  <si>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</si>
  <si>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</si>
  <si>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</si>
  <si>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711 - Izolace proti vodě, vlhkosti a plynům</t>
  </si>
  <si>
    <t>Zemní práce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</si>
  <si>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</si>
  <si>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</si>
  <si>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1611774498</t>
  </si>
  <si>
    <t>https://podminky.urs.cz/item/CS_URS_2025_01/113106123</t>
  </si>
  <si>
    <t>před vstupem</t>
  </si>
  <si>
    <t>2,5*3,12</t>
  </si>
  <si>
    <t>113107021</t>
  </si>
  <si>
    <t>Odstranění podkladů nebo krytů při překopech inženýrských sítí s přemístěním hmot na skládku ve vzdálenosti do 3 m nebo s naložením na dopravní prostředek ručně z kameniva hrubého drceného, o tl. vrstvy do 100 mm</t>
  </si>
  <si>
    <t>1212342513</t>
  </si>
  <si>
    <t>https://podminky.urs.cz/item/CS_URS_2025_01/113107021</t>
  </si>
  <si>
    <t>113107022</t>
  </si>
  <si>
    <t>Odstranění podkladů nebo krytů při překopech inženýrských sítí s přemístěním hmot na skládku ve vzdálenosti do 3 m nebo s naložením na dopravní prostředek ručně z kameniva hrubého drceného, o tl. vrstvy přes 100 do 200 mm</t>
  </si>
  <si>
    <t>-439544680</t>
  </si>
  <si>
    <t>https://podminky.urs.cz/item/CS_URS_2025_01/113107022</t>
  </si>
  <si>
    <t>113107042</t>
  </si>
  <si>
    <t>Odstranění podkladů nebo krytů při překopech inženýrských sítí s přemístěním hmot na skládku ve vzdálenosti do 3 m nebo s naložením na dopravní prostředek ručně živičných, o tl. vrstvy přes 50 do 100 mm</t>
  </si>
  <si>
    <t>-1334035002</t>
  </si>
  <si>
    <t>https://podminky.urs.cz/item/CS_URS_2025_01/113107042</t>
  </si>
  <si>
    <t>14,480*1,1</t>
  </si>
  <si>
    <t>6,5*0,7</t>
  </si>
  <si>
    <t>132251102</t>
  </si>
  <si>
    <t>Hloubení nezapažených rýh šířky do 800 mm strojně s urovnáním dna do předepsaného profilu a spádu v hornině třídy těžitelnosti I skupiny 3 přes 20 do 50 m3</t>
  </si>
  <si>
    <t>-1395715314</t>
  </si>
  <si>
    <t>https://podminky.urs.cz/item/CS_URS_2025_01/132251102</t>
  </si>
  <si>
    <t>(13,95+19,8+19,8+2,1+0,33*2+3,12+8,6+3)*0,7</t>
  </si>
  <si>
    <t>6,5*0,7*1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</si>
  <si>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</si>
  <si>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</si>
  <si>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1324338768</t>
  </si>
  <si>
    <t>https://podminky.urs.cz/item/CS_URS_2025_01/162751117</t>
  </si>
  <si>
    <t>13,606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</si>
  <si>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</si>
  <si>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</si>
  <si>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-1861183614</t>
  </si>
  <si>
    <t>https://podminky.urs.cz/item/CS_URS_2025_01/162751119</t>
  </si>
  <si>
    <t>13,606*5</t>
  </si>
  <si>
    <t>171201231</t>
  </si>
  <si>
    <t>1996915068</t>
  </si>
  <si>
    <t>https://podminky.urs.cz/item/CS_URS_2025_01/171201231</t>
  </si>
  <si>
    <t>13,606*1,8</t>
  </si>
  <si>
    <t>171251201</t>
  </si>
  <si>
    <t>Uložení sypaniny na skládky nebo meziskládky bez hutnění s upravením uložené sypaniny do předepsaného tvaru</t>
  </si>
  <si>
    <t>902108499</t>
  </si>
  <si>
    <t>https://podminky.urs.cz/item/CS_URS_2025_01/171251201</t>
  </si>
  <si>
    <t>174151102</t>
  </si>
  <si>
    <t>Zásyp sypaninou z jakékoliv horniny strojně s uložením výkopku ve vrstvách se zhutněním v prostorách s omezeným pohybem stroje s urovnáním povrchu zásypu</t>
  </si>
  <si>
    <t>1399787987</t>
  </si>
  <si>
    <t>https://podminky.urs.cz/item/CS_URS_2025_01/174151102</t>
  </si>
  <si>
    <t>54,271-13,606</t>
  </si>
  <si>
    <t>Zakládání</t>
  </si>
  <si>
    <t>211531111</t>
  </si>
  <si>
    <t>Výplň kamenivem do rýh odvodňovacích žeber nebo trativodů bez zhutnění, s úpravou povrchu výplně kamenivem hrubým drceným frakce 16 až 63 mm</t>
  </si>
  <si>
    <t>-815787227</t>
  </si>
  <si>
    <t>https://podminky.urs.cz/item/CS_URS_2025_01/211531111</t>
  </si>
  <si>
    <t>6,5*0,7*0,5</t>
  </si>
  <si>
    <t>211971110</t>
  </si>
  <si>
    <t>Zřízení opláštění výplně z geotextilie odvodňovacích žeber nebo trativodů v rýze nebo zářezu se stěnami šikmými o sklonu do 1:2</t>
  </si>
  <si>
    <t>1268231210</t>
  </si>
  <si>
    <t>https://podminky.urs.cz/item/CS_URS_2025_01/211971110</t>
  </si>
  <si>
    <t>(2*3,14*0,05)*(13,95+19,8+19,8+2,1+0,33*2+3,12+8,6)</t>
  </si>
  <si>
    <t>69311226</t>
  </si>
  <si>
    <t>geotextilie netkaná separační, ochranná, filtrační, drenážní PES 150g/m2</t>
  </si>
  <si>
    <t>206224039</t>
  </si>
  <si>
    <t>21,361*1,1845 'Přepočtené koeficientem množství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</si>
  <si>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</si>
  <si>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</si>
  <si>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-2100751750</t>
  </si>
  <si>
    <t>https://podminky.urs.cz/item/CS_URS_2025_01/211971121</t>
  </si>
  <si>
    <t>6,7*0,7*2+6,7*0,5*2</t>
  </si>
  <si>
    <t>69311081</t>
  </si>
  <si>
    <t>geotextilie netkaná separační, ochranná, filtrační, drenážní PES 300g/m2</t>
  </si>
  <si>
    <t>-216152612</t>
  </si>
  <si>
    <t>16,08*1,1845 'Přepočtené koeficientem množství</t>
  </si>
  <si>
    <t>212532111</t>
  </si>
  <si>
    <t>Lože pro trativody z kameniva hrubého drceného</t>
  </si>
  <si>
    <t>-226878521</t>
  </si>
  <si>
    <t>https://podminky.urs.cz/item/CS_URS_2025_01/212532111</t>
  </si>
  <si>
    <t>71,03*0,2</t>
  </si>
  <si>
    <t>212755214</t>
  </si>
  <si>
    <t>Trativody bez lože a obsypu z drenážních trubek plastových flexibilních DN 100 mm</t>
  </si>
  <si>
    <t>-1256305058</t>
  </si>
  <si>
    <t>https://podminky.urs.cz/item/CS_URS_2025_01/212755214</t>
  </si>
  <si>
    <t>13,95+19,8+19,8+2,1+0,33*2+3,12+8,6+3</t>
  </si>
  <si>
    <t>Svislé a kompletní konstrukce</t>
  </si>
  <si>
    <t>339921131</t>
  </si>
  <si>
    <t>Osazování palisád betonových v řadě se zabetonováním výšky palisády do 500 mm</t>
  </si>
  <si>
    <t>1593225659</t>
  </si>
  <si>
    <t>https://podminky.urs.cz/item/CS_URS_2025_01/339921131</t>
  </si>
  <si>
    <t>2,22*2+3,12</t>
  </si>
  <si>
    <t>59228407</t>
  </si>
  <si>
    <t>palisáda tyčová hranatá betonová 110x110mm v 400mm přírodní</t>
  </si>
  <si>
    <t>-974026343</t>
  </si>
  <si>
    <t>7,56*9,09 'Přepočtené koeficientem množství</t>
  </si>
  <si>
    <t>Komunikace pozemní</t>
  </si>
  <si>
    <t>564771101</t>
  </si>
  <si>
    <t>Podklad nebo kryt z kameniva hrubého drceného vel. 32-63 mm s rozprostřením a zhutněním plochy jednotlivě do 100 m2, po zhutnění tl. 250 mm</t>
  </si>
  <si>
    <t>-1702298672</t>
  </si>
  <si>
    <t>https://podminky.urs.cz/item/CS_URS_2025_01/564771101</t>
  </si>
  <si>
    <t>2,22*3,12</t>
  </si>
  <si>
    <t>566901144</t>
  </si>
  <si>
    <t>Vyspravení podkladu po překopech inženýrských sítí plochy do 15 m2 s rozprostřením a zhutněním kamenivem hrubým drceným tl. 250 mm</t>
  </si>
  <si>
    <t>2128238446</t>
  </si>
  <si>
    <t>https://podminky.urs.cz/item/CS_URS_2025_01/566901144</t>
  </si>
  <si>
    <t>572360112</t>
  </si>
  <si>
    <t>Vyspravení krytu komunikací po překopech inženýrských sítí plochy do 15 m2 asfaltovou směsí aplikovanou za studena, po zhutnění tl. přes 40 do 60 mm</t>
  </si>
  <si>
    <t>1241573339</t>
  </si>
  <si>
    <t>https://podminky.urs.cz/item/CS_URS_2025_01/572360112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</si>
  <si>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</si>
  <si>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</si>
  <si>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978741862</t>
  </si>
  <si>
    <t>https://podminky.urs.cz/item/CS_URS_2025_01/596211210</t>
  </si>
  <si>
    <t>59245020</t>
  </si>
  <si>
    <t>dlažba skladebná betonová 200x100mm tl 80mm přírodní</t>
  </si>
  <si>
    <t>-994097895</t>
  </si>
  <si>
    <t>6,926*1,03 'Přepočtené koeficientem množství</t>
  </si>
  <si>
    <t>637121112</t>
  </si>
  <si>
    <t>Okapový chodník z kameniva s udusáním a urovnáním povrchu z kačírku tl. 150 mm</t>
  </si>
  <si>
    <t>-679346122</t>
  </si>
  <si>
    <t>https://podminky.urs.cz/item/CS_URS_2025_01/637121112</t>
  </si>
  <si>
    <t>(13,95+19,8+19,8+2,1+0,33*2+3,12+8,6-3,12)*0,33</t>
  </si>
  <si>
    <t>637311121</t>
  </si>
  <si>
    <t>Okapový chodník z obrubníků betonových chodníkových, se zalitím spár cementovou maltou do lože z betonu prostého, z obrubníků ležatých</t>
  </si>
  <si>
    <t>-1654895082</t>
  </si>
  <si>
    <t>https://podminky.urs.cz/item/CS_URS_2025_01/637311121</t>
  </si>
  <si>
    <t>13,95+19,8+19,8+2,1+0,33*2+3,12+8,6-3,12</t>
  </si>
  <si>
    <t>919121222</t>
  </si>
  <si>
    <t>Utěsnění dilatačních spár zálivkou za studena v cementobetonovém nebo živičném krytu včetně adhezního nátěru bez těsnicího profilu pod zálivkou, pro komůrky šířky 15 mm, hloubky 25 mm</t>
  </si>
  <si>
    <t>-1621217935</t>
  </si>
  <si>
    <t>https://podminky.urs.cz/item/CS_URS_2025_01/919121222</t>
  </si>
  <si>
    <t>6,5*2+0,7*2</t>
  </si>
  <si>
    <t>919735112</t>
  </si>
  <si>
    <t>Řezání stávajícího živičného krytu nebo podkladu hloubky přes 50 do 100 mm</t>
  </si>
  <si>
    <t>116236576</t>
  </si>
  <si>
    <t>https://podminky.urs.cz/item/CS_URS_2025_01/919735112</t>
  </si>
  <si>
    <t>2,1+0,33*2+3,12+8,6</t>
  </si>
  <si>
    <t>(6,5+0,7)*2</t>
  </si>
  <si>
    <t>1815572139</t>
  </si>
  <si>
    <t>1577664545</t>
  </si>
  <si>
    <t>13,954*14</t>
  </si>
  <si>
    <t>997013861</t>
  </si>
  <si>
    <t>Poplatek za uložení stavebního odpadu na recyklační skládce (skládkovné) z prostého betonu zatříděného do Katalogu odpadů pod kódem 17 01 01</t>
  </si>
  <si>
    <t>63857329</t>
  </si>
  <si>
    <t>https://podminky.urs.cz/item/CS_URS_2025_01/997013861</t>
  </si>
  <si>
    <t>984896313</t>
  </si>
  <si>
    <t>(1,482+5,939)*2,2</t>
  </si>
  <si>
    <t>997013875</t>
  </si>
  <si>
    <t>Poplatek za uložení stavebního odpadu na recyklační skládce (skládkovné) asfaltového bez obsahu dehtu zatříděného do Katalogu odpadů pod kódem 17 03 02</t>
  </si>
  <si>
    <t>-126983868</t>
  </si>
  <si>
    <t>https://podminky.urs.cz/item/CS_URS_2025_01/997013875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</si>
  <si>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</si>
  <si>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</si>
  <si>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-1858423394</t>
  </si>
  <si>
    <t>https://podminky.urs.cz/item/CS_URS_2025_01/998011002</t>
  </si>
  <si>
    <t>711</t>
  </si>
  <si>
    <t>Izolace proti vodě, vlhkosti a plynům</t>
  </si>
  <si>
    <t>711161274</t>
  </si>
  <si>
    <t>Provedení izolace proti zemní vlhkosti nopovou fólií na ploše svislé S výška nopu do 20 mm</t>
  </si>
  <si>
    <t>937017087</t>
  </si>
  <si>
    <t>https://podminky.urs.cz/item/CS_URS_2025_01/711161274</t>
  </si>
  <si>
    <t>28323005</t>
  </si>
  <si>
    <t>fólie profilovaná (nopová) drenážní HDPE s výškou nopů 8mm</t>
  </si>
  <si>
    <t>-22709532</t>
  </si>
  <si>
    <t>86,671*1,221 'Přepočtené koeficientem množství</t>
  </si>
  <si>
    <t>998711112</t>
  </si>
  <si>
    <t>Přesun hmot pro izolace proti vodě, vlhkosti a plynům stanovený z hmotnosti přesunovaného materiálu vodorovná dopravní vzdálenost do 50 m s omezením mechanizace v objektech výšky přes 6 do 12 m</t>
  </si>
  <si>
    <t>-77417687</t>
  </si>
  <si>
    <t>https://podminky.urs.cz/item/CS_URS_2025_01/998711112</t>
  </si>
  <si>
    <t>713123212</t>
  </si>
  <si>
    <t>Montáž tepelně izolačního systému základové desky z XPS desek na svislé ploše přilepených nízkoexpanzní (PUR) pěnou jednovrstvého tloušťky izolace přes 100 do 200 mm</t>
  </si>
  <si>
    <t>538784965</t>
  </si>
  <si>
    <t>https://podminky.urs.cz/item/CS_URS_2025_01/713123212</t>
  </si>
  <si>
    <t>((13,23+19,08)*2+1,025*2)*1,3</t>
  </si>
  <si>
    <t>-1822829254</t>
  </si>
  <si>
    <t>86,671*1,08 'Přepočtené koeficientem množství</t>
  </si>
  <si>
    <t>1207627518</t>
  </si>
  <si>
    <t>1395300064</t>
  </si>
  <si>
    <t>x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</si>
  <si>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</si>
  <si>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</si>
  <si>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</si>
  <si>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</si>
  <si>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</si>
  <si>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</si>
  <si>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</si>
  <si>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</si>
  <si>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zeměměřičské a projektové práce</t>
  </si>
  <si>
    <t>012444000</t>
  </si>
  <si>
    <t>Geodetické měření skutečného provedení stavby</t>
  </si>
  <si>
    <t>ks</t>
  </si>
  <si>
    <t>1024</t>
  </si>
  <si>
    <t>1565321424</t>
  </si>
  <si>
    <t>https://podminky.urs.cz/item/CS_URS_2025_01/012444000</t>
  </si>
  <si>
    <t>013254000</t>
  </si>
  <si>
    <t>Dokumentace skutečného provedení stavby</t>
  </si>
  <si>
    <t>1591181246</t>
  </si>
  <si>
    <t>https://podminky.urs.cz/item/CS_URS_2025_01/013254000</t>
  </si>
  <si>
    <t>VRN3</t>
  </si>
  <si>
    <t>Zařízení staveniště</t>
  </si>
  <si>
    <t>030001000</t>
  </si>
  <si>
    <t>1950332485</t>
  </si>
  <si>
    <t>https://podminky.urs.cz/item/CS_URS_2025_01/030001000</t>
  </si>
  <si>
    <t>034103000</t>
  </si>
  <si>
    <t>Oplocení staveniště</t>
  </si>
  <si>
    <t>-1240942890</t>
  </si>
  <si>
    <t>https://podminky.urs.cz/item/CS_URS_2025_01/034103000</t>
  </si>
  <si>
    <t>VRN6</t>
  </si>
  <si>
    <t>Územní vlivy</t>
  </si>
  <si>
    <t>065002000</t>
  </si>
  <si>
    <t>Mimostaveništní doprava materiálů, výrobků a strojů</t>
  </si>
  <si>
    <t>270966800</t>
  </si>
  <si>
    <t>https://podminky.urs.cz/item/CS_URS_2025_01/065002000</t>
  </si>
  <si>
    <t>VRN7</t>
  </si>
  <si>
    <t>Provozní vlivy</t>
  </si>
  <si>
    <t>071103000</t>
  </si>
  <si>
    <t>Provoz investora</t>
  </si>
  <si>
    <t>-973946338</t>
  </si>
  <si>
    <t>https://podminky.urs.cz/item/CS_URS_2025_01/071103000</t>
  </si>
  <si>
    <t>VRN9</t>
  </si>
  <si>
    <t>Ostatní náklady</t>
  </si>
  <si>
    <t>094002000</t>
  </si>
  <si>
    <t>Ostatní náklady související s výstavbou</t>
  </si>
  <si>
    <t>654025008</t>
  </si>
  <si>
    <t>https://podminky.urs.cz/item/CS_URS_2025_01/094002000</t>
  </si>
  <si>
    <t>likvidace nebezoečných materiálů dle platných předpisů a norem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</si>
</sst>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6" fillId="2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211112" TargetMode="External" /><Relationship Id="rId2" Type="http://schemas.openxmlformats.org/officeDocument/2006/relationships/hyperlink" Target="https://podminky.urs.cz/item/CS_URS_2025_01/941211212" TargetMode="External" /><Relationship Id="rId3" Type="http://schemas.openxmlformats.org/officeDocument/2006/relationships/hyperlink" Target="https://podminky.urs.cz/item/CS_URS_2025_01/944511111" TargetMode="External" /><Relationship Id="rId4" Type="http://schemas.openxmlformats.org/officeDocument/2006/relationships/hyperlink" Target="https://podminky.urs.cz/item/CS_URS_2025_01/944511211" TargetMode="External" /><Relationship Id="rId5" Type="http://schemas.openxmlformats.org/officeDocument/2006/relationships/hyperlink" Target="https://podminky.urs.cz/item/CS_URS_2025_01/965082941" TargetMode="External" /><Relationship Id="rId6" Type="http://schemas.openxmlformats.org/officeDocument/2006/relationships/hyperlink" Target="https://podminky.urs.cz/item/CS_URS_2025_01/997013153" TargetMode="External" /><Relationship Id="rId7" Type="http://schemas.openxmlformats.org/officeDocument/2006/relationships/hyperlink" Target="https://podminky.urs.cz/item/CS_URS_2025_01/997013501" TargetMode="External" /><Relationship Id="rId8" Type="http://schemas.openxmlformats.org/officeDocument/2006/relationships/hyperlink" Target="https://podminky.urs.cz/item/CS_URS_2025_01/997013509" TargetMode="External" /><Relationship Id="rId9" Type="http://schemas.openxmlformats.org/officeDocument/2006/relationships/hyperlink" Target="https://podminky.urs.cz/item/CS_URS_2025_01/997013631" TargetMode="External" /><Relationship Id="rId10" Type="http://schemas.openxmlformats.org/officeDocument/2006/relationships/hyperlink" Target="https://podminky.urs.cz/item/CS_URS_2025_01/997013821" TargetMode="External" /><Relationship Id="rId11" Type="http://schemas.openxmlformats.org/officeDocument/2006/relationships/hyperlink" Target="https://podminky.urs.cz/item/CS_URS_2025_01/997013873" TargetMode="External" /><Relationship Id="rId12" Type="http://schemas.openxmlformats.org/officeDocument/2006/relationships/hyperlink" Target="https://podminky.urs.cz/item/CS_URS_2025_01/764002851" TargetMode="External" /><Relationship Id="rId13" Type="http://schemas.openxmlformats.org/officeDocument/2006/relationships/hyperlink" Target="https://podminky.urs.cz/item/CS_URS_2025_01/764004801" TargetMode="External" /><Relationship Id="rId14" Type="http://schemas.openxmlformats.org/officeDocument/2006/relationships/hyperlink" Target="https://podminky.urs.cz/item/CS_URS_2025_01/764004861" TargetMode="External" /><Relationship Id="rId15" Type="http://schemas.openxmlformats.org/officeDocument/2006/relationships/hyperlink" Target="https://podminky.urs.cz/item/CS_URS_2025_01/765231851" TargetMode="External" /><Relationship Id="rId16" Type="http://schemas.openxmlformats.org/officeDocument/2006/relationships/hyperlink" Target="https://podminky.urs.cz/item/CS_URS_2025_01/998765112" TargetMode="External" /><Relationship Id="rId17" Type="http://schemas.openxmlformats.org/officeDocument/2006/relationships/hyperlink" Target="https://podminky.urs.cz/item/CS_URS_2025_01/766411821" TargetMode="External" /><Relationship Id="rId18" Type="http://schemas.openxmlformats.org/officeDocument/2006/relationships/hyperlink" Target="https://podminky.urs.cz/item/CS_URS_2025_01/766411822" TargetMode="External" /><Relationship Id="rId19" Type="http://schemas.openxmlformats.org/officeDocument/2006/relationships/hyperlink" Target="https://podminky.urs.cz/item/CS_URS_2025_01/767134831" TargetMode="External" /><Relationship Id="rId20" Type="http://schemas.openxmlformats.org/officeDocument/2006/relationships/hyperlink" Target="https://podminky.urs.cz/item/CS_URS_2025_01/767162812" TargetMode="External" /><Relationship Id="rId2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1131121" TargetMode="External" /><Relationship Id="rId2" Type="http://schemas.openxmlformats.org/officeDocument/2006/relationships/hyperlink" Target="https://podminky.urs.cz/item/CS_URS_2025_01/611142001" TargetMode="External" /><Relationship Id="rId3" Type="http://schemas.openxmlformats.org/officeDocument/2006/relationships/hyperlink" Target="https://podminky.urs.cz/item/CS_URS_2025_01/611311131" TargetMode="External" /><Relationship Id="rId4" Type="http://schemas.openxmlformats.org/officeDocument/2006/relationships/hyperlink" Target="https://podminky.urs.cz/item/CS_URS_2025_01/622142001" TargetMode="External" /><Relationship Id="rId5" Type="http://schemas.openxmlformats.org/officeDocument/2006/relationships/hyperlink" Target="https://podminky.urs.cz/item/CS_URS_2025_01/622143003" TargetMode="External" /><Relationship Id="rId6" Type="http://schemas.openxmlformats.org/officeDocument/2006/relationships/hyperlink" Target="https://podminky.urs.cz/item/CS_URS_2025_01/622143004" TargetMode="External" /><Relationship Id="rId7" Type="http://schemas.openxmlformats.org/officeDocument/2006/relationships/hyperlink" Target="https://podminky.urs.cz/item/CS_URS_2025_01/622151021" TargetMode="External" /><Relationship Id="rId8" Type="http://schemas.openxmlformats.org/officeDocument/2006/relationships/hyperlink" Target="https://podminky.urs.cz/item/CS_URS_2025_01/622151031" TargetMode="External" /><Relationship Id="rId9" Type="http://schemas.openxmlformats.org/officeDocument/2006/relationships/hyperlink" Target="https://podminky.urs.cz/item/CS_URS_2025_01/622211031" TargetMode="External" /><Relationship Id="rId10" Type="http://schemas.openxmlformats.org/officeDocument/2006/relationships/hyperlink" Target="https://podminky.urs.cz/item/CS_URS_2025_01/622211041" TargetMode="External" /><Relationship Id="rId11" Type="http://schemas.openxmlformats.org/officeDocument/2006/relationships/hyperlink" Target="https://podminky.urs.cz/item/CS_URS_2025_01/622212001" TargetMode="External" /><Relationship Id="rId12" Type="http://schemas.openxmlformats.org/officeDocument/2006/relationships/hyperlink" Target="https://podminky.urs.cz/item/CS_URS_2025_01/622213001" TargetMode="External" /><Relationship Id="rId13" Type="http://schemas.openxmlformats.org/officeDocument/2006/relationships/hyperlink" Target="https://podminky.urs.cz/item/CS_URS_2025_01/622231121" TargetMode="External" /><Relationship Id="rId14" Type="http://schemas.openxmlformats.org/officeDocument/2006/relationships/hyperlink" Target="https://podminky.urs.cz/item/CS_URS_2025_01/622251101" TargetMode="External" /><Relationship Id="rId15" Type="http://schemas.openxmlformats.org/officeDocument/2006/relationships/hyperlink" Target="https://podminky.urs.cz/item/CS_URS_2025_01/622251107" TargetMode="External" /><Relationship Id="rId16" Type="http://schemas.openxmlformats.org/officeDocument/2006/relationships/hyperlink" Target="https://podminky.urs.cz/item/CS_URS_2025_01/622252002" TargetMode="External" /><Relationship Id="rId17" Type="http://schemas.openxmlformats.org/officeDocument/2006/relationships/hyperlink" Target="https://podminky.urs.cz/item/CS_URS_2025_01/622511102" TargetMode="External" /><Relationship Id="rId18" Type="http://schemas.openxmlformats.org/officeDocument/2006/relationships/hyperlink" Target="https://podminky.urs.cz/item/CS_URS_2025_01/622531022" TargetMode="External" /><Relationship Id="rId19" Type="http://schemas.openxmlformats.org/officeDocument/2006/relationships/hyperlink" Target="https://podminky.urs.cz/item/CS_URS_2025_01/941211212" TargetMode="External" /><Relationship Id="rId20" Type="http://schemas.openxmlformats.org/officeDocument/2006/relationships/hyperlink" Target="https://podminky.urs.cz/item/CS_URS_2025_01/941211322" TargetMode="External" /><Relationship Id="rId21" Type="http://schemas.openxmlformats.org/officeDocument/2006/relationships/hyperlink" Target="https://podminky.urs.cz/item/CS_URS_2025_01/941211812" TargetMode="External" /><Relationship Id="rId22" Type="http://schemas.openxmlformats.org/officeDocument/2006/relationships/hyperlink" Target="https://podminky.urs.cz/item/CS_URS_2025_01/944511211" TargetMode="External" /><Relationship Id="rId23" Type="http://schemas.openxmlformats.org/officeDocument/2006/relationships/hyperlink" Target="https://podminky.urs.cz/item/CS_URS_2025_01/944511811" TargetMode="External" /><Relationship Id="rId24" Type="http://schemas.openxmlformats.org/officeDocument/2006/relationships/hyperlink" Target="https://podminky.urs.cz/item/CS_URS_2025_01/949101111" TargetMode="External" /><Relationship Id="rId25" Type="http://schemas.openxmlformats.org/officeDocument/2006/relationships/hyperlink" Target="https://podminky.urs.cz/item/CS_URS_2025_01/993111111" TargetMode="External" /><Relationship Id="rId26" Type="http://schemas.openxmlformats.org/officeDocument/2006/relationships/hyperlink" Target="https://podminky.urs.cz/item/CS_URS_2025_01/998011009" TargetMode="External" /><Relationship Id="rId27" Type="http://schemas.openxmlformats.org/officeDocument/2006/relationships/hyperlink" Target="https://podminky.urs.cz/item/CS_URS_2025_01/713111111" TargetMode="External" /><Relationship Id="rId28" Type="http://schemas.openxmlformats.org/officeDocument/2006/relationships/hyperlink" Target="https://podminky.urs.cz/item/CS_URS_2025_01/713111128" TargetMode="External" /><Relationship Id="rId29" Type="http://schemas.openxmlformats.org/officeDocument/2006/relationships/hyperlink" Target="https://podminky.urs.cz/item/CS_URS_2025_01/713141131" TargetMode="External" /><Relationship Id="rId30" Type="http://schemas.openxmlformats.org/officeDocument/2006/relationships/hyperlink" Target="https://podminky.urs.cz/item/CS_URS_2025_01/713191133" TargetMode="External" /><Relationship Id="rId31" Type="http://schemas.openxmlformats.org/officeDocument/2006/relationships/hyperlink" Target="https://podminky.urs.cz/item/CS_URS_2025_01/998713112" TargetMode="External" /><Relationship Id="rId32" Type="http://schemas.openxmlformats.org/officeDocument/2006/relationships/hyperlink" Target="https://podminky.urs.cz/item/CS_URS_2025_01/764214411" TargetMode="External" /><Relationship Id="rId33" Type="http://schemas.openxmlformats.org/officeDocument/2006/relationships/hyperlink" Target="https://podminky.urs.cz/item/CS_URS_2025_01/764216606" TargetMode="External" /><Relationship Id="rId34" Type="http://schemas.openxmlformats.org/officeDocument/2006/relationships/hyperlink" Target="https://podminky.urs.cz/item/CS_URS_2025_01/764511602" TargetMode="External" /><Relationship Id="rId35" Type="http://schemas.openxmlformats.org/officeDocument/2006/relationships/hyperlink" Target="https://podminky.urs.cz/item/CS_URS_2025_01/764511643" TargetMode="External" /><Relationship Id="rId36" Type="http://schemas.openxmlformats.org/officeDocument/2006/relationships/hyperlink" Target="https://podminky.urs.cz/item/CS_URS_2025_01/764518623" TargetMode="External" /><Relationship Id="rId37" Type="http://schemas.openxmlformats.org/officeDocument/2006/relationships/hyperlink" Target="https://podminky.urs.cz/item/CS_URS_2025_01/998764112" TargetMode="External" /><Relationship Id="rId38" Type="http://schemas.openxmlformats.org/officeDocument/2006/relationships/hyperlink" Target="https://podminky.urs.cz/item/CS_URS_2025_01/767163203" TargetMode="External" /><Relationship Id="rId39" Type="http://schemas.openxmlformats.org/officeDocument/2006/relationships/hyperlink" Target="https://podminky.urs.cz/item/CS_URS_2025_01/767620243" TargetMode="External" /><Relationship Id="rId40" Type="http://schemas.openxmlformats.org/officeDocument/2006/relationships/hyperlink" Target="https://podminky.urs.cz/item/CS_URS_2025_01/998767112" TargetMode="External" /><Relationship Id="rId41" Type="http://schemas.openxmlformats.org/officeDocument/2006/relationships/hyperlink" Target="https://podminky.urs.cz/item/CS_URS_2025_01/HZS1292" TargetMode="External" /><Relationship Id="rId42" Type="http://schemas.openxmlformats.org/officeDocument/2006/relationships/hyperlink" Target="https://podminky.urs.cz/item/CS_URS_2025_01/HZS2231" TargetMode="External" /><Relationship Id="rId4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3" TargetMode="External" /><Relationship Id="rId2" Type="http://schemas.openxmlformats.org/officeDocument/2006/relationships/hyperlink" Target="https://podminky.urs.cz/item/CS_URS_2025_01/113107021" TargetMode="External" /><Relationship Id="rId3" Type="http://schemas.openxmlformats.org/officeDocument/2006/relationships/hyperlink" Target="https://podminky.urs.cz/item/CS_URS_2025_01/113107022" TargetMode="External" /><Relationship Id="rId4" Type="http://schemas.openxmlformats.org/officeDocument/2006/relationships/hyperlink" Target="https://podminky.urs.cz/item/CS_URS_2025_01/113107042" TargetMode="External" /><Relationship Id="rId5" Type="http://schemas.openxmlformats.org/officeDocument/2006/relationships/hyperlink" Target="https://podminky.urs.cz/item/CS_URS_2025_01/132251102" TargetMode="External" /><Relationship Id="rId6" Type="http://schemas.openxmlformats.org/officeDocument/2006/relationships/hyperlink" Target="https://podminky.urs.cz/item/CS_URS_2025_01/162751117" TargetMode="External" /><Relationship Id="rId7" Type="http://schemas.openxmlformats.org/officeDocument/2006/relationships/hyperlink" Target="https://podminky.urs.cz/item/CS_URS_2025_01/162751119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174151102" TargetMode="External" /><Relationship Id="rId11" Type="http://schemas.openxmlformats.org/officeDocument/2006/relationships/hyperlink" Target="https://podminky.urs.cz/item/CS_URS_2025_01/211531111" TargetMode="External" /><Relationship Id="rId12" Type="http://schemas.openxmlformats.org/officeDocument/2006/relationships/hyperlink" Target="https://podminky.urs.cz/item/CS_URS_2025_01/211971110" TargetMode="External" /><Relationship Id="rId13" Type="http://schemas.openxmlformats.org/officeDocument/2006/relationships/hyperlink" Target="https://podminky.urs.cz/item/CS_URS_2025_01/211971121" TargetMode="External" /><Relationship Id="rId14" Type="http://schemas.openxmlformats.org/officeDocument/2006/relationships/hyperlink" Target="https://podminky.urs.cz/item/CS_URS_2025_01/212532111" TargetMode="External" /><Relationship Id="rId15" Type="http://schemas.openxmlformats.org/officeDocument/2006/relationships/hyperlink" Target="https://podminky.urs.cz/item/CS_URS_2025_01/212755214" TargetMode="External" /><Relationship Id="rId16" Type="http://schemas.openxmlformats.org/officeDocument/2006/relationships/hyperlink" Target="https://podminky.urs.cz/item/CS_URS_2025_01/339921131" TargetMode="External" /><Relationship Id="rId17" Type="http://schemas.openxmlformats.org/officeDocument/2006/relationships/hyperlink" Target="https://podminky.urs.cz/item/CS_URS_2025_01/564771101" TargetMode="External" /><Relationship Id="rId18" Type="http://schemas.openxmlformats.org/officeDocument/2006/relationships/hyperlink" Target="https://podminky.urs.cz/item/CS_URS_2025_01/566901144" TargetMode="External" /><Relationship Id="rId19" Type="http://schemas.openxmlformats.org/officeDocument/2006/relationships/hyperlink" Target="https://podminky.urs.cz/item/CS_URS_2025_01/572360112" TargetMode="External" /><Relationship Id="rId20" Type="http://schemas.openxmlformats.org/officeDocument/2006/relationships/hyperlink" Target="https://podminky.urs.cz/item/CS_URS_2025_01/596211210" TargetMode="External" /><Relationship Id="rId21" Type="http://schemas.openxmlformats.org/officeDocument/2006/relationships/hyperlink" Target="https://podminky.urs.cz/item/CS_URS_2025_01/637121112" TargetMode="External" /><Relationship Id="rId22" Type="http://schemas.openxmlformats.org/officeDocument/2006/relationships/hyperlink" Target="https://podminky.urs.cz/item/CS_URS_2025_01/637311121" TargetMode="External" /><Relationship Id="rId23" Type="http://schemas.openxmlformats.org/officeDocument/2006/relationships/hyperlink" Target="https://podminky.urs.cz/item/CS_URS_2025_01/919121222" TargetMode="External" /><Relationship Id="rId24" Type="http://schemas.openxmlformats.org/officeDocument/2006/relationships/hyperlink" Target="https://podminky.urs.cz/item/CS_URS_2025_01/919735112" TargetMode="External" /><Relationship Id="rId25" Type="http://schemas.openxmlformats.org/officeDocument/2006/relationships/hyperlink" Target="https://podminky.urs.cz/item/CS_URS_2025_01/997013501" TargetMode="External" /><Relationship Id="rId26" Type="http://schemas.openxmlformats.org/officeDocument/2006/relationships/hyperlink" Target="https://podminky.urs.cz/item/CS_URS_2025_01/997013509" TargetMode="External" /><Relationship Id="rId27" Type="http://schemas.openxmlformats.org/officeDocument/2006/relationships/hyperlink" Target="https://podminky.urs.cz/item/CS_URS_2025_01/997013861" TargetMode="External" /><Relationship Id="rId28" Type="http://schemas.openxmlformats.org/officeDocument/2006/relationships/hyperlink" Target="https://podminky.urs.cz/item/CS_URS_2025_01/997013873" TargetMode="External" /><Relationship Id="rId29" Type="http://schemas.openxmlformats.org/officeDocument/2006/relationships/hyperlink" Target="https://podminky.urs.cz/item/CS_URS_2025_01/997013875" TargetMode="External" /><Relationship Id="rId30" Type="http://schemas.openxmlformats.org/officeDocument/2006/relationships/hyperlink" Target="https://podminky.urs.cz/item/CS_URS_2025_01/998011002" TargetMode="External" /><Relationship Id="rId31" Type="http://schemas.openxmlformats.org/officeDocument/2006/relationships/hyperlink" Target="https://podminky.urs.cz/item/CS_URS_2025_01/711161274" TargetMode="External" /><Relationship Id="rId32" Type="http://schemas.openxmlformats.org/officeDocument/2006/relationships/hyperlink" Target="https://podminky.urs.cz/item/CS_URS_2025_01/998711112" TargetMode="External" /><Relationship Id="rId33" Type="http://schemas.openxmlformats.org/officeDocument/2006/relationships/hyperlink" Target="https://podminky.urs.cz/item/CS_URS_2025_01/713123212" TargetMode="External" /><Relationship Id="rId34" Type="http://schemas.openxmlformats.org/officeDocument/2006/relationships/hyperlink" Target="https://podminky.urs.cz/item/CS_URS_2025_01/998713112" TargetMode="External" /><Relationship Id="rId35" Type="http://schemas.openxmlformats.org/officeDocument/2006/relationships/hyperlink" Target="https://podminky.urs.cz/item/CS_URS_2025_01/HZS1292" TargetMode="External" /><Relationship Id="rId3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444000" TargetMode="External" /><Relationship Id="rId2" Type="http://schemas.openxmlformats.org/officeDocument/2006/relationships/hyperlink" Target="https://podminky.urs.cz/item/CS_URS_2025_01/013254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hyperlink" Target="https://podminky.urs.cz/item/CS_URS_2025_01/034103000" TargetMode="External" /><Relationship Id="rId5" Type="http://schemas.openxmlformats.org/officeDocument/2006/relationships/hyperlink" Target="https://podminky.urs.cz/item/CS_URS_2025_01/065002000" TargetMode="External" /><Relationship Id="rId6" Type="http://schemas.openxmlformats.org/officeDocument/2006/relationships/hyperlink" Target="https://podminky.urs.cz/item/CS_URS_2025_01/071103000" TargetMode="External" /><Relationship Id="rId7" Type="http://schemas.openxmlformats.org/officeDocument/2006/relationships/hyperlink" Target="https://podminky.urs.cz/item/CS_URS_2025_01/094002000" TargetMode="External" /><Relationship Id="rId8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customWidth="1"/>
    <col min="2" max="2" width="1.667969" customWidth="1"/>
    <col min="3" max="3" width="4.160156" customWidth="1"/>
    <col min="4" max="4" width="2.660156" customWidth="1"/>
    <col min="5" max="5" width="2.660156" customWidth="1"/>
    <col min="6" max="6" width="2.660156" customWidth="1"/>
    <col min="7" max="7" width="2.660156" customWidth="1"/>
    <col min="8" max="8" width="2.660156" customWidth="1"/>
    <col min="9" max="9" width="2.660156" customWidth="1"/>
    <col min="10" max="10" width="2.660156" customWidth="1"/>
    <col min="11" max="11" width="2.660156" customWidth="1"/>
    <col min="12" max="12" width="2.660156" customWidth="1"/>
    <col min="13" max="13" width="2.660156" customWidth="1"/>
    <col min="14" max="14" width="2.660156" customWidth="1"/>
    <col min="15" max="15" width="2.660156" customWidth="1"/>
    <col min="16" max="16" width="2.660156" customWidth="1"/>
    <col min="17" max="17" width="2.660156" customWidth="1"/>
    <col min="18" max="18" width="2.660156" customWidth="1"/>
    <col min="19" max="19" width="2.660156" customWidth="1"/>
    <col min="20" max="20" width="2.660156" customWidth="1"/>
    <col min="21" max="21" width="2.660156" customWidth="1"/>
    <col min="22" max="22" width="2.660156" customWidth="1"/>
    <col min="23" max="23" width="2.660156" customWidth="1"/>
    <col min="24" max="24" width="2.660156" customWidth="1"/>
    <col min="25" max="25" width="2.660156" customWidth="1"/>
    <col min="26" max="26" width="2.660156" customWidth="1"/>
    <col min="27" max="27" width="2.660156" customWidth="1"/>
    <col min="28" max="28" width="2.660156" customWidth="1"/>
    <col min="29" max="29" width="2.660156" customWidth="1"/>
    <col min="30" max="30" width="2.660156" customWidth="1"/>
    <col min="31" max="31" width="2.660156" customWidth="1"/>
    <col min="32" max="32" width="2.660156" customWidth="1"/>
    <col min="33" max="33" width="2.660156" customWidth="1"/>
    <col min="34" max="34" width="3.332031" customWidth="1"/>
    <col min="35" max="35" width="31.66016" customWidth="1"/>
    <col min="36" max="36" width="2.5" customWidth="1"/>
    <col min="37" max="37" width="2.5" customWidth="1"/>
    <col min="38" max="38" width="8.332031" customWidth="1"/>
    <col min="39" max="39" width="3.332031" customWidth="1"/>
    <col min="40" max="40" width="13.33203" customWidth="1"/>
    <col min="41" max="41" width="7.5" customWidth="1"/>
    <col min="42" max="42" width="4.160156" customWidth="1"/>
    <col min="43" max="43" width="15.66016" customWidth="1"/>
    <col min="44" max="44" width="13.66016" customWidth="1"/>
    <col min="45" max="45" width="25.83203" hidden="1" customWidth="1"/>
    <col min="46" max="46" width="25.83203" hidden="1" customWidth="1"/>
    <col min="47" max="47" width="25.83203" hidden="1" customWidth="1"/>
    <col min="48" max="48" width="21.66016" hidden="1" customWidth="1"/>
    <col min="49" max="49" width="21.66016" hidden="1" customWidth="1"/>
    <col min="50" max="50" width="25" hidden="1" customWidth="1"/>
    <col min="51" max="51" width="25" hidden="1" customWidth="1"/>
    <col min="52" max="52" width="21.66016" hidden="1" customWidth="1"/>
    <col min="53" max="53" width="19.16016" hidden="1" customWidth="1"/>
    <col min="54" max="54" width="25" hidden="1" customWidth="1"/>
    <col min="55" max="55" width="21.66016" hidden="1" customWidth="1"/>
    <col min="56" max="56" width="19.16016" hidden="1" customWidth="1"/>
    <col min="57" max="57" width="66.5" customWidth="1"/>
    <col min="71" max="71" width="9.332031" hidden="1"/>
    <col min="72" max="72" width="9.332031" hidden="1"/>
    <col min="73" max="73" width="9.332031" hidden="1"/>
    <col min="74" max="74" width="9.332031" hidden="1"/>
    <col min="75" max="75" width="9.332031" hidden="1"/>
    <col min="76" max="76" width="9.332031" hidden="1"/>
    <col min="77" max="77" width="9.332031" hidden="1"/>
    <col min="78" max="78" width="9.332031" hidden="1"/>
    <col min="79" max="79" width="9.332031" hidden="1"/>
    <col min="80" max="80" width="9.332031" hidden="1"/>
    <col min="81" max="81" width="9.332031" hidden="1"/>
    <col min="82" max="82" width="9.332031" hidden="1"/>
    <col min="83" max="83" width="9.332031" hidden="1"/>
    <col min="84" max="84" width="9.332031" hidden="1"/>
    <col min="85" max="85" width="9.332031" hidden="1"/>
    <col min="86" max="86" width="9.332031" hidden="1"/>
    <col min="87" max="87" width="9.332031" hidden="1"/>
    <col min="88" max="88" width="9.332031" hidden="1"/>
    <col min="89" max="89" width="9.332031" hidden="1"/>
    <col min="90" max="90" width="9.332031" hidden="1"/>
    <col min="91" max="91" width="9.33203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ht="36.96" customHeight="1">
      <c r="BS2" s="16" t="s">
        <v>6</v>
      </c>
      <c r="BT2" s="16" t="s">
        <v>7</v>
      </c>
    </row>
    <row r="3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30</v>
      </c>
      <c r="AO11" s="21"/>
      <c r="AP11" s="21"/>
      <c r="AQ11" s="21"/>
      <c r="AR11" s="19"/>
      <c r="BE11" s="30"/>
      <c r="BS11" s="16" t="s">
        <v>6</v>
      </c>
    </row>
    <row r="12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6</v>
      </c>
    </row>
    <row r="15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34</v>
      </c>
      <c r="AO16" s="21"/>
      <c r="AP16" s="21"/>
      <c r="AQ16" s="21"/>
      <c r="AR16" s="19"/>
      <c r="BE16" s="30"/>
      <c r="BS16" s="16" t="s">
        <v>4</v>
      </c>
    </row>
    <row r="17" ht="18.48" customHeight="1">
      <c r="B17" s="20"/>
      <c r="C17" s="21"/>
      <c r="D17" s="21"/>
      <c r="E17" s="26" t="s">
        <v>35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36</v>
      </c>
      <c r="AO17" s="21"/>
      <c r="AP17" s="21"/>
      <c r="AQ17" s="21"/>
      <c r="AR17" s="19"/>
      <c r="BE17" s="30"/>
      <c r="BS17" s="16" t="s">
        <v>37</v>
      </c>
    </row>
    <row r="18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ht="12" customHeight="1">
      <c r="B19" s="20"/>
      <c r="C19" s="21"/>
      <c r="D19" s="31" t="s">
        <v>38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ht="18.48" customHeight="1">
      <c r="B20" s="20"/>
      <c r="C20" s="21"/>
      <c r="D20" s="21"/>
      <c r="E20" s="26" t="s">
        <v>39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ht="12" customHeight="1">
      <c r="B22" s="20"/>
      <c r="C22" s="21"/>
      <c r="D22" s="31" t="s">
        <v>40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ht="47.25" customHeight="1">
      <c r="B23" s="20"/>
      <c r="C23" s="21"/>
      <c r="D23" s="21"/>
      <c r="E23" s="35" t="s">
        <v>41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1" customFormat="1" ht="25.92" customHeight="1">
      <c r="A26" s="37"/>
      <c r="B26" s="38"/>
      <c r="C26" s="39"/>
      <c r="D26" s="40" t="s">
        <v>42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4661616</v>
      </c>
      <c r="AL26" s="41"/>
      <c r="AM26" s="41"/>
      <c r="AN26" s="41"/>
      <c r="AO26" s="41"/>
      <c r="AP26" s="39"/>
      <c r="AQ26" s="39"/>
      <c r="AR26" s="43"/>
      <c r="BE26" s="30"/>
    </row>
    <row r="27" s="1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1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43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44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45</v>
      </c>
      <c r="AL28" s="44"/>
      <c r="AM28" s="44"/>
      <c r="AN28" s="44"/>
      <c r="AO28" s="44"/>
      <c r="AP28" s="39"/>
      <c r="AQ28" s="39"/>
      <c r="AR28" s="43"/>
      <c r="BE28" s="30"/>
    </row>
    <row r="29" s="2" customFormat="1" ht="14.4" customHeight="1">
      <c r="A29" s="2"/>
      <c r="B29" s="45"/>
      <c r="C29" s="46"/>
      <c r="D29" s="31" t="s">
        <v>46</v>
      </c>
      <c r="E29" s="46"/>
      <c r="F29" s="31" t="s">
        <v>47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327755.37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68828.630000000005</v>
      </c>
      <c r="AL29" s="46"/>
      <c r="AM29" s="46"/>
      <c r="AN29" s="46"/>
      <c r="AO29" s="46"/>
      <c r="AP29" s="46"/>
      <c r="AQ29" s="46"/>
      <c r="AR29" s="49"/>
      <c r="BE29" s="50"/>
    </row>
    <row r="30" s="2" customFormat="1" ht="14.4" customHeight="1">
      <c r="A30" s="2"/>
      <c r="B30" s="45"/>
      <c r="C30" s="46"/>
      <c r="D30" s="46"/>
      <c r="E30" s="46"/>
      <c r="F30" s="31" t="s">
        <v>48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4333860.6299999999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520063.28000000003</v>
      </c>
      <c r="AL30" s="46"/>
      <c r="AM30" s="46"/>
      <c r="AN30" s="46"/>
      <c r="AO30" s="46"/>
      <c r="AP30" s="46"/>
      <c r="AQ30" s="46"/>
      <c r="AR30" s="49"/>
      <c r="BE30" s="50"/>
    </row>
    <row r="31" hidden="1" s="2" customFormat="1" ht="14.4" customHeight="1">
      <c r="A31" s="2"/>
      <c r="B31" s="45"/>
      <c r="C31" s="46"/>
      <c r="D31" s="46"/>
      <c r="E31" s="46"/>
      <c r="F31" s="31" t="s">
        <v>49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2" customFormat="1" ht="14.4" customHeight="1">
      <c r="A32" s="2"/>
      <c r="B32" s="45"/>
      <c r="C32" s="46"/>
      <c r="D32" s="46"/>
      <c r="E32" s="46"/>
      <c r="F32" s="31" t="s">
        <v>50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2" customFormat="1" ht="14.4" customHeight="1">
      <c r="A33" s="2"/>
      <c r="B33" s="45"/>
      <c r="C33" s="46"/>
      <c r="D33" s="46"/>
      <c r="E33" s="46"/>
      <c r="F33" s="31" t="s">
        <v>51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2"/>
    </row>
    <row r="34" s="1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1" customFormat="1" ht="25.92" customHeight="1">
      <c r="A35" s="37"/>
      <c r="B35" s="38"/>
      <c r="C35" s="51"/>
      <c r="D35" s="52" t="s">
        <v>52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53</v>
      </c>
      <c r="U35" s="53"/>
      <c r="V35" s="53"/>
      <c r="W35" s="53"/>
      <c r="X35" s="55" t="s">
        <v>54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5250507.9100000001</v>
      </c>
      <c r="AL35" s="53"/>
      <c r="AM35" s="53"/>
      <c r="AN35" s="53"/>
      <c r="AO35" s="57"/>
      <c r="AP35" s="51"/>
      <c r="AQ35" s="51"/>
      <c r="AR35" s="43"/>
      <c r="BE35" s="37"/>
    </row>
    <row r="36" s="1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1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1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1" customFormat="1" ht="24.96" customHeight="1">
      <c r="A42" s="37"/>
      <c r="B42" s="38"/>
      <c r="C42" s="22" t="s">
        <v>55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1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3" customFormat="1" ht="12" customHeight="1">
      <c r="A44" s="3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137/2025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3"/>
    </row>
    <row r="45" s="4" customFormat="1" ht="36.96" customHeight="1">
      <c r="A45" s="4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Zateplení bytového domu č.p. 265, Přimda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4"/>
    </row>
    <row r="46" s="1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1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parc. č. st. 347 a 2286/16, Přimda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23. 6. 2025</v>
      </c>
      <c r="AN47" s="71"/>
      <c r="AO47" s="39"/>
      <c r="AP47" s="39"/>
      <c r="AQ47" s="39"/>
      <c r="AR47" s="43"/>
      <c r="BE47" s="37"/>
    </row>
    <row r="48" s="1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1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Město Přimda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33</v>
      </c>
      <c r="AJ49" s="39"/>
      <c r="AK49" s="39"/>
      <c r="AL49" s="39"/>
      <c r="AM49" s="72" t="str">
        <f>IF(E17="","",E17)</f>
        <v>MSP Projekty s.r.o.</v>
      </c>
      <c r="AN49" s="63"/>
      <c r="AO49" s="63"/>
      <c r="AP49" s="63"/>
      <c r="AQ49" s="39"/>
      <c r="AR49" s="43"/>
      <c r="AS49" s="73" t="s">
        <v>56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1" customFormat="1" ht="15.15" customHeight="1">
      <c r="A50" s="37"/>
      <c r="B50" s="38"/>
      <c r="C50" s="31" t="s">
        <v>31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38</v>
      </c>
      <c r="AJ50" s="39"/>
      <c r="AK50" s="39"/>
      <c r="AL50" s="39"/>
      <c r="AM50" s="72" t="str">
        <f>IF(E20="","",E20)</f>
        <v xml:space="preserve"> 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1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1" customFormat="1" ht="29.28" customHeight="1">
      <c r="A52" s="37"/>
      <c r="B52" s="38"/>
      <c r="C52" s="85" t="s">
        <v>57</v>
      </c>
      <c r="D52" s="86"/>
      <c r="E52" s="86"/>
      <c r="F52" s="86"/>
      <c r="G52" s="86"/>
      <c r="H52" s="87"/>
      <c r="I52" s="88" t="s">
        <v>58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59</v>
      </c>
      <c r="AH52" s="86"/>
      <c r="AI52" s="86"/>
      <c r="AJ52" s="86"/>
      <c r="AK52" s="86"/>
      <c r="AL52" s="86"/>
      <c r="AM52" s="86"/>
      <c r="AN52" s="88" t="s">
        <v>60</v>
      </c>
      <c r="AO52" s="86"/>
      <c r="AP52" s="86"/>
      <c r="AQ52" s="90" t="s">
        <v>61</v>
      </c>
      <c r="AR52" s="43"/>
      <c r="AS52" s="91" t="s">
        <v>62</v>
      </c>
      <c r="AT52" s="92" t="s">
        <v>63</v>
      </c>
      <c r="AU52" s="92" t="s">
        <v>64</v>
      </c>
      <c r="AV52" s="92" t="s">
        <v>65</v>
      </c>
      <c r="AW52" s="92" t="s">
        <v>66</v>
      </c>
      <c r="AX52" s="92" t="s">
        <v>67</v>
      </c>
      <c r="AY52" s="92" t="s">
        <v>68</v>
      </c>
      <c r="AZ52" s="92" t="s">
        <v>69</v>
      </c>
      <c r="BA52" s="92" t="s">
        <v>70</v>
      </c>
      <c r="BB52" s="92" t="s">
        <v>71</v>
      </c>
      <c r="BC52" s="92" t="s">
        <v>72</v>
      </c>
      <c r="BD52" s="93" t="s">
        <v>73</v>
      </c>
      <c r="BE52" s="37"/>
    </row>
    <row r="53" s="1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5" customFormat="1" ht="32.4" customHeight="1">
      <c r="A54" s="5"/>
      <c r="B54" s="97"/>
      <c r="C54" s="98" t="s">
        <v>74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ROUND(SUM(AG55:AG58),2)</f>
        <v>4661616</v>
      </c>
      <c r="AH54" s="100"/>
      <c r="AI54" s="100"/>
      <c r="AJ54" s="100"/>
      <c r="AK54" s="100"/>
      <c r="AL54" s="100"/>
      <c r="AM54" s="100"/>
      <c r="AN54" s="101">
        <f>SUM(AG54,AT54)</f>
        <v>5250507.9100000001</v>
      </c>
      <c r="AO54" s="101"/>
      <c r="AP54" s="101"/>
      <c r="AQ54" s="102" t="s">
        <v>19</v>
      </c>
      <c r="AR54" s="103"/>
      <c r="AS54" s="104">
        <f>ROUND(SUM(AS55:AS58),2)</f>
        <v>0</v>
      </c>
      <c r="AT54" s="105">
        <f>ROUND(SUM(AV54:AW54),2)</f>
        <v>588891.91000000003</v>
      </c>
      <c r="AU54" s="106">
        <f>ROUND(SUM(AU55:AU58),5)</f>
        <v>0</v>
      </c>
      <c r="AV54" s="105">
        <f>ROUND(AZ54*L29,2)</f>
        <v>68828.630000000005</v>
      </c>
      <c r="AW54" s="105">
        <f>ROUND(BA54*L30,2)</f>
        <v>520063.28000000003</v>
      </c>
      <c r="AX54" s="105">
        <f>ROUND(BB54*L29,2)</f>
        <v>0</v>
      </c>
      <c r="AY54" s="105">
        <f>ROUND(BC54*L30,2)</f>
        <v>0</v>
      </c>
      <c r="AZ54" s="105">
        <f>ROUND(SUM(AZ55:AZ58),2)</f>
        <v>327755.37</v>
      </c>
      <c r="BA54" s="105">
        <f>ROUND(SUM(BA55:BA58),2)</f>
        <v>4333860.6299999999</v>
      </c>
      <c r="BB54" s="105">
        <f>ROUND(SUM(BB55:BB58),2)</f>
        <v>0</v>
      </c>
      <c r="BC54" s="105">
        <f>ROUND(SUM(BC55:BC58),2)</f>
        <v>0</v>
      </c>
      <c r="BD54" s="107">
        <f>ROUND(SUM(BD55:BD58),2)</f>
        <v>0</v>
      </c>
      <c r="BE54" s="5"/>
      <c r="BS54" s="108" t="s">
        <v>75</v>
      </c>
      <c r="BT54" s="108" t="s">
        <v>76</v>
      </c>
      <c r="BU54" s="109" t="s">
        <v>77</v>
      </c>
      <c r="BV54" s="108" t="s">
        <v>78</v>
      </c>
      <c r="BW54" s="108" t="s">
        <v>5</v>
      </c>
      <c r="BX54" s="108" t="s">
        <v>79</v>
      </c>
      <c r="CL54" s="108" t="s">
        <v>19</v>
      </c>
    </row>
    <row r="55" s="6" customFormat="1" ht="16.5" customHeight="1">
      <c r="A55" s="110" t="s">
        <v>80</v>
      </c>
      <c r="B55" s="111"/>
      <c r="C55" s="112"/>
      <c r="D55" s="113" t="s">
        <v>81</v>
      </c>
      <c r="E55" s="113"/>
      <c r="F55" s="113"/>
      <c r="G55" s="113"/>
      <c r="H55" s="113"/>
      <c r="I55" s="114"/>
      <c r="J55" s="113" t="s">
        <v>82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'D.1.1.2 - Bourací práce'!J30</f>
        <v>1059699.25</v>
      </c>
      <c r="AH55" s="114"/>
      <c r="AI55" s="114"/>
      <c r="AJ55" s="114"/>
      <c r="AK55" s="114"/>
      <c r="AL55" s="114"/>
      <c r="AM55" s="114"/>
      <c r="AN55" s="115">
        <f>SUM(AG55,AT55)</f>
        <v>1186863.1599999999</v>
      </c>
      <c r="AO55" s="114"/>
      <c r="AP55" s="114"/>
      <c r="AQ55" s="116" t="s">
        <v>83</v>
      </c>
      <c r="AR55" s="117"/>
      <c r="AS55" s="118">
        <v>0</v>
      </c>
      <c r="AT55" s="119">
        <f>ROUND(SUM(AV55:AW55),2)</f>
        <v>127163.91</v>
      </c>
      <c r="AU55" s="120">
        <f>'D.1.1.2 - Bourací práce'!P87</f>
        <v>0</v>
      </c>
      <c r="AV55" s="119">
        <f>'D.1.1.2 - Bourací práce'!J33</f>
        <v>0</v>
      </c>
      <c r="AW55" s="119">
        <f>'D.1.1.2 - Bourací práce'!J34</f>
        <v>127163.91</v>
      </c>
      <c r="AX55" s="119">
        <f>'D.1.1.2 - Bourací práce'!J35</f>
        <v>0</v>
      </c>
      <c r="AY55" s="119">
        <f>'D.1.1.2 - Bourací práce'!J36</f>
        <v>0</v>
      </c>
      <c r="AZ55" s="119">
        <f>'D.1.1.2 - Bourací práce'!F33</f>
        <v>0</v>
      </c>
      <c r="BA55" s="119">
        <f>'D.1.1.2 - Bourací práce'!F34</f>
        <v>1059699.25</v>
      </c>
      <c r="BB55" s="119">
        <f>'D.1.1.2 - Bourací práce'!F35</f>
        <v>0</v>
      </c>
      <c r="BC55" s="119">
        <f>'D.1.1.2 - Bourací práce'!F36</f>
        <v>0</v>
      </c>
      <c r="BD55" s="121">
        <f>'D.1.1.2 - Bourací práce'!F37</f>
        <v>0</v>
      </c>
      <c r="BE55" s="6"/>
      <c r="BT55" s="122" t="s">
        <v>84</v>
      </c>
      <c r="BV55" s="122" t="s">
        <v>78</v>
      </c>
      <c r="BW55" s="122" t="s">
        <v>85</v>
      </c>
      <c r="BX55" s="122" t="s">
        <v>5</v>
      </c>
      <c r="CL55" s="122" t="s">
        <v>19</v>
      </c>
      <c r="CM55" s="122" t="s">
        <v>84</v>
      </c>
    </row>
    <row r="56" s="6" customFormat="1" ht="16.5" customHeight="1">
      <c r="A56" s="110" t="s">
        <v>80</v>
      </c>
      <c r="B56" s="111"/>
      <c r="C56" s="112"/>
      <c r="D56" s="113" t="s">
        <v>86</v>
      </c>
      <c r="E56" s="113"/>
      <c r="F56" s="113"/>
      <c r="G56" s="113"/>
      <c r="H56" s="113"/>
      <c r="I56" s="114"/>
      <c r="J56" s="113" t="s">
        <v>87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'D.1.1.3 - Stavební část'!J30</f>
        <v>2957966.7000000002</v>
      </c>
      <c r="AH56" s="114"/>
      <c r="AI56" s="114"/>
      <c r="AJ56" s="114"/>
      <c r="AK56" s="114"/>
      <c r="AL56" s="114"/>
      <c r="AM56" s="114"/>
      <c r="AN56" s="115">
        <f>SUM(AG56,AT56)</f>
        <v>3312922.7000000002</v>
      </c>
      <c r="AO56" s="114"/>
      <c r="AP56" s="114"/>
      <c r="AQ56" s="116" t="s">
        <v>83</v>
      </c>
      <c r="AR56" s="117"/>
      <c r="AS56" s="118">
        <v>0</v>
      </c>
      <c r="AT56" s="119">
        <f>ROUND(SUM(AV56:AW56),2)</f>
        <v>354956</v>
      </c>
      <c r="AU56" s="120">
        <f>'D.1.1.3 - Stavební část'!P88</f>
        <v>0</v>
      </c>
      <c r="AV56" s="119">
        <f>'D.1.1.3 - Stavební část'!J33</f>
        <v>0</v>
      </c>
      <c r="AW56" s="119">
        <f>'D.1.1.3 - Stavební část'!J34</f>
        <v>354956</v>
      </c>
      <c r="AX56" s="119">
        <f>'D.1.1.3 - Stavební část'!J35</f>
        <v>0</v>
      </c>
      <c r="AY56" s="119">
        <f>'D.1.1.3 - Stavební část'!J36</f>
        <v>0</v>
      </c>
      <c r="AZ56" s="119">
        <f>'D.1.1.3 - Stavební část'!F33</f>
        <v>0</v>
      </c>
      <c r="BA56" s="119">
        <f>'D.1.1.3 - Stavební část'!F34</f>
        <v>2957966.7000000002</v>
      </c>
      <c r="BB56" s="119">
        <f>'D.1.1.3 - Stavební část'!F35</f>
        <v>0</v>
      </c>
      <c r="BC56" s="119">
        <f>'D.1.1.3 - Stavební část'!F36</f>
        <v>0</v>
      </c>
      <c r="BD56" s="121">
        <f>'D.1.1.3 - Stavební část'!F37</f>
        <v>0</v>
      </c>
      <c r="BE56" s="6"/>
      <c r="BT56" s="122" t="s">
        <v>84</v>
      </c>
      <c r="BV56" s="122" t="s">
        <v>78</v>
      </c>
      <c r="BW56" s="122" t="s">
        <v>88</v>
      </c>
      <c r="BX56" s="122" t="s">
        <v>5</v>
      </c>
      <c r="CL56" s="122" t="s">
        <v>19</v>
      </c>
      <c r="CM56" s="122" t="s">
        <v>84</v>
      </c>
    </row>
    <row r="57" s="6" customFormat="1" ht="16.5" customHeight="1">
      <c r="A57" s="110" t="s">
        <v>80</v>
      </c>
      <c r="B57" s="111"/>
      <c r="C57" s="112"/>
      <c r="D57" s="113" t="s">
        <v>89</v>
      </c>
      <c r="E57" s="113"/>
      <c r="F57" s="113"/>
      <c r="G57" s="113"/>
      <c r="H57" s="113"/>
      <c r="I57" s="114"/>
      <c r="J57" s="113" t="s">
        <v>90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'D.1.1.4 - Drenáže'!J30</f>
        <v>327755.37</v>
      </c>
      <c r="AH57" s="114"/>
      <c r="AI57" s="114"/>
      <c r="AJ57" s="114"/>
      <c r="AK57" s="114"/>
      <c r="AL57" s="114"/>
      <c r="AM57" s="114"/>
      <c r="AN57" s="115">
        <f>SUM(AG57,AT57)</f>
        <v>396584</v>
      </c>
      <c r="AO57" s="114"/>
      <c r="AP57" s="114"/>
      <c r="AQ57" s="116" t="s">
        <v>83</v>
      </c>
      <c r="AR57" s="117"/>
      <c r="AS57" s="118">
        <v>0</v>
      </c>
      <c r="AT57" s="119">
        <f>ROUND(SUM(AV57:AW57),2)</f>
        <v>68828.630000000005</v>
      </c>
      <c r="AU57" s="120">
        <f>'D.1.1.4 - Drenáže'!P92</f>
        <v>0</v>
      </c>
      <c r="AV57" s="119">
        <f>'D.1.1.4 - Drenáže'!J33</f>
        <v>68828.630000000005</v>
      </c>
      <c r="AW57" s="119">
        <f>'D.1.1.4 - Drenáže'!J34</f>
        <v>0</v>
      </c>
      <c r="AX57" s="119">
        <f>'D.1.1.4 - Drenáže'!J35</f>
        <v>0</v>
      </c>
      <c r="AY57" s="119">
        <f>'D.1.1.4 - Drenáže'!J36</f>
        <v>0</v>
      </c>
      <c r="AZ57" s="119">
        <f>'D.1.1.4 - Drenáže'!F33</f>
        <v>327755.37</v>
      </c>
      <c r="BA57" s="119">
        <f>'D.1.1.4 - Drenáže'!F34</f>
        <v>0</v>
      </c>
      <c r="BB57" s="119">
        <f>'D.1.1.4 - Drenáže'!F35</f>
        <v>0</v>
      </c>
      <c r="BC57" s="119">
        <f>'D.1.1.4 - Drenáže'!F36</f>
        <v>0</v>
      </c>
      <c r="BD57" s="121">
        <f>'D.1.1.4 - Drenáže'!F37</f>
        <v>0</v>
      </c>
      <c r="BE57" s="6"/>
      <c r="BT57" s="122" t="s">
        <v>84</v>
      </c>
      <c r="BV57" s="122" t="s">
        <v>78</v>
      </c>
      <c r="BW57" s="122" t="s">
        <v>91</v>
      </c>
      <c r="BX57" s="122" t="s">
        <v>5</v>
      </c>
      <c r="CL57" s="122" t="s">
        <v>19</v>
      </c>
      <c r="CM57" s="122" t="s">
        <v>92</v>
      </c>
    </row>
    <row r="58" s="6" customFormat="1" ht="16.5" customHeight="1">
      <c r="A58" s="110" t="s">
        <v>80</v>
      </c>
      <c r="B58" s="111"/>
      <c r="C58" s="112"/>
      <c r="D58" s="113" t="s">
        <v>93</v>
      </c>
      <c r="E58" s="113"/>
      <c r="F58" s="113"/>
      <c r="G58" s="113"/>
      <c r="H58" s="113"/>
      <c r="I58" s="114"/>
      <c r="J58" s="113" t="s">
        <v>94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'x - VRN'!J30</f>
        <v>316194.67999999999</v>
      </c>
      <c r="AH58" s="114"/>
      <c r="AI58" s="114"/>
      <c r="AJ58" s="114"/>
      <c r="AK58" s="114"/>
      <c r="AL58" s="114"/>
      <c r="AM58" s="114"/>
      <c r="AN58" s="115">
        <f>SUM(AG58,AT58)</f>
        <v>354138.03999999998</v>
      </c>
      <c r="AO58" s="114"/>
      <c r="AP58" s="114"/>
      <c r="AQ58" s="116" t="s">
        <v>83</v>
      </c>
      <c r="AR58" s="117"/>
      <c r="AS58" s="123">
        <v>0</v>
      </c>
      <c r="AT58" s="124">
        <f>ROUND(SUM(AV58:AW58),2)</f>
        <v>37943.360000000001</v>
      </c>
      <c r="AU58" s="125">
        <f>'x - VRN'!P85</f>
        <v>0</v>
      </c>
      <c r="AV58" s="124">
        <f>'x - VRN'!J33</f>
        <v>0</v>
      </c>
      <c r="AW58" s="124">
        <f>'x - VRN'!J34</f>
        <v>37943.360000000001</v>
      </c>
      <c r="AX58" s="124">
        <f>'x - VRN'!J35</f>
        <v>0</v>
      </c>
      <c r="AY58" s="124">
        <f>'x - VRN'!J36</f>
        <v>0</v>
      </c>
      <c r="AZ58" s="124">
        <f>'x - VRN'!F33</f>
        <v>0</v>
      </c>
      <c r="BA58" s="124">
        <f>'x - VRN'!F34</f>
        <v>316194.67999999999</v>
      </c>
      <c r="BB58" s="124">
        <f>'x - VRN'!F35</f>
        <v>0</v>
      </c>
      <c r="BC58" s="124">
        <f>'x - VRN'!F36</f>
        <v>0</v>
      </c>
      <c r="BD58" s="126">
        <f>'x - VRN'!F37</f>
        <v>0</v>
      </c>
      <c r="BE58" s="6"/>
      <c r="BT58" s="122" t="s">
        <v>84</v>
      </c>
      <c r="BV58" s="122" t="s">
        <v>78</v>
      </c>
      <c r="BW58" s="122" t="s">
        <v>95</v>
      </c>
      <c r="BX58" s="122" t="s">
        <v>5</v>
      </c>
      <c r="CL58" s="122" t="s">
        <v>19</v>
      </c>
      <c r="CM58" s="122" t="s">
        <v>84</v>
      </c>
    </row>
    <row r="59" s="1" customFormat="1" ht="30" customHeight="1">
      <c r="A59" s="37"/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43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="1" customFormat="1" ht="6.96" customHeight="1">
      <c r="A60" s="37"/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43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</sheetData>
  <sheetProtection sheet="1" formatColumns="0" formatRows="0" objects="1" scenarios="1" password="CC35"/>
  <mergeCells count="54">
    <mergeCell ref="L45:AO45"/>
    <mergeCell ref="AM47:AN47"/>
    <mergeCell ref="AS49:AT51"/>
    <mergeCell ref="AM49:AP49"/>
    <mergeCell ref="AM50:AP50"/>
    <mergeCell ref="I52:AF52"/>
    <mergeCell ref="AG52:AM52"/>
    <mergeCell ref="AN52:AP52"/>
    <mergeCell ref="C52:G52"/>
    <mergeCell ref="AN54:AP54"/>
    <mergeCell ref="AG54:AM54"/>
    <mergeCell ref="AG55:AM55"/>
    <mergeCell ref="D55:H55"/>
    <mergeCell ref="AN55:AP55"/>
    <mergeCell ref="J55:AF55"/>
    <mergeCell ref="D56:H56"/>
    <mergeCell ref="AG56:AM56"/>
    <mergeCell ref="AN56:AP56"/>
    <mergeCell ref="J56:AF56"/>
    <mergeCell ref="AG57:AM57"/>
    <mergeCell ref="D57:H57"/>
    <mergeCell ref="AN57:AP57"/>
    <mergeCell ref="J57:AF57"/>
    <mergeCell ref="D58:H58"/>
    <mergeCell ref="J58:AF58"/>
    <mergeCell ref="AN58:AP58"/>
    <mergeCell ref="AG58:AM58"/>
    <mergeCell ref="BE5:BE32"/>
    <mergeCell ref="K5:AO5"/>
    <mergeCell ref="K6:AO6"/>
    <mergeCell ref="E14:AJ14"/>
    <mergeCell ref="E23:AN23"/>
    <mergeCell ref="AK26:AO26"/>
    <mergeCell ref="AK28:AO28"/>
    <mergeCell ref="L28:P28"/>
    <mergeCell ref="W28:AE28"/>
    <mergeCell ref="W29:AE29"/>
    <mergeCell ref="AK29:AO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AK32:AO32"/>
    <mergeCell ref="W32:AE32"/>
    <mergeCell ref="L33:P33"/>
    <mergeCell ref="X35:AB35"/>
    <mergeCell ref="AK35:AO35"/>
    <mergeCell ref="AK33:AO33"/>
    <mergeCell ref="W33:AE33"/>
    <mergeCell ref="AR2:BE2"/>
  </mergeCells>
  <hyperlinks>
    <hyperlink ref="A55" location="'D.1.1.2 - Bourací práce'!C2" display="/"/>
    <hyperlink ref="A56" location="'D.1.1.3 - Stavební část'!C2" display="/"/>
    <hyperlink ref="A57" location="'D.1.1.4 - Drenáže'!C2" display="/"/>
    <hyperlink ref="A58" location="'x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customWidth="1"/>
    <col min="2" max="2" width="1.171875" customWidth="1"/>
    <col min="3" max="3" width="4.160156" customWidth="1"/>
    <col min="4" max="4" width="4.332031" customWidth="1"/>
    <col min="5" max="5" width="17.16016" customWidth="1"/>
    <col min="6" max="6" width="50.83203" customWidth="1"/>
    <col min="7" max="7" width="7.5" customWidth="1"/>
    <col min="8" max="8" width="14" customWidth="1"/>
    <col min="9" max="9" width="15.83203" customWidth="1"/>
    <col min="10" max="10" width="22.33203" customWidth="1"/>
    <col min="11" max="11" width="22.33203" customWidth="1"/>
    <col min="12" max="12" width="9.332031" customWidth="1"/>
    <col min="13" max="13" width="10.83203" hidden="1" customWidth="1"/>
    <col min="14" max="14" width="9.332031" hidden="1"/>
    <col min="15" max="15" width="14.16016" hidden="1" customWidth="1"/>
    <col min="16" max="16" width="14.16016" hidden="1" customWidth="1"/>
    <col min="17" max="17" width="14.16016" hidden="1" customWidth="1"/>
    <col min="18" max="18" width="14.16016" hidden="1" customWidth="1"/>
    <col min="19" max="19" width="14.16016" hidden="1" customWidth="1"/>
    <col min="20" max="20" width="14.16016" hidden="1" customWidth="1"/>
    <col min="21" max="21" width="16.33203" hidden="1" customWidth="1"/>
    <col min="22" max="22" width="12.33203" customWidth="1"/>
    <col min="23" max="23" width="16.33203" customWidth="1"/>
    <col min="24" max="24" width="12.33203" customWidth="1"/>
    <col min="25" max="25" width="15" customWidth="1"/>
    <col min="26" max="26" width="11" customWidth="1"/>
    <col min="27" max="27" width="15" customWidth="1"/>
    <col min="28" max="28" width="16.33203" customWidth="1"/>
    <col min="29" max="29" width="11" customWidth="1"/>
    <col min="30" max="30" width="15" customWidth="1"/>
    <col min="31" max="31" width="16.33203" customWidth="1"/>
    <col min="44" max="44" width="9.332031" hidden="1"/>
    <col min="45" max="45" width="9.332031" hidden="1"/>
    <col min="46" max="46" width="9.332031" hidden="1"/>
    <col min="47" max="47" width="9.332031" hidden="1"/>
    <col min="48" max="48" width="9.332031" hidden="1"/>
    <col min="49" max="49" width="9.332031" hidden="1"/>
    <col min="50" max="50" width="9.332031" hidden="1"/>
    <col min="51" max="51" width="9.332031" hidden="1"/>
    <col min="52" max="52" width="9.332031" hidden="1"/>
    <col min="53" max="53" width="9.332031" hidden="1"/>
    <col min="54" max="54" width="9.332031" hidden="1"/>
    <col min="55" max="55" width="9.332031" hidden="1"/>
    <col min="56" max="56" width="9.332031" hidden="1"/>
    <col min="57" max="57" width="9.332031" hidden="1"/>
    <col min="58" max="58" width="9.332031" hidden="1"/>
    <col min="59" max="59" width="9.332031" hidden="1"/>
    <col min="60" max="60" width="9.332031" hidden="1"/>
    <col min="61" max="61" width="9.332031" hidden="1"/>
    <col min="62" max="62" width="9.332031" hidden="1"/>
    <col min="63" max="63" width="9.332031" hidden="1"/>
    <col min="64" max="64" width="9.332031" hidden="1"/>
    <col min="65" max="65" width="9.332031" hidden="1"/>
  </cols>
  <sheetData>
    <row r="2" ht="36.96" customHeight="1">
      <c r="AT2" s="16" t="s">
        <v>85</v>
      </c>
    </row>
    <row r="3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84</v>
      </c>
    </row>
    <row r="4" ht="24.96" customHeight="1">
      <c r="B4" s="19"/>
      <c r="D4" s="129" t="s">
        <v>96</v>
      </c>
      <c r="L4" s="19"/>
      <c r="M4" s="130" t="s">
        <v>10</v>
      </c>
      <c r="AT4" s="16" t="s">
        <v>4</v>
      </c>
    </row>
    <row r="5" ht="6.96" customHeight="1">
      <c r="B5" s="19"/>
      <c r="L5" s="19"/>
    </row>
    <row r="6" ht="12" customHeight="1">
      <c r="B6" s="19"/>
      <c r="D6" s="131" t="s">
        <v>16</v>
      </c>
      <c r="L6" s="19"/>
    </row>
    <row r="7" ht="16.5" customHeight="1">
      <c r="B7" s="19"/>
      <c r="E7" s="132" t="str">
        <f>'Rekapitulace stavby'!K6</f>
        <v>Zateplení bytového domu č.p. 265, Přimda</v>
      </c>
      <c r="F7" s="131"/>
      <c r="G7" s="131"/>
      <c r="H7" s="131"/>
      <c r="L7" s="19"/>
    </row>
    <row r="8" s="1" customFormat="1" ht="12" customHeight="1">
      <c r="A8" s="37"/>
      <c r="B8" s="43"/>
      <c r="C8" s="37"/>
      <c r="D8" s="131" t="s">
        <v>97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1" customFormat="1" ht="16.5" customHeight="1">
      <c r="A9" s="37"/>
      <c r="B9" s="43"/>
      <c r="C9" s="37"/>
      <c r="D9" s="37"/>
      <c r="E9" s="134" t="s">
        <v>98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1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1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1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23. 6. 2025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1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1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1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1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1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1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1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1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34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1" customFormat="1" ht="18" customHeight="1">
      <c r="A21" s="37"/>
      <c r="B21" s="43"/>
      <c r="C21" s="37"/>
      <c r="D21" s="37"/>
      <c r="E21" s="135" t="s">
        <v>35</v>
      </c>
      <c r="F21" s="37"/>
      <c r="G21" s="37"/>
      <c r="H21" s="37"/>
      <c r="I21" s="131" t="s">
        <v>29</v>
      </c>
      <c r="J21" s="135" t="s">
        <v>36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1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1" customFormat="1" ht="12" customHeight="1">
      <c r="A23" s="37"/>
      <c r="B23" s="43"/>
      <c r="C23" s="37"/>
      <c r="D23" s="131" t="s">
        <v>38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1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29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1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1" customFormat="1" ht="12" customHeight="1">
      <c r="A26" s="37"/>
      <c r="B26" s="43"/>
      <c r="C26" s="37"/>
      <c r="D26" s="131" t="s">
        <v>40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7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1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1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1" customFormat="1" ht="25.44" customHeight="1">
      <c r="A30" s="37"/>
      <c r="B30" s="43"/>
      <c r="C30" s="37"/>
      <c r="D30" s="142" t="s">
        <v>42</v>
      </c>
      <c r="E30" s="37"/>
      <c r="F30" s="37"/>
      <c r="G30" s="37"/>
      <c r="H30" s="37"/>
      <c r="I30" s="37"/>
      <c r="J30" s="143">
        <f>ROUND(J87, 2)</f>
        <v>1059699.25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1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1" customFormat="1" ht="14.4" customHeight="1">
      <c r="A32" s="37"/>
      <c r="B32" s="43"/>
      <c r="C32" s="37"/>
      <c r="D32" s="37"/>
      <c r="E32" s="37"/>
      <c r="F32" s="144" t="s">
        <v>44</v>
      </c>
      <c r="G32" s="37"/>
      <c r="H32" s="37"/>
      <c r="I32" s="144" t="s">
        <v>43</v>
      </c>
      <c r="J32" s="144" t="s">
        <v>45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1" customFormat="1" ht="14.4" customHeight="1">
      <c r="A33" s="37"/>
      <c r="B33" s="43"/>
      <c r="C33" s="37"/>
      <c r="D33" s="145" t="s">
        <v>46</v>
      </c>
      <c r="E33" s="131" t="s">
        <v>47</v>
      </c>
      <c r="F33" s="146">
        <f>ROUND((SUM(BE87:BE156)),  2)</f>
        <v>0</v>
      </c>
      <c r="G33" s="37"/>
      <c r="H33" s="37"/>
      <c r="I33" s="147">
        <v>0.20999999999999999</v>
      </c>
      <c r="J33" s="146">
        <f>ROUND(((SUM(BE87:BE156))*I33),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1" customFormat="1" ht="14.4" customHeight="1">
      <c r="A34" s="37"/>
      <c r="B34" s="43"/>
      <c r="C34" s="37"/>
      <c r="D34" s="37"/>
      <c r="E34" s="131" t="s">
        <v>48</v>
      </c>
      <c r="F34" s="146">
        <f>ROUND((SUM(BF87:BF156)),  2)</f>
        <v>1059699.25</v>
      </c>
      <c r="G34" s="37"/>
      <c r="H34" s="37"/>
      <c r="I34" s="147">
        <v>0.12</v>
      </c>
      <c r="J34" s="146">
        <f>ROUND(((SUM(BF87:BF156))*I34),  2)</f>
        <v>127163.91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1" customFormat="1" ht="14.4" customHeight="1">
      <c r="A35" s="37"/>
      <c r="B35" s="43"/>
      <c r="C35" s="37"/>
      <c r="D35" s="37"/>
      <c r="E35" s="131" t="s">
        <v>49</v>
      </c>
      <c r="F35" s="146">
        <f>ROUND((SUM(BG87:BG156)),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1" customFormat="1" ht="14.4" customHeight="1">
      <c r="A36" s="37"/>
      <c r="B36" s="43"/>
      <c r="C36" s="37"/>
      <c r="D36" s="37"/>
      <c r="E36" s="131" t="s">
        <v>50</v>
      </c>
      <c r="F36" s="146">
        <f>ROUND((SUM(BH87:BH156)),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1" customFormat="1" ht="14.4" customHeight="1">
      <c r="A37" s="37"/>
      <c r="B37" s="43"/>
      <c r="C37" s="37"/>
      <c r="D37" s="37"/>
      <c r="E37" s="131" t="s">
        <v>51</v>
      </c>
      <c r="F37" s="146">
        <f>ROUND((SUM(BI87:BI156)),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1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25.44" customHeight="1">
      <c r="A39" s="37"/>
      <c r="B39" s="43"/>
      <c r="C39" s="148"/>
      <c r="D39" s="149" t="s">
        <v>52</v>
      </c>
      <c r="E39" s="150"/>
      <c r="F39" s="150"/>
      <c r="G39" s="151" t="s">
        <v>53</v>
      </c>
      <c r="H39" s="152" t="s">
        <v>54</v>
      </c>
      <c r="I39" s="150"/>
      <c r="J39" s="153">
        <f>SUM(J30:J37)</f>
        <v>1186863.1599999999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1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hidden="1" s="1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1" customFormat="1" ht="24.96" customHeight="1">
      <c r="A45" s="37"/>
      <c r="B45" s="38"/>
      <c r="C45" s="22" t="s">
        <v>99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1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1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1" customFormat="1" ht="16.5" customHeight="1">
      <c r="A48" s="37"/>
      <c r="B48" s="38"/>
      <c r="C48" s="39"/>
      <c r="D48" s="39"/>
      <c r="E48" s="159" t="str">
        <f>E7</f>
        <v>Zateplení bytového domu č.p. 265, Přimda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1" customFormat="1" ht="12" customHeight="1">
      <c r="A49" s="37"/>
      <c r="B49" s="38"/>
      <c r="C49" s="31" t="s">
        <v>97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1" customFormat="1" ht="16.5" customHeight="1">
      <c r="A50" s="37"/>
      <c r="B50" s="38"/>
      <c r="C50" s="39"/>
      <c r="D50" s="39"/>
      <c r="E50" s="68" t="str">
        <f>E9</f>
        <v>D.1.1.2 - Bourací práce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1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1" customFormat="1" ht="12" customHeight="1">
      <c r="A52" s="37"/>
      <c r="B52" s="38"/>
      <c r="C52" s="31" t="s">
        <v>21</v>
      </c>
      <c r="D52" s="39"/>
      <c r="E52" s="39"/>
      <c r="F52" s="26" t="str">
        <f>F12</f>
        <v>parc. č. st. 347 a 2286/16, Přimda</v>
      </c>
      <c r="G52" s="39"/>
      <c r="H52" s="39"/>
      <c r="I52" s="31" t="s">
        <v>23</v>
      </c>
      <c r="J52" s="71" t="str">
        <f>IF(J12="","",J12)</f>
        <v>23. 6. 2025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1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1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Přimda</v>
      </c>
      <c r="G54" s="39"/>
      <c r="H54" s="39"/>
      <c r="I54" s="31" t="s">
        <v>33</v>
      </c>
      <c r="J54" s="35" t="str">
        <f>E21</f>
        <v>MSP Projekty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1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38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hidden="1" s="1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hidden="1" s="1" customFormat="1" ht="29.28" customHeight="1">
      <c r="A57" s="37"/>
      <c r="B57" s="38"/>
      <c r="C57" s="160" t="s">
        <v>100</v>
      </c>
      <c r="D57" s="161"/>
      <c r="E57" s="161"/>
      <c r="F57" s="161"/>
      <c r="G57" s="161"/>
      <c r="H57" s="161"/>
      <c r="I57" s="161"/>
      <c r="J57" s="162" t="s">
        <v>101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hidden="1" s="1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hidden="1" s="1" customFormat="1" ht="22.8" customHeight="1">
      <c r="A59" s="37"/>
      <c r="B59" s="38"/>
      <c r="C59" s="163" t="s">
        <v>74</v>
      </c>
      <c r="D59" s="39"/>
      <c r="E59" s="39"/>
      <c r="F59" s="39"/>
      <c r="G59" s="39"/>
      <c r="H59" s="39"/>
      <c r="I59" s="39"/>
      <c r="J59" s="101">
        <f>J87</f>
        <v>1059699.2500000002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102</v>
      </c>
    </row>
    <row r="60" hidden="1" s="8" customFormat="1" ht="24.96" customHeight="1">
      <c r="A60" s="8"/>
      <c r="B60" s="164"/>
      <c r="C60" s="165"/>
      <c r="D60" s="166" t="s">
        <v>103</v>
      </c>
      <c r="E60" s="167"/>
      <c r="F60" s="167"/>
      <c r="G60" s="167"/>
      <c r="H60" s="167"/>
      <c r="I60" s="167"/>
      <c r="J60" s="168">
        <f>J88</f>
        <v>463228.59000000003</v>
      </c>
      <c r="K60" s="165"/>
      <c r="L60" s="169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hidden="1" s="9" customFormat="1" ht="19.92" customHeight="1">
      <c r="A61" s="9"/>
      <c r="B61" s="170"/>
      <c r="C61" s="171"/>
      <c r="D61" s="172" t="s">
        <v>104</v>
      </c>
      <c r="E61" s="173"/>
      <c r="F61" s="173"/>
      <c r="G61" s="173"/>
      <c r="H61" s="173"/>
      <c r="I61" s="173"/>
      <c r="J61" s="174">
        <f>J89</f>
        <v>149785.13000000001</v>
      </c>
      <c r="K61" s="171"/>
      <c r="L61" s="175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9" customFormat="1" ht="19.92" customHeight="1">
      <c r="A62" s="9"/>
      <c r="B62" s="170"/>
      <c r="C62" s="171"/>
      <c r="D62" s="172" t="s">
        <v>105</v>
      </c>
      <c r="E62" s="173"/>
      <c r="F62" s="173"/>
      <c r="G62" s="173"/>
      <c r="H62" s="173"/>
      <c r="I62" s="173"/>
      <c r="J62" s="174">
        <f>J107</f>
        <v>313443.46000000002</v>
      </c>
      <c r="K62" s="171"/>
      <c r="L62" s="17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8" customFormat="1" ht="24.96" customHeight="1">
      <c r="A63" s="8"/>
      <c r="B63" s="164"/>
      <c r="C63" s="165"/>
      <c r="D63" s="166" t="s">
        <v>106</v>
      </c>
      <c r="E63" s="167"/>
      <c r="F63" s="167"/>
      <c r="G63" s="167"/>
      <c r="H63" s="167"/>
      <c r="I63" s="167"/>
      <c r="J63" s="168">
        <f>J121</f>
        <v>596470.66000000015</v>
      </c>
      <c r="K63" s="165"/>
      <c r="L63" s="169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hidden="1" s="9" customFormat="1" ht="19.92" customHeight="1">
      <c r="A64" s="9"/>
      <c r="B64" s="170"/>
      <c r="C64" s="171"/>
      <c r="D64" s="172" t="s">
        <v>107</v>
      </c>
      <c r="E64" s="173"/>
      <c r="F64" s="173"/>
      <c r="G64" s="173"/>
      <c r="H64" s="173"/>
      <c r="I64" s="173"/>
      <c r="J64" s="174">
        <f>J122</f>
        <v>12301.5</v>
      </c>
      <c r="K64" s="171"/>
      <c r="L64" s="17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9" customFormat="1" ht="19.92" customHeight="1">
      <c r="A65" s="9"/>
      <c r="B65" s="170"/>
      <c r="C65" s="171"/>
      <c r="D65" s="172" t="s">
        <v>108</v>
      </c>
      <c r="E65" s="173"/>
      <c r="F65" s="173"/>
      <c r="G65" s="173"/>
      <c r="H65" s="173"/>
      <c r="I65" s="173"/>
      <c r="J65" s="174">
        <f>J134</f>
        <v>471826.17000000004</v>
      </c>
      <c r="K65" s="171"/>
      <c r="L65" s="17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19.92" customHeight="1">
      <c r="A66" s="9"/>
      <c r="B66" s="170"/>
      <c r="C66" s="171"/>
      <c r="D66" s="172" t="s">
        <v>109</v>
      </c>
      <c r="E66" s="173"/>
      <c r="F66" s="173"/>
      <c r="G66" s="173"/>
      <c r="H66" s="173"/>
      <c r="I66" s="173"/>
      <c r="J66" s="174">
        <f>J140</f>
        <v>75081.050000000003</v>
      </c>
      <c r="K66" s="171"/>
      <c r="L66" s="17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9" customFormat="1" ht="19.92" customHeight="1">
      <c r="A67" s="9"/>
      <c r="B67" s="170"/>
      <c r="C67" s="171"/>
      <c r="D67" s="172" t="s">
        <v>110</v>
      </c>
      <c r="E67" s="173"/>
      <c r="F67" s="173"/>
      <c r="G67" s="173"/>
      <c r="H67" s="173"/>
      <c r="I67" s="173"/>
      <c r="J67" s="174">
        <f>J148</f>
        <v>37261.940000000002</v>
      </c>
      <c r="K67" s="171"/>
      <c r="L67" s="175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1" customFormat="1" ht="21.84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hidden="1" s="1" customFormat="1" ht="6.96" customHeight="1">
      <c r="A69" s="37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hidden="1"/>
    <row r="71" hidden="1"/>
    <row r="72" hidden="1"/>
    <row r="73" s="1" customFormat="1" ht="6.96" customHeight="1">
      <c r="A73" s="37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1" customFormat="1" ht="24.96" customHeight="1">
      <c r="A74" s="37"/>
      <c r="B74" s="38"/>
      <c r="C74" s="22" t="s">
        <v>111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1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1" customFormat="1" ht="12" customHeight="1">
      <c r="A76" s="37"/>
      <c r="B76" s="38"/>
      <c r="C76" s="31" t="s">
        <v>16</v>
      </c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1" customFormat="1" ht="16.5" customHeight="1">
      <c r="A77" s="37"/>
      <c r="B77" s="38"/>
      <c r="C77" s="39"/>
      <c r="D77" s="39"/>
      <c r="E77" s="159" t="str">
        <f>E7</f>
        <v>Zateplení bytového domu č.p. 265, Přimda</v>
      </c>
      <c r="F77" s="31"/>
      <c r="G77" s="31"/>
      <c r="H77" s="31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1" customFormat="1" ht="12" customHeight="1">
      <c r="A78" s="37"/>
      <c r="B78" s="38"/>
      <c r="C78" s="31" t="s">
        <v>97</v>
      </c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1" customFormat="1" ht="16.5" customHeight="1">
      <c r="A79" s="37"/>
      <c r="B79" s="38"/>
      <c r="C79" s="39"/>
      <c r="D79" s="39"/>
      <c r="E79" s="68" t="str">
        <f>E9</f>
        <v>D.1.1.2 - Bourací práce</v>
      </c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1" customFormat="1" ht="12" customHeight="1">
      <c r="A81" s="37"/>
      <c r="B81" s="38"/>
      <c r="C81" s="31" t="s">
        <v>21</v>
      </c>
      <c r="D81" s="39"/>
      <c r="E81" s="39"/>
      <c r="F81" s="26" t="str">
        <f>F12</f>
        <v>parc. č. st. 347 a 2286/16, Přimda</v>
      </c>
      <c r="G81" s="39"/>
      <c r="H81" s="39"/>
      <c r="I81" s="31" t="s">
        <v>23</v>
      </c>
      <c r="J81" s="71" t="str">
        <f>IF(J12="","",J12)</f>
        <v>23. 6. 2025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" customFormat="1" ht="15.15" customHeight="1">
      <c r="A83" s="37"/>
      <c r="B83" s="38"/>
      <c r="C83" s="31" t="s">
        <v>25</v>
      </c>
      <c r="D83" s="39"/>
      <c r="E83" s="39"/>
      <c r="F83" s="26" t="str">
        <f>E15</f>
        <v>Město Přimda</v>
      </c>
      <c r="G83" s="39"/>
      <c r="H83" s="39"/>
      <c r="I83" s="31" t="s">
        <v>33</v>
      </c>
      <c r="J83" s="35" t="str">
        <f>E21</f>
        <v>MSP Projekty s.r.o.</v>
      </c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1" customFormat="1" ht="15.15" customHeight="1">
      <c r="A84" s="37"/>
      <c r="B84" s="38"/>
      <c r="C84" s="31" t="s">
        <v>31</v>
      </c>
      <c r="D84" s="39"/>
      <c r="E84" s="39"/>
      <c r="F84" s="26" t="str">
        <f>IF(E18="","",E18)</f>
        <v>Vyplň údaj</v>
      </c>
      <c r="G84" s="39"/>
      <c r="H84" s="39"/>
      <c r="I84" s="31" t="s">
        <v>38</v>
      </c>
      <c r="J84" s="35" t="str">
        <f>E24</f>
        <v xml:space="preserve"> </v>
      </c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" customFormat="1" ht="10.32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0" customFormat="1" ht="29.28" customHeight="1">
      <c r="A86" s="176"/>
      <c r="B86" s="177"/>
      <c r="C86" s="178" t="s">
        <v>112</v>
      </c>
      <c r="D86" s="179" t="s">
        <v>61</v>
      </c>
      <c r="E86" s="179" t="s">
        <v>57</v>
      </c>
      <c r="F86" s="179" t="s">
        <v>58</v>
      </c>
      <c r="G86" s="179" t="s">
        <v>113</v>
      </c>
      <c r="H86" s="179" t="s">
        <v>114</v>
      </c>
      <c r="I86" s="179" t="s">
        <v>115</v>
      </c>
      <c r="J86" s="179" t="s">
        <v>101</v>
      </c>
      <c r="K86" s="180" t="s">
        <v>116</v>
      </c>
      <c r="L86" s="181"/>
      <c r="M86" s="91" t="s">
        <v>19</v>
      </c>
      <c r="N86" s="92" t="s">
        <v>46</v>
      </c>
      <c r="O86" s="92" t="s">
        <v>117</v>
      </c>
      <c r="P86" s="92" t="s">
        <v>118</v>
      </c>
      <c r="Q86" s="92" t="s">
        <v>119</v>
      </c>
      <c r="R86" s="92" t="s">
        <v>120</v>
      </c>
      <c r="S86" s="92" t="s">
        <v>121</v>
      </c>
      <c r="T86" s="93" t="s">
        <v>122</v>
      </c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</row>
    <row r="87" s="1" customFormat="1" ht="22.8" customHeight="1">
      <c r="A87" s="37"/>
      <c r="B87" s="38"/>
      <c r="C87" s="98" t="s">
        <v>123</v>
      </c>
      <c r="D87" s="39"/>
      <c r="E87" s="39"/>
      <c r="F87" s="39"/>
      <c r="G87" s="39"/>
      <c r="H87" s="39"/>
      <c r="I87" s="39"/>
      <c r="J87" s="182">
        <f>BK87</f>
        <v>1059699.2500000002</v>
      </c>
      <c r="K87" s="39"/>
      <c r="L87" s="43"/>
      <c r="M87" s="94"/>
      <c r="N87" s="183"/>
      <c r="O87" s="95"/>
      <c r="P87" s="184">
        <f>P88+P121</f>
        <v>0</v>
      </c>
      <c r="Q87" s="95"/>
      <c r="R87" s="184">
        <f>R88+R121</f>
        <v>0.093168000000000001</v>
      </c>
      <c r="S87" s="95"/>
      <c r="T87" s="185">
        <f>T88+T121</f>
        <v>109.69563369999999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75</v>
      </c>
      <c r="AU87" s="16" t="s">
        <v>102</v>
      </c>
      <c r="BK87" s="186">
        <f>BK88+BK121</f>
        <v>1059699.2500000002</v>
      </c>
    </row>
    <row r="88" s="11" customFormat="1" ht="25.92" customHeight="1">
      <c r="A88" s="11"/>
      <c r="B88" s="187"/>
      <c r="C88" s="188"/>
      <c r="D88" s="189" t="s">
        <v>75</v>
      </c>
      <c r="E88" s="190" t="s">
        <v>124</v>
      </c>
      <c r="F88" s="190" t="s">
        <v>125</v>
      </c>
      <c r="G88" s="188"/>
      <c r="H88" s="188"/>
      <c r="I88" s="191"/>
      <c r="J88" s="192">
        <f>BK88</f>
        <v>463228.59000000003</v>
      </c>
      <c r="K88" s="188"/>
      <c r="L88" s="193"/>
      <c r="M88" s="194"/>
      <c r="N88" s="195"/>
      <c r="O88" s="195"/>
      <c r="P88" s="196">
        <f>P89+P107</f>
        <v>0</v>
      </c>
      <c r="Q88" s="195"/>
      <c r="R88" s="196">
        <f>R89+R107</f>
        <v>0</v>
      </c>
      <c r="S88" s="195"/>
      <c r="T88" s="197">
        <f>T89+T107</f>
        <v>93.473799999999983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198" t="s">
        <v>84</v>
      </c>
      <c r="AT88" s="199" t="s">
        <v>75</v>
      </c>
      <c r="AU88" s="199" t="s">
        <v>76</v>
      </c>
      <c r="AY88" s="198" t="s">
        <v>126</v>
      </c>
      <c r="BK88" s="200">
        <f>BK89+BK107</f>
        <v>463228.59000000003</v>
      </c>
    </row>
    <row r="89" s="11" customFormat="1" ht="22.8" customHeight="1">
      <c r="A89" s="11"/>
      <c r="B89" s="187"/>
      <c r="C89" s="188"/>
      <c r="D89" s="189" t="s">
        <v>75</v>
      </c>
      <c r="E89" s="201" t="s">
        <v>127</v>
      </c>
      <c r="F89" s="201" t="s">
        <v>128</v>
      </c>
      <c r="G89" s="188"/>
      <c r="H89" s="188"/>
      <c r="I89" s="191"/>
      <c r="J89" s="202">
        <f>BK89</f>
        <v>149785.13000000001</v>
      </c>
      <c r="K89" s="188"/>
      <c r="L89" s="193"/>
      <c r="M89" s="194"/>
      <c r="N89" s="195"/>
      <c r="O89" s="195"/>
      <c r="P89" s="196">
        <f>SUM(P90:P106)</f>
        <v>0</v>
      </c>
      <c r="Q89" s="195"/>
      <c r="R89" s="196">
        <f>SUM(R90:R106)</f>
        <v>0</v>
      </c>
      <c r="S89" s="195"/>
      <c r="T89" s="197">
        <f>SUM(T90:T106)</f>
        <v>93.473799999999983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198" t="s">
        <v>84</v>
      </c>
      <c r="AT89" s="199" t="s">
        <v>75</v>
      </c>
      <c r="AU89" s="199" t="s">
        <v>84</v>
      </c>
      <c r="AY89" s="198" t="s">
        <v>126</v>
      </c>
      <c r="BK89" s="200">
        <f>SUM(BK90:BK106)</f>
        <v>149785.13000000001</v>
      </c>
    </row>
    <row r="90" s="1" customFormat="1" ht="44.25" customHeight="1">
      <c r="A90" s="37"/>
      <c r="B90" s="38"/>
      <c r="C90" s="203" t="s">
        <v>84</v>
      </c>
      <c r="D90" s="203" t="s">
        <v>129</v>
      </c>
      <c r="E90" s="204" t="s">
        <v>130</v>
      </c>
      <c r="F90" s="205" t="s">
        <v>131</v>
      </c>
      <c r="G90" s="206" t="s">
        <v>132</v>
      </c>
      <c r="H90" s="207">
        <v>738.96900000000005</v>
      </c>
      <c r="I90" s="208">
        <v>79.519999999999996</v>
      </c>
      <c r="J90" s="209">
        <f>ROUND(I90*H90,2)</f>
        <v>58762.809999999998</v>
      </c>
      <c r="K90" s="205" t="s">
        <v>133</v>
      </c>
      <c r="L90" s="43"/>
      <c r="M90" s="210" t="s">
        <v>19</v>
      </c>
      <c r="N90" s="211" t="s">
        <v>48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134</v>
      </c>
      <c r="AT90" s="214" t="s">
        <v>129</v>
      </c>
      <c r="AU90" s="214" t="s">
        <v>92</v>
      </c>
      <c r="AY90" s="16" t="s">
        <v>126</v>
      </c>
      <c r="BE90" s="215">
        <f>IF(N90="základní",J90,0)</f>
        <v>0</v>
      </c>
      <c r="BF90" s="215">
        <f>IF(N90="snížená",J90,0)</f>
        <v>58762.809999999998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92</v>
      </c>
      <c r="BK90" s="215">
        <f>ROUND(I90*H90,2)</f>
        <v>58762.809999999998</v>
      </c>
      <c r="BL90" s="16" t="s">
        <v>134</v>
      </c>
      <c r="BM90" s="214" t="s">
        <v>135</v>
      </c>
    </row>
    <row r="91" s="1" customFormat="1">
      <c r="A91" s="37"/>
      <c r="B91" s="38"/>
      <c r="C91" s="39"/>
      <c r="D91" s="216" t="s">
        <v>136</v>
      </c>
      <c r="E91" s="39"/>
      <c r="F91" s="217" t="s">
        <v>137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136</v>
      </c>
      <c r="AU91" s="16" t="s">
        <v>92</v>
      </c>
    </row>
    <row r="92" s="12" customFormat="1">
      <c r="A92" s="12"/>
      <c r="B92" s="221"/>
      <c r="C92" s="222"/>
      <c r="D92" s="223" t="s">
        <v>138</v>
      </c>
      <c r="E92" s="224" t="s">
        <v>19</v>
      </c>
      <c r="F92" s="225" t="s">
        <v>139</v>
      </c>
      <c r="G92" s="222"/>
      <c r="H92" s="226">
        <v>416.24000000000001</v>
      </c>
      <c r="I92" s="227"/>
      <c r="J92" s="222"/>
      <c r="K92" s="222"/>
      <c r="L92" s="228"/>
      <c r="M92" s="229"/>
      <c r="N92" s="230"/>
      <c r="O92" s="230"/>
      <c r="P92" s="230"/>
      <c r="Q92" s="230"/>
      <c r="R92" s="230"/>
      <c r="S92" s="230"/>
      <c r="T92" s="231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T92" s="232" t="s">
        <v>138</v>
      </c>
      <c r="AU92" s="232" t="s">
        <v>92</v>
      </c>
      <c r="AV92" s="12" t="s">
        <v>92</v>
      </c>
      <c r="AW92" s="12" t="s">
        <v>37</v>
      </c>
      <c r="AX92" s="12" t="s">
        <v>76</v>
      </c>
      <c r="AY92" s="232" t="s">
        <v>126</v>
      </c>
    </row>
    <row r="93" s="12" customFormat="1">
      <c r="A93" s="12"/>
      <c r="B93" s="221"/>
      <c r="C93" s="222"/>
      <c r="D93" s="223" t="s">
        <v>138</v>
      </c>
      <c r="E93" s="224" t="s">
        <v>19</v>
      </c>
      <c r="F93" s="225" t="s">
        <v>140</v>
      </c>
      <c r="G93" s="222"/>
      <c r="H93" s="226">
        <v>287.54000000000002</v>
      </c>
      <c r="I93" s="227"/>
      <c r="J93" s="222"/>
      <c r="K93" s="222"/>
      <c r="L93" s="228"/>
      <c r="M93" s="229"/>
      <c r="N93" s="230"/>
      <c r="O93" s="230"/>
      <c r="P93" s="230"/>
      <c r="Q93" s="230"/>
      <c r="R93" s="230"/>
      <c r="S93" s="230"/>
      <c r="T93" s="231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32" t="s">
        <v>138</v>
      </c>
      <c r="AU93" s="232" t="s">
        <v>92</v>
      </c>
      <c r="AV93" s="12" t="s">
        <v>92</v>
      </c>
      <c r="AW93" s="12" t="s">
        <v>37</v>
      </c>
      <c r="AX93" s="12" t="s">
        <v>76</v>
      </c>
      <c r="AY93" s="232" t="s">
        <v>126</v>
      </c>
    </row>
    <row r="94" s="13" customFormat="1">
      <c r="A94" s="13"/>
      <c r="B94" s="233"/>
      <c r="C94" s="234"/>
      <c r="D94" s="223" t="s">
        <v>138</v>
      </c>
      <c r="E94" s="235" t="s">
        <v>19</v>
      </c>
      <c r="F94" s="236" t="s">
        <v>141</v>
      </c>
      <c r="G94" s="234"/>
      <c r="H94" s="237">
        <v>703.77999999999997</v>
      </c>
      <c r="I94" s="238"/>
      <c r="J94" s="234"/>
      <c r="K94" s="234"/>
      <c r="L94" s="239"/>
      <c r="M94" s="240"/>
      <c r="N94" s="241"/>
      <c r="O94" s="241"/>
      <c r="P94" s="241"/>
      <c r="Q94" s="241"/>
      <c r="R94" s="241"/>
      <c r="S94" s="241"/>
      <c r="T94" s="24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43" t="s">
        <v>138</v>
      </c>
      <c r="AU94" s="243" t="s">
        <v>92</v>
      </c>
      <c r="AV94" s="13" t="s">
        <v>134</v>
      </c>
      <c r="AW94" s="13" t="s">
        <v>37</v>
      </c>
      <c r="AX94" s="13" t="s">
        <v>84</v>
      </c>
      <c r="AY94" s="243" t="s">
        <v>126</v>
      </c>
    </row>
    <row r="95" s="12" customFormat="1">
      <c r="A95" s="12"/>
      <c r="B95" s="221"/>
      <c r="C95" s="222"/>
      <c r="D95" s="223" t="s">
        <v>138</v>
      </c>
      <c r="E95" s="222"/>
      <c r="F95" s="225" t="s">
        <v>142</v>
      </c>
      <c r="G95" s="222"/>
      <c r="H95" s="226">
        <v>738.96900000000005</v>
      </c>
      <c r="I95" s="227"/>
      <c r="J95" s="222"/>
      <c r="K95" s="222"/>
      <c r="L95" s="228"/>
      <c r="M95" s="229"/>
      <c r="N95" s="230"/>
      <c r="O95" s="230"/>
      <c r="P95" s="230"/>
      <c r="Q95" s="230"/>
      <c r="R95" s="230"/>
      <c r="S95" s="230"/>
      <c r="T95" s="231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T95" s="232" t="s">
        <v>138</v>
      </c>
      <c r="AU95" s="232" t="s">
        <v>92</v>
      </c>
      <c r="AV95" s="12" t="s">
        <v>92</v>
      </c>
      <c r="AW95" s="12" t="s">
        <v>4</v>
      </c>
      <c r="AX95" s="12" t="s">
        <v>84</v>
      </c>
      <c r="AY95" s="232" t="s">
        <v>126</v>
      </c>
    </row>
    <row r="96" s="1" customFormat="1" ht="55.5" customHeight="1">
      <c r="A96" s="37"/>
      <c r="B96" s="38"/>
      <c r="C96" s="203" t="s">
        <v>92</v>
      </c>
      <c r="D96" s="203" t="s">
        <v>129</v>
      </c>
      <c r="E96" s="204" t="s">
        <v>143</v>
      </c>
      <c r="F96" s="205" t="s">
        <v>144</v>
      </c>
      <c r="G96" s="206" t="s">
        <v>132</v>
      </c>
      <c r="H96" s="207">
        <v>31670.099999999999</v>
      </c>
      <c r="I96" s="208">
        <v>1.25</v>
      </c>
      <c r="J96" s="209">
        <f>ROUND(I96*H96,2)</f>
        <v>39587.629999999997</v>
      </c>
      <c r="K96" s="205" t="s">
        <v>133</v>
      </c>
      <c r="L96" s="43"/>
      <c r="M96" s="210" t="s">
        <v>19</v>
      </c>
      <c r="N96" s="211" t="s">
        <v>48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134</v>
      </c>
      <c r="AT96" s="214" t="s">
        <v>129</v>
      </c>
      <c r="AU96" s="214" t="s">
        <v>92</v>
      </c>
      <c r="AY96" s="16" t="s">
        <v>126</v>
      </c>
      <c r="BE96" s="215">
        <f>IF(N96="základní",J96,0)</f>
        <v>0</v>
      </c>
      <c r="BF96" s="215">
        <f>IF(N96="snížená",J96,0)</f>
        <v>39587.629999999997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92</v>
      </c>
      <c r="BK96" s="215">
        <f>ROUND(I96*H96,2)</f>
        <v>39587.629999999997</v>
      </c>
      <c r="BL96" s="16" t="s">
        <v>134</v>
      </c>
      <c r="BM96" s="214" t="s">
        <v>145</v>
      </c>
    </row>
    <row r="97" s="1" customFormat="1">
      <c r="A97" s="37"/>
      <c r="B97" s="38"/>
      <c r="C97" s="39"/>
      <c r="D97" s="216" t="s">
        <v>136</v>
      </c>
      <c r="E97" s="39"/>
      <c r="F97" s="217" t="s">
        <v>146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136</v>
      </c>
      <c r="AU97" s="16" t="s">
        <v>92</v>
      </c>
    </row>
    <row r="98" s="12" customFormat="1">
      <c r="A98" s="12"/>
      <c r="B98" s="221"/>
      <c r="C98" s="222"/>
      <c r="D98" s="223" t="s">
        <v>138</v>
      </c>
      <c r="E98" s="224" t="s">
        <v>19</v>
      </c>
      <c r="F98" s="225" t="s">
        <v>147</v>
      </c>
      <c r="G98" s="222"/>
      <c r="H98" s="226">
        <v>31670.099999999999</v>
      </c>
      <c r="I98" s="227"/>
      <c r="J98" s="222"/>
      <c r="K98" s="222"/>
      <c r="L98" s="228"/>
      <c r="M98" s="229"/>
      <c r="N98" s="230"/>
      <c r="O98" s="230"/>
      <c r="P98" s="230"/>
      <c r="Q98" s="230"/>
      <c r="R98" s="230"/>
      <c r="S98" s="230"/>
      <c r="T98" s="231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32" t="s">
        <v>138</v>
      </c>
      <c r="AU98" s="232" t="s">
        <v>92</v>
      </c>
      <c r="AV98" s="12" t="s">
        <v>92</v>
      </c>
      <c r="AW98" s="12" t="s">
        <v>37</v>
      </c>
      <c r="AX98" s="12" t="s">
        <v>84</v>
      </c>
      <c r="AY98" s="232" t="s">
        <v>126</v>
      </c>
    </row>
    <row r="99" s="1" customFormat="1" ht="24.15" customHeight="1">
      <c r="A99" s="37"/>
      <c r="B99" s="38"/>
      <c r="C99" s="203" t="s">
        <v>148</v>
      </c>
      <c r="D99" s="203" t="s">
        <v>129</v>
      </c>
      <c r="E99" s="204" t="s">
        <v>149</v>
      </c>
      <c r="F99" s="205" t="s">
        <v>150</v>
      </c>
      <c r="G99" s="206" t="s">
        <v>132</v>
      </c>
      <c r="H99" s="207">
        <v>738.96900000000005</v>
      </c>
      <c r="I99" s="208">
        <v>17.57</v>
      </c>
      <c r="J99" s="209">
        <f>ROUND(I99*H99,2)</f>
        <v>12983.690000000001</v>
      </c>
      <c r="K99" s="205" t="s">
        <v>133</v>
      </c>
      <c r="L99" s="43"/>
      <c r="M99" s="210" t="s">
        <v>19</v>
      </c>
      <c r="N99" s="211" t="s">
        <v>48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134</v>
      </c>
      <c r="AT99" s="214" t="s">
        <v>129</v>
      </c>
      <c r="AU99" s="214" t="s">
        <v>92</v>
      </c>
      <c r="AY99" s="16" t="s">
        <v>126</v>
      </c>
      <c r="BE99" s="215">
        <f>IF(N99="základní",J99,0)</f>
        <v>0</v>
      </c>
      <c r="BF99" s="215">
        <f>IF(N99="snížená",J99,0)</f>
        <v>12983.690000000001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92</v>
      </c>
      <c r="BK99" s="215">
        <f>ROUND(I99*H99,2)</f>
        <v>12983.690000000001</v>
      </c>
      <c r="BL99" s="16" t="s">
        <v>134</v>
      </c>
      <c r="BM99" s="214" t="s">
        <v>151</v>
      </c>
    </row>
    <row r="100" s="1" customFormat="1">
      <c r="A100" s="37"/>
      <c r="B100" s="38"/>
      <c r="C100" s="39"/>
      <c r="D100" s="216" t="s">
        <v>136</v>
      </c>
      <c r="E100" s="39"/>
      <c r="F100" s="217" t="s">
        <v>152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136</v>
      </c>
      <c r="AU100" s="16" t="s">
        <v>92</v>
      </c>
    </row>
    <row r="101" s="1" customFormat="1" ht="33" customHeight="1">
      <c r="A101" s="37"/>
      <c r="B101" s="38"/>
      <c r="C101" s="203" t="s">
        <v>134</v>
      </c>
      <c r="D101" s="203" t="s">
        <v>129</v>
      </c>
      <c r="E101" s="204" t="s">
        <v>153</v>
      </c>
      <c r="F101" s="205" t="s">
        <v>154</v>
      </c>
      <c r="G101" s="206" t="s">
        <v>132</v>
      </c>
      <c r="H101" s="207">
        <v>31670.099999999999</v>
      </c>
      <c r="I101" s="208">
        <v>0.34999999999999998</v>
      </c>
      <c r="J101" s="209">
        <f>ROUND(I101*H101,2)</f>
        <v>11084.540000000001</v>
      </c>
      <c r="K101" s="205" t="s">
        <v>133</v>
      </c>
      <c r="L101" s="43"/>
      <c r="M101" s="210" t="s">
        <v>19</v>
      </c>
      <c r="N101" s="211" t="s">
        <v>48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134</v>
      </c>
      <c r="AT101" s="214" t="s">
        <v>129</v>
      </c>
      <c r="AU101" s="214" t="s">
        <v>92</v>
      </c>
      <c r="AY101" s="16" t="s">
        <v>126</v>
      </c>
      <c r="BE101" s="215">
        <f>IF(N101="základní",J101,0)</f>
        <v>0</v>
      </c>
      <c r="BF101" s="215">
        <f>IF(N101="snížená",J101,0)</f>
        <v>11084.540000000001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92</v>
      </c>
      <c r="BK101" s="215">
        <f>ROUND(I101*H101,2)</f>
        <v>11084.540000000001</v>
      </c>
      <c r="BL101" s="16" t="s">
        <v>134</v>
      </c>
      <c r="BM101" s="214" t="s">
        <v>155</v>
      </c>
    </row>
    <row r="102" s="1" customFormat="1">
      <c r="A102" s="37"/>
      <c r="B102" s="38"/>
      <c r="C102" s="39"/>
      <c r="D102" s="216" t="s">
        <v>136</v>
      </c>
      <c r="E102" s="39"/>
      <c r="F102" s="217" t="s">
        <v>156</v>
      </c>
      <c r="G102" s="39"/>
      <c r="H102" s="39"/>
      <c r="I102" s="218"/>
      <c r="J102" s="39"/>
      <c r="K102" s="39"/>
      <c r="L102" s="43"/>
      <c r="M102" s="219"/>
      <c r="N102" s="22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136</v>
      </c>
      <c r="AU102" s="16" t="s">
        <v>92</v>
      </c>
    </row>
    <row r="103" s="1" customFormat="1" ht="33" customHeight="1">
      <c r="A103" s="37"/>
      <c r="B103" s="38"/>
      <c r="C103" s="203" t="s">
        <v>157</v>
      </c>
      <c r="D103" s="203" t="s">
        <v>129</v>
      </c>
      <c r="E103" s="204" t="s">
        <v>158</v>
      </c>
      <c r="F103" s="205" t="s">
        <v>159</v>
      </c>
      <c r="G103" s="206" t="s">
        <v>160</v>
      </c>
      <c r="H103" s="207">
        <v>66.766999999999996</v>
      </c>
      <c r="I103" s="208">
        <v>409.88</v>
      </c>
      <c r="J103" s="209">
        <f>ROUND(I103*H103,2)</f>
        <v>27366.459999999999</v>
      </c>
      <c r="K103" s="205" t="s">
        <v>133</v>
      </c>
      <c r="L103" s="43"/>
      <c r="M103" s="210" t="s">
        <v>19</v>
      </c>
      <c r="N103" s="211" t="s">
        <v>48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1.3999999999999999</v>
      </c>
      <c r="T103" s="213">
        <f>S103*H103</f>
        <v>93.473799999999983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134</v>
      </c>
      <c r="AT103" s="214" t="s">
        <v>129</v>
      </c>
      <c r="AU103" s="214" t="s">
        <v>92</v>
      </c>
      <c r="AY103" s="16" t="s">
        <v>126</v>
      </c>
      <c r="BE103" s="215">
        <f>IF(N103="základní",J103,0)</f>
        <v>0</v>
      </c>
      <c r="BF103" s="215">
        <f>IF(N103="snížená",J103,0)</f>
        <v>27366.459999999999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92</v>
      </c>
      <c r="BK103" s="215">
        <f>ROUND(I103*H103,2)</f>
        <v>27366.459999999999</v>
      </c>
      <c r="BL103" s="16" t="s">
        <v>134</v>
      </c>
      <c r="BM103" s="214" t="s">
        <v>161</v>
      </c>
    </row>
    <row r="104" s="1" customFormat="1">
      <c r="A104" s="37"/>
      <c r="B104" s="38"/>
      <c r="C104" s="39"/>
      <c r="D104" s="216" t="s">
        <v>136</v>
      </c>
      <c r="E104" s="39"/>
      <c r="F104" s="217" t="s">
        <v>162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136</v>
      </c>
      <c r="AU104" s="16" t="s">
        <v>92</v>
      </c>
    </row>
    <row r="105" s="14" customFormat="1">
      <c r="A105" s="14"/>
      <c r="B105" s="244"/>
      <c r="C105" s="245"/>
      <c r="D105" s="223" t="s">
        <v>138</v>
      </c>
      <c r="E105" s="246" t="s">
        <v>19</v>
      </c>
      <c r="F105" s="247" t="s">
        <v>163</v>
      </c>
      <c r="G105" s="245"/>
      <c r="H105" s="246" t="s">
        <v>19</v>
      </c>
      <c r="I105" s="248"/>
      <c r="J105" s="245"/>
      <c r="K105" s="245"/>
      <c r="L105" s="249"/>
      <c r="M105" s="250"/>
      <c r="N105" s="251"/>
      <c r="O105" s="251"/>
      <c r="P105" s="251"/>
      <c r="Q105" s="251"/>
      <c r="R105" s="251"/>
      <c r="S105" s="251"/>
      <c r="T105" s="25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3" t="s">
        <v>138</v>
      </c>
      <c r="AU105" s="253" t="s">
        <v>92</v>
      </c>
      <c r="AV105" s="14" t="s">
        <v>84</v>
      </c>
      <c r="AW105" s="14" t="s">
        <v>37</v>
      </c>
      <c r="AX105" s="14" t="s">
        <v>76</v>
      </c>
      <c r="AY105" s="253" t="s">
        <v>126</v>
      </c>
    </row>
    <row r="106" s="12" customFormat="1">
      <c r="A106" s="12"/>
      <c r="B106" s="221"/>
      <c r="C106" s="222"/>
      <c r="D106" s="223" t="s">
        <v>138</v>
      </c>
      <c r="E106" s="224" t="s">
        <v>19</v>
      </c>
      <c r="F106" s="225" t="s">
        <v>164</v>
      </c>
      <c r="G106" s="222"/>
      <c r="H106" s="226">
        <v>66.766999999999996</v>
      </c>
      <c r="I106" s="227"/>
      <c r="J106" s="222"/>
      <c r="K106" s="222"/>
      <c r="L106" s="228"/>
      <c r="M106" s="229"/>
      <c r="N106" s="230"/>
      <c r="O106" s="230"/>
      <c r="P106" s="230"/>
      <c r="Q106" s="230"/>
      <c r="R106" s="230"/>
      <c r="S106" s="230"/>
      <c r="T106" s="231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32" t="s">
        <v>138</v>
      </c>
      <c r="AU106" s="232" t="s">
        <v>92</v>
      </c>
      <c r="AV106" s="12" t="s">
        <v>92</v>
      </c>
      <c r="AW106" s="12" t="s">
        <v>37</v>
      </c>
      <c r="AX106" s="12" t="s">
        <v>84</v>
      </c>
      <c r="AY106" s="232" t="s">
        <v>126</v>
      </c>
    </row>
    <row r="107" s="11" customFormat="1" ht="22.8" customHeight="1">
      <c r="A107" s="11"/>
      <c r="B107" s="187"/>
      <c r="C107" s="188"/>
      <c r="D107" s="189" t="s">
        <v>75</v>
      </c>
      <c r="E107" s="201" t="s">
        <v>165</v>
      </c>
      <c r="F107" s="201" t="s">
        <v>166</v>
      </c>
      <c r="G107" s="188"/>
      <c r="H107" s="188"/>
      <c r="I107" s="191"/>
      <c r="J107" s="202">
        <f>BK107</f>
        <v>313443.46000000002</v>
      </c>
      <c r="K107" s="188"/>
      <c r="L107" s="193"/>
      <c r="M107" s="194"/>
      <c r="N107" s="195"/>
      <c r="O107" s="195"/>
      <c r="P107" s="196">
        <f>SUM(P108:P120)</f>
        <v>0</v>
      </c>
      <c r="Q107" s="195"/>
      <c r="R107" s="196">
        <f>SUM(R108:R120)</f>
        <v>0</v>
      </c>
      <c r="S107" s="195"/>
      <c r="T107" s="197">
        <f>SUM(T108:T120)</f>
        <v>0</v>
      </c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R107" s="198" t="s">
        <v>84</v>
      </c>
      <c r="AT107" s="199" t="s">
        <v>75</v>
      </c>
      <c r="AU107" s="199" t="s">
        <v>84</v>
      </c>
      <c r="AY107" s="198" t="s">
        <v>126</v>
      </c>
      <c r="BK107" s="200">
        <f>SUM(BK108:BK120)</f>
        <v>313443.46000000002</v>
      </c>
    </row>
    <row r="108" s="1" customFormat="1" ht="44.25" customHeight="1">
      <c r="A108" s="37"/>
      <c r="B108" s="38"/>
      <c r="C108" s="203" t="s">
        <v>167</v>
      </c>
      <c r="D108" s="203" t="s">
        <v>129</v>
      </c>
      <c r="E108" s="204" t="s">
        <v>168</v>
      </c>
      <c r="F108" s="205" t="s">
        <v>169</v>
      </c>
      <c r="G108" s="206" t="s">
        <v>170</v>
      </c>
      <c r="H108" s="207">
        <v>109.696</v>
      </c>
      <c r="I108" s="208">
        <v>763.74000000000001</v>
      </c>
      <c r="J108" s="209">
        <f>ROUND(I108*H108,2)</f>
        <v>83779.220000000001</v>
      </c>
      <c r="K108" s="205" t="s">
        <v>133</v>
      </c>
      <c r="L108" s="43"/>
      <c r="M108" s="210" t="s">
        <v>19</v>
      </c>
      <c r="N108" s="211" t="s">
        <v>48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134</v>
      </c>
      <c r="AT108" s="214" t="s">
        <v>129</v>
      </c>
      <c r="AU108" s="214" t="s">
        <v>92</v>
      </c>
      <c r="AY108" s="16" t="s">
        <v>126</v>
      </c>
      <c r="BE108" s="215">
        <f>IF(N108="základní",J108,0)</f>
        <v>0</v>
      </c>
      <c r="BF108" s="215">
        <f>IF(N108="snížená",J108,0)</f>
        <v>83779.220000000001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92</v>
      </c>
      <c r="BK108" s="215">
        <f>ROUND(I108*H108,2)</f>
        <v>83779.220000000001</v>
      </c>
      <c r="BL108" s="16" t="s">
        <v>134</v>
      </c>
      <c r="BM108" s="214" t="s">
        <v>171</v>
      </c>
    </row>
    <row r="109" s="1" customFormat="1">
      <c r="A109" s="37"/>
      <c r="B109" s="38"/>
      <c r="C109" s="39"/>
      <c r="D109" s="216" t="s">
        <v>136</v>
      </c>
      <c r="E109" s="39"/>
      <c r="F109" s="217" t="s">
        <v>172</v>
      </c>
      <c r="G109" s="39"/>
      <c r="H109" s="39"/>
      <c r="I109" s="218"/>
      <c r="J109" s="39"/>
      <c r="K109" s="39"/>
      <c r="L109" s="43"/>
      <c r="M109" s="219"/>
      <c r="N109" s="22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136</v>
      </c>
      <c r="AU109" s="16" t="s">
        <v>92</v>
      </c>
    </row>
    <row r="110" s="1" customFormat="1" ht="33" customHeight="1">
      <c r="A110" s="37"/>
      <c r="B110" s="38"/>
      <c r="C110" s="203" t="s">
        <v>173</v>
      </c>
      <c r="D110" s="203" t="s">
        <v>129</v>
      </c>
      <c r="E110" s="204" t="s">
        <v>174</v>
      </c>
      <c r="F110" s="205" t="s">
        <v>175</v>
      </c>
      <c r="G110" s="206" t="s">
        <v>170</v>
      </c>
      <c r="H110" s="207">
        <v>109.696</v>
      </c>
      <c r="I110" s="208">
        <v>248.22</v>
      </c>
      <c r="J110" s="209">
        <f>ROUND(I110*H110,2)</f>
        <v>27228.740000000002</v>
      </c>
      <c r="K110" s="205" t="s">
        <v>133</v>
      </c>
      <c r="L110" s="43"/>
      <c r="M110" s="210" t="s">
        <v>19</v>
      </c>
      <c r="N110" s="211" t="s">
        <v>48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134</v>
      </c>
      <c r="AT110" s="214" t="s">
        <v>129</v>
      </c>
      <c r="AU110" s="214" t="s">
        <v>92</v>
      </c>
      <c r="AY110" s="16" t="s">
        <v>126</v>
      </c>
      <c r="BE110" s="215">
        <f>IF(N110="základní",J110,0)</f>
        <v>0</v>
      </c>
      <c r="BF110" s="215">
        <f>IF(N110="snížená",J110,0)</f>
        <v>27228.740000000002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92</v>
      </c>
      <c r="BK110" s="215">
        <f>ROUND(I110*H110,2)</f>
        <v>27228.740000000002</v>
      </c>
      <c r="BL110" s="16" t="s">
        <v>134</v>
      </c>
      <c r="BM110" s="214" t="s">
        <v>176</v>
      </c>
    </row>
    <row r="111" s="1" customFormat="1">
      <c r="A111" s="37"/>
      <c r="B111" s="38"/>
      <c r="C111" s="39"/>
      <c r="D111" s="216" t="s">
        <v>136</v>
      </c>
      <c r="E111" s="39"/>
      <c r="F111" s="217" t="s">
        <v>177</v>
      </c>
      <c r="G111" s="39"/>
      <c r="H111" s="39"/>
      <c r="I111" s="218"/>
      <c r="J111" s="39"/>
      <c r="K111" s="39"/>
      <c r="L111" s="43"/>
      <c r="M111" s="219"/>
      <c r="N111" s="22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136</v>
      </c>
      <c r="AU111" s="16" t="s">
        <v>92</v>
      </c>
    </row>
    <row r="112" s="1" customFormat="1" ht="44.25" customHeight="1">
      <c r="A112" s="37"/>
      <c r="B112" s="38"/>
      <c r="C112" s="203" t="s">
        <v>178</v>
      </c>
      <c r="D112" s="203" t="s">
        <v>129</v>
      </c>
      <c r="E112" s="204" t="s">
        <v>179</v>
      </c>
      <c r="F112" s="205" t="s">
        <v>180</v>
      </c>
      <c r="G112" s="206" t="s">
        <v>170</v>
      </c>
      <c r="H112" s="207">
        <v>1535.7439999999999</v>
      </c>
      <c r="I112" s="208">
        <v>17.73</v>
      </c>
      <c r="J112" s="209">
        <f>ROUND(I112*H112,2)</f>
        <v>27228.740000000002</v>
      </c>
      <c r="K112" s="205" t="s">
        <v>133</v>
      </c>
      <c r="L112" s="43"/>
      <c r="M112" s="210" t="s">
        <v>19</v>
      </c>
      <c r="N112" s="211" t="s">
        <v>48</v>
      </c>
      <c r="O112" s="83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134</v>
      </c>
      <c r="AT112" s="214" t="s">
        <v>129</v>
      </c>
      <c r="AU112" s="214" t="s">
        <v>92</v>
      </c>
      <c r="AY112" s="16" t="s">
        <v>126</v>
      </c>
      <c r="BE112" s="215">
        <f>IF(N112="základní",J112,0)</f>
        <v>0</v>
      </c>
      <c r="BF112" s="215">
        <f>IF(N112="snížená",J112,0)</f>
        <v>27228.740000000002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92</v>
      </c>
      <c r="BK112" s="215">
        <f>ROUND(I112*H112,2)</f>
        <v>27228.740000000002</v>
      </c>
      <c r="BL112" s="16" t="s">
        <v>134</v>
      </c>
      <c r="BM112" s="214" t="s">
        <v>181</v>
      </c>
    </row>
    <row r="113" s="1" customFormat="1">
      <c r="A113" s="37"/>
      <c r="B113" s="38"/>
      <c r="C113" s="39"/>
      <c r="D113" s="216" t="s">
        <v>136</v>
      </c>
      <c r="E113" s="39"/>
      <c r="F113" s="217" t="s">
        <v>182</v>
      </c>
      <c r="G113" s="39"/>
      <c r="H113" s="39"/>
      <c r="I113" s="218"/>
      <c r="J113" s="39"/>
      <c r="K113" s="39"/>
      <c r="L113" s="43"/>
      <c r="M113" s="219"/>
      <c r="N113" s="22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136</v>
      </c>
      <c r="AU113" s="16" t="s">
        <v>92</v>
      </c>
    </row>
    <row r="114" s="12" customFormat="1">
      <c r="A114" s="12"/>
      <c r="B114" s="221"/>
      <c r="C114" s="222"/>
      <c r="D114" s="223" t="s">
        <v>138</v>
      </c>
      <c r="E114" s="224" t="s">
        <v>19</v>
      </c>
      <c r="F114" s="225" t="s">
        <v>183</v>
      </c>
      <c r="G114" s="222"/>
      <c r="H114" s="226">
        <v>1535.7439999999999</v>
      </c>
      <c r="I114" s="227"/>
      <c r="J114" s="222"/>
      <c r="K114" s="222"/>
      <c r="L114" s="228"/>
      <c r="M114" s="229"/>
      <c r="N114" s="230"/>
      <c r="O114" s="230"/>
      <c r="P114" s="230"/>
      <c r="Q114" s="230"/>
      <c r="R114" s="230"/>
      <c r="S114" s="230"/>
      <c r="T114" s="231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T114" s="232" t="s">
        <v>138</v>
      </c>
      <c r="AU114" s="232" t="s">
        <v>92</v>
      </c>
      <c r="AV114" s="12" t="s">
        <v>92</v>
      </c>
      <c r="AW114" s="12" t="s">
        <v>37</v>
      </c>
      <c r="AX114" s="12" t="s">
        <v>84</v>
      </c>
      <c r="AY114" s="232" t="s">
        <v>126</v>
      </c>
    </row>
    <row r="115" s="1" customFormat="1" ht="44.25" customHeight="1">
      <c r="A115" s="37"/>
      <c r="B115" s="38"/>
      <c r="C115" s="203" t="s">
        <v>127</v>
      </c>
      <c r="D115" s="203" t="s">
        <v>129</v>
      </c>
      <c r="E115" s="204" t="s">
        <v>184</v>
      </c>
      <c r="F115" s="205" t="s">
        <v>185</v>
      </c>
      <c r="G115" s="206" t="s">
        <v>170</v>
      </c>
      <c r="H115" s="207">
        <v>8.7699999999999996</v>
      </c>
      <c r="I115" s="208">
        <v>2658.3800000000001</v>
      </c>
      <c r="J115" s="209">
        <f>ROUND(I115*H115,2)</f>
        <v>23313.990000000002</v>
      </c>
      <c r="K115" s="205" t="s">
        <v>133</v>
      </c>
      <c r="L115" s="43"/>
      <c r="M115" s="210" t="s">
        <v>19</v>
      </c>
      <c r="N115" s="211" t="s">
        <v>48</v>
      </c>
      <c r="O115" s="83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134</v>
      </c>
      <c r="AT115" s="214" t="s">
        <v>129</v>
      </c>
      <c r="AU115" s="214" t="s">
        <v>92</v>
      </c>
      <c r="AY115" s="16" t="s">
        <v>126</v>
      </c>
      <c r="BE115" s="215">
        <f>IF(N115="základní",J115,0)</f>
        <v>0</v>
      </c>
      <c r="BF115" s="215">
        <f>IF(N115="snížená",J115,0)</f>
        <v>23313.990000000002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92</v>
      </c>
      <c r="BK115" s="215">
        <f>ROUND(I115*H115,2)</f>
        <v>23313.990000000002</v>
      </c>
      <c r="BL115" s="16" t="s">
        <v>134</v>
      </c>
      <c r="BM115" s="214" t="s">
        <v>186</v>
      </c>
    </row>
    <row r="116" s="1" customFormat="1">
      <c r="A116" s="37"/>
      <c r="B116" s="38"/>
      <c r="C116" s="39"/>
      <c r="D116" s="216" t="s">
        <v>136</v>
      </c>
      <c r="E116" s="39"/>
      <c r="F116" s="217" t="s">
        <v>187</v>
      </c>
      <c r="G116" s="39"/>
      <c r="H116" s="39"/>
      <c r="I116" s="218"/>
      <c r="J116" s="39"/>
      <c r="K116" s="39"/>
      <c r="L116" s="43"/>
      <c r="M116" s="219"/>
      <c r="N116" s="22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136</v>
      </c>
      <c r="AU116" s="16" t="s">
        <v>92</v>
      </c>
    </row>
    <row r="117" s="1" customFormat="1" ht="49.05" customHeight="1">
      <c r="A117" s="37"/>
      <c r="B117" s="38"/>
      <c r="C117" s="203" t="s">
        <v>188</v>
      </c>
      <c r="D117" s="203" t="s">
        <v>129</v>
      </c>
      <c r="E117" s="204" t="s">
        <v>189</v>
      </c>
      <c r="F117" s="205" t="s">
        <v>190</v>
      </c>
      <c r="G117" s="206" t="s">
        <v>170</v>
      </c>
      <c r="H117" s="207">
        <v>7.7249999999999996</v>
      </c>
      <c r="I117" s="208">
        <v>15269.639999999999</v>
      </c>
      <c r="J117" s="209">
        <f>ROUND(I117*H117,2)</f>
        <v>117957.97</v>
      </c>
      <c r="K117" s="205" t="s">
        <v>133</v>
      </c>
      <c r="L117" s="43"/>
      <c r="M117" s="210" t="s">
        <v>19</v>
      </c>
      <c r="N117" s="211" t="s">
        <v>48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134</v>
      </c>
      <c r="AT117" s="214" t="s">
        <v>129</v>
      </c>
      <c r="AU117" s="214" t="s">
        <v>92</v>
      </c>
      <c r="AY117" s="16" t="s">
        <v>126</v>
      </c>
      <c r="BE117" s="215">
        <f>IF(N117="základní",J117,0)</f>
        <v>0</v>
      </c>
      <c r="BF117" s="215">
        <f>IF(N117="snížená",J117,0)</f>
        <v>117957.97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92</v>
      </c>
      <c r="BK117" s="215">
        <f>ROUND(I117*H117,2)</f>
        <v>117957.97</v>
      </c>
      <c r="BL117" s="16" t="s">
        <v>134</v>
      </c>
      <c r="BM117" s="214" t="s">
        <v>191</v>
      </c>
    </row>
    <row r="118" s="1" customFormat="1">
      <c r="A118" s="37"/>
      <c r="B118" s="38"/>
      <c r="C118" s="39"/>
      <c r="D118" s="216" t="s">
        <v>136</v>
      </c>
      <c r="E118" s="39"/>
      <c r="F118" s="217" t="s">
        <v>192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136</v>
      </c>
      <c r="AU118" s="16" t="s">
        <v>92</v>
      </c>
    </row>
    <row r="119" s="1" customFormat="1" ht="44.25" customHeight="1">
      <c r="A119" s="37"/>
      <c r="B119" s="38"/>
      <c r="C119" s="203" t="s">
        <v>193</v>
      </c>
      <c r="D119" s="203" t="s">
        <v>129</v>
      </c>
      <c r="E119" s="204" t="s">
        <v>194</v>
      </c>
      <c r="F119" s="205" t="s">
        <v>195</v>
      </c>
      <c r="G119" s="206" t="s">
        <v>170</v>
      </c>
      <c r="H119" s="207">
        <v>93.474000000000004</v>
      </c>
      <c r="I119" s="208">
        <v>363.04000000000002</v>
      </c>
      <c r="J119" s="209">
        <f>ROUND(I119*H119,2)</f>
        <v>33934.800000000003</v>
      </c>
      <c r="K119" s="205" t="s">
        <v>133</v>
      </c>
      <c r="L119" s="43"/>
      <c r="M119" s="210" t="s">
        <v>19</v>
      </c>
      <c r="N119" s="211" t="s">
        <v>48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134</v>
      </c>
      <c r="AT119" s="214" t="s">
        <v>129</v>
      </c>
      <c r="AU119" s="214" t="s">
        <v>92</v>
      </c>
      <c r="AY119" s="16" t="s">
        <v>126</v>
      </c>
      <c r="BE119" s="215">
        <f>IF(N119="základní",J119,0)</f>
        <v>0</v>
      </c>
      <c r="BF119" s="215">
        <f>IF(N119="snížená",J119,0)</f>
        <v>33934.800000000003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92</v>
      </c>
      <c r="BK119" s="215">
        <f>ROUND(I119*H119,2)</f>
        <v>33934.800000000003</v>
      </c>
      <c r="BL119" s="16" t="s">
        <v>134</v>
      </c>
      <c r="BM119" s="214" t="s">
        <v>196</v>
      </c>
    </row>
    <row r="120" s="1" customFormat="1">
      <c r="A120" s="37"/>
      <c r="B120" s="38"/>
      <c r="C120" s="39"/>
      <c r="D120" s="216" t="s">
        <v>136</v>
      </c>
      <c r="E120" s="39"/>
      <c r="F120" s="217" t="s">
        <v>197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136</v>
      </c>
      <c r="AU120" s="16" t="s">
        <v>92</v>
      </c>
    </row>
    <row r="121" s="11" customFormat="1" ht="25.92" customHeight="1">
      <c r="A121" s="11"/>
      <c r="B121" s="187"/>
      <c r="C121" s="188"/>
      <c r="D121" s="189" t="s">
        <v>75</v>
      </c>
      <c r="E121" s="190" t="s">
        <v>198</v>
      </c>
      <c r="F121" s="190" t="s">
        <v>199</v>
      </c>
      <c r="G121" s="188"/>
      <c r="H121" s="188"/>
      <c r="I121" s="191"/>
      <c r="J121" s="192">
        <f>BK121</f>
        <v>596470.66000000015</v>
      </c>
      <c r="K121" s="188"/>
      <c r="L121" s="193"/>
      <c r="M121" s="194"/>
      <c r="N121" s="195"/>
      <c r="O121" s="195"/>
      <c r="P121" s="196">
        <f>P122+P134+P140+P148</f>
        <v>0</v>
      </c>
      <c r="Q121" s="195"/>
      <c r="R121" s="196">
        <f>R122+R134+R140+R148</f>
        <v>0.093168000000000001</v>
      </c>
      <c r="S121" s="195"/>
      <c r="T121" s="197">
        <f>T122+T134+T140+T148</f>
        <v>16.221833700000001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198" t="s">
        <v>92</v>
      </c>
      <c r="AT121" s="199" t="s">
        <v>75</v>
      </c>
      <c r="AU121" s="199" t="s">
        <v>76</v>
      </c>
      <c r="AY121" s="198" t="s">
        <v>126</v>
      </c>
      <c r="BK121" s="200">
        <f>BK122+BK134+BK140+BK148</f>
        <v>596470.66000000015</v>
      </c>
    </row>
    <row r="122" s="11" customFormat="1" ht="22.8" customHeight="1">
      <c r="A122" s="11"/>
      <c r="B122" s="187"/>
      <c r="C122" s="188"/>
      <c r="D122" s="189" t="s">
        <v>75</v>
      </c>
      <c r="E122" s="201" t="s">
        <v>200</v>
      </c>
      <c r="F122" s="201" t="s">
        <v>201</v>
      </c>
      <c r="G122" s="188"/>
      <c r="H122" s="188"/>
      <c r="I122" s="191"/>
      <c r="J122" s="202">
        <f>BK122</f>
        <v>12301.5</v>
      </c>
      <c r="K122" s="188"/>
      <c r="L122" s="193"/>
      <c r="M122" s="194"/>
      <c r="N122" s="195"/>
      <c r="O122" s="195"/>
      <c r="P122" s="196">
        <f>SUM(P123:P133)</f>
        <v>0</v>
      </c>
      <c r="Q122" s="195"/>
      <c r="R122" s="196">
        <f>SUM(R123:R133)</f>
        <v>0</v>
      </c>
      <c r="S122" s="195"/>
      <c r="T122" s="197">
        <f>SUM(T123:T133)</f>
        <v>0.31683099999999997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198" t="s">
        <v>92</v>
      </c>
      <c r="AT122" s="199" t="s">
        <v>75</v>
      </c>
      <c r="AU122" s="199" t="s">
        <v>84</v>
      </c>
      <c r="AY122" s="198" t="s">
        <v>126</v>
      </c>
      <c r="BK122" s="200">
        <f>SUM(BK123:BK133)</f>
        <v>12301.5</v>
      </c>
    </row>
    <row r="123" s="1" customFormat="1" ht="24.15" customHeight="1">
      <c r="A123" s="37"/>
      <c r="B123" s="38"/>
      <c r="C123" s="203" t="s">
        <v>8</v>
      </c>
      <c r="D123" s="203" t="s">
        <v>129</v>
      </c>
      <c r="E123" s="204" t="s">
        <v>202</v>
      </c>
      <c r="F123" s="205" t="s">
        <v>203</v>
      </c>
      <c r="G123" s="206" t="s">
        <v>204</v>
      </c>
      <c r="H123" s="207">
        <v>65.299999999999997</v>
      </c>
      <c r="I123" s="208">
        <v>93.689999999999998</v>
      </c>
      <c r="J123" s="209">
        <f>ROUND(I123*H123,2)</f>
        <v>6117.96</v>
      </c>
      <c r="K123" s="205" t="s">
        <v>133</v>
      </c>
      <c r="L123" s="43"/>
      <c r="M123" s="210" t="s">
        <v>19</v>
      </c>
      <c r="N123" s="211" t="s">
        <v>48</v>
      </c>
      <c r="O123" s="83"/>
      <c r="P123" s="212">
        <f>O123*H123</f>
        <v>0</v>
      </c>
      <c r="Q123" s="212">
        <v>0</v>
      </c>
      <c r="R123" s="212">
        <f>Q123*H123</f>
        <v>0</v>
      </c>
      <c r="S123" s="212">
        <v>0.00167</v>
      </c>
      <c r="T123" s="213">
        <f>S123*H123</f>
        <v>0.109051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205</v>
      </c>
      <c r="AT123" s="214" t="s">
        <v>129</v>
      </c>
      <c r="AU123" s="214" t="s">
        <v>92</v>
      </c>
      <c r="AY123" s="16" t="s">
        <v>126</v>
      </c>
      <c r="BE123" s="215">
        <f>IF(N123="základní",J123,0)</f>
        <v>0</v>
      </c>
      <c r="BF123" s="215">
        <f>IF(N123="snížená",J123,0)</f>
        <v>6117.96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92</v>
      </c>
      <c r="BK123" s="215">
        <f>ROUND(I123*H123,2)</f>
        <v>6117.96</v>
      </c>
      <c r="BL123" s="16" t="s">
        <v>205</v>
      </c>
      <c r="BM123" s="214" t="s">
        <v>206</v>
      </c>
    </row>
    <row r="124" s="1" customFormat="1">
      <c r="A124" s="37"/>
      <c r="B124" s="38"/>
      <c r="C124" s="39"/>
      <c r="D124" s="216" t="s">
        <v>136</v>
      </c>
      <c r="E124" s="39"/>
      <c r="F124" s="217" t="s">
        <v>207</v>
      </c>
      <c r="G124" s="39"/>
      <c r="H124" s="39"/>
      <c r="I124" s="218"/>
      <c r="J124" s="39"/>
      <c r="K124" s="39"/>
      <c r="L124" s="43"/>
      <c r="M124" s="219"/>
      <c r="N124" s="220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136</v>
      </c>
      <c r="AU124" s="16" t="s">
        <v>92</v>
      </c>
    </row>
    <row r="125" s="12" customFormat="1">
      <c r="A125" s="12"/>
      <c r="B125" s="221"/>
      <c r="C125" s="222"/>
      <c r="D125" s="223" t="s">
        <v>138</v>
      </c>
      <c r="E125" s="224" t="s">
        <v>19</v>
      </c>
      <c r="F125" s="225" t="s">
        <v>208</v>
      </c>
      <c r="G125" s="222"/>
      <c r="H125" s="226">
        <v>25.199999999999999</v>
      </c>
      <c r="I125" s="227"/>
      <c r="J125" s="222"/>
      <c r="K125" s="222"/>
      <c r="L125" s="228"/>
      <c r="M125" s="229"/>
      <c r="N125" s="230"/>
      <c r="O125" s="230"/>
      <c r="P125" s="230"/>
      <c r="Q125" s="230"/>
      <c r="R125" s="230"/>
      <c r="S125" s="230"/>
      <c r="T125" s="231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32" t="s">
        <v>138</v>
      </c>
      <c r="AU125" s="232" t="s">
        <v>92</v>
      </c>
      <c r="AV125" s="12" t="s">
        <v>92</v>
      </c>
      <c r="AW125" s="12" t="s">
        <v>37</v>
      </c>
      <c r="AX125" s="12" t="s">
        <v>76</v>
      </c>
      <c r="AY125" s="232" t="s">
        <v>126</v>
      </c>
    </row>
    <row r="126" s="12" customFormat="1">
      <c r="A126" s="12"/>
      <c r="B126" s="221"/>
      <c r="C126" s="222"/>
      <c r="D126" s="223" t="s">
        <v>138</v>
      </c>
      <c r="E126" s="224" t="s">
        <v>19</v>
      </c>
      <c r="F126" s="225" t="s">
        <v>209</v>
      </c>
      <c r="G126" s="222"/>
      <c r="H126" s="226">
        <v>28.5</v>
      </c>
      <c r="I126" s="227"/>
      <c r="J126" s="222"/>
      <c r="K126" s="222"/>
      <c r="L126" s="228"/>
      <c r="M126" s="229"/>
      <c r="N126" s="230"/>
      <c r="O126" s="230"/>
      <c r="P126" s="230"/>
      <c r="Q126" s="230"/>
      <c r="R126" s="230"/>
      <c r="S126" s="230"/>
      <c r="T126" s="231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2" t="s">
        <v>138</v>
      </c>
      <c r="AU126" s="232" t="s">
        <v>92</v>
      </c>
      <c r="AV126" s="12" t="s">
        <v>92</v>
      </c>
      <c r="AW126" s="12" t="s">
        <v>37</v>
      </c>
      <c r="AX126" s="12" t="s">
        <v>76</v>
      </c>
      <c r="AY126" s="232" t="s">
        <v>126</v>
      </c>
    </row>
    <row r="127" s="12" customFormat="1">
      <c r="A127" s="12"/>
      <c r="B127" s="221"/>
      <c r="C127" s="222"/>
      <c r="D127" s="223" t="s">
        <v>138</v>
      </c>
      <c r="E127" s="224" t="s">
        <v>19</v>
      </c>
      <c r="F127" s="225" t="s">
        <v>210</v>
      </c>
      <c r="G127" s="222"/>
      <c r="H127" s="226">
        <v>8.5999999999999996</v>
      </c>
      <c r="I127" s="227"/>
      <c r="J127" s="222"/>
      <c r="K127" s="222"/>
      <c r="L127" s="228"/>
      <c r="M127" s="229"/>
      <c r="N127" s="230"/>
      <c r="O127" s="230"/>
      <c r="P127" s="230"/>
      <c r="Q127" s="230"/>
      <c r="R127" s="230"/>
      <c r="S127" s="230"/>
      <c r="T127" s="231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2" t="s">
        <v>138</v>
      </c>
      <c r="AU127" s="232" t="s">
        <v>92</v>
      </c>
      <c r="AV127" s="12" t="s">
        <v>92</v>
      </c>
      <c r="AW127" s="12" t="s">
        <v>37</v>
      </c>
      <c r="AX127" s="12" t="s">
        <v>76</v>
      </c>
      <c r="AY127" s="232" t="s">
        <v>126</v>
      </c>
    </row>
    <row r="128" s="12" customFormat="1">
      <c r="A128" s="12"/>
      <c r="B128" s="221"/>
      <c r="C128" s="222"/>
      <c r="D128" s="223" t="s">
        <v>138</v>
      </c>
      <c r="E128" s="224" t="s">
        <v>19</v>
      </c>
      <c r="F128" s="225" t="s">
        <v>211</v>
      </c>
      <c r="G128" s="222"/>
      <c r="H128" s="226">
        <v>3</v>
      </c>
      <c r="I128" s="227"/>
      <c r="J128" s="222"/>
      <c r="K128" s="222"/>
      <c r="L128" s="228"/>
      <c r="M128" s="229"/>
      <c r="N128" s="230"/>
      <c r="O128" s="230"/>
      <c r="P128" s="230"/>
      <c r="Q128" s="230"/>
      <c r="R128" s="230"/>
      <c r="S128" s="230"/>
      <c r="T128" s="231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232" t="s">
        <v>138</v>
      </c>
      <c r="AU128" s="232" t="s">
        <v>92</v>
      </c>
      <c r="AV128" s="12" t="s">
        <v>92</v>
      </c>
      <c r="AW128" s="12" t="s">
        <v>37</v>
      </c>
      <c r="AX128" s="12" t="s">
        <v>76</v>
      </c>
      <c r="AY128" s="232" t="s">
        <v>126</v>
      </c>
    </row>
    <row r="129" s="13" customFormat="1">
      <c r="A129" s="13"/>
      <c r="B129" s="233"/>
      <c r="C129" s="234"/>
      <c r="D129" s="223" t="s">
        <v>138</v>
      </c>
      <c r="E129" s="235" t="s">
        <v>19</v>
      </c>
      <c r="F129" s="236" t="s">
        <v>141</v>
      </c>
      <c r="G129" s="234"/>
      <c r="H129" s="237">
        <v>65.300000000000011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138</v>
      </c>
      <c r="AU129" s="243" t="s">
        <v>92</v>
      </c>
      <c r="AV129" s="13" t="s">
        <v>134</v>
      </c>
      <c r="AW129" s="13" t="s">
        <v>37</v>
      </c>
      <c r="AX129" s="13" t="s">
        <v>84</v>
      </c>
      <c r="AY129" s="243" t="s">
        <v>126</v>
      </c>
    </row>
    <row r="130" s="1" customFormat="1" ht="24.15" customHeight="1">
      <c r="A130" s="37"/>
      <c r="B130" s="38"/>
      <c r="C130" s="203" t="s">
        <v>212</v>
      </c>
      <c r="D130" s="203" t="s">
        <v>129</v>
      </c>
      <c r="E130" s="204" t="s">
        <v>213</v>
      </c>
      <c r="F130" s="205" t="s">
        <v>214</v>
      </c>
      <c r="G130" s="206" t="s">
        <v>204</v>
      </c>
      <c r="H130" s="207">
        <v>39</v>
      </c>
      <c r="I130" s="208">
        <v>93.689999999999998</v>
      </c>
      <c r="J130" s="209">
        <f>ROUND(I130*H130,2)</f>
        <v>3653.9099999999999</v>
      </c>
      <c r="K130" s="205" t="s">
        <v>133</v>
      </c>
      <c r="L130" s="43"/>
      <c r="M130" s="210" t="s">
        <v>19</v>
      </c>
      <c r="N130" s="211" t="s">
        <v>48</v>
      </c>
      <c r="O130" s="83"/>
      <c r="P130" s="212">
        <f>O130*H130</f>
        <v>0</v>
      </c>
      <c r="Q130" s="212">
        <v>0</v>
      </c>
      <c r="R130" s="212">
        <f>Q130*H130</f>
        <v>0</v>
      </c>
      <c r="S130" s="212">
        <v>0.0025999999999999999</v>
      </c>
      <c r="T130" s="213">
        <f>S130*H130</f>
        <v>0.10139999999999999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205</v>
      </c>
      <c r="AT130" s="214" t="s">
        <v>129</v>
      </c>
      <c r="AU130" s="214" t="s">
        <v>92</v>
      </c>
      <c r="AY130" s="16" t="s">
        <v>126</v>
      </c>
      <c r="BE130" s="215">
        <f>IF(N130="základní",J130,0)</f>
        <v>0</v>
      </c>
      <c r="BF130" s="215">
        <f>IF(N130="snížená",J130,0)</f>
        <v>3653.9099999999999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92</v>
      </c>
      <c r="BK130" s="215">
        <f>ROUND(I130*H130,2)</f>
        <v>3653.9099999999999</v>
      </c>
      <c r="BL130" s="16" t="s">
        <v>205</v>
      </c>
      <c r="BM130" s="214" t="s">
        <v>215</v>
      </c>
    </row>
    <row r="131" s="1" customFormat="1">
      <c r="A131" s="37"/>
      <c r="B131" s="38"/>
      <c r="C131" s="39"/>
      <c r="D131" s="216" t="s">
        <v>136</v>
      </c>
      <c r="E131" s="39"/>
      <c r="F131" s="217" t="s">
        <v>216</v>
      </c>
      <c r="G131" s="39"/>
      <c r="H131" s="39"/>
      <c r="I131" s="218"/>
      <c r="J131" s="39"/>
      <c r="K131" s="39"/>
      <c r="L131" s="43"/>
      <c r="M131" s="219"/>
      <c r="N131" s="22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136</v>
      </c>
      <c r="AU131" s="16" t="s">
        <v>92</v>
      </c>
    </row>
    <row r="132" s="1" customFormat="1" ht="16.5" customHeight="1">
      <c r="A132" s="37"/>
      <c r="B132" s="38"/>
      <c r="C132" s="203" t="s">
        <v>217</v>
      </c>
      <c r="D132" s="203" t="s">
        <v>129</v>
      </c>
      <c r="E132" s="204" t="s">
        <v>218</v>
      </c>
      <c r="F132" s="205" t="s">
        <v>219</v>
      </c>
      <c r="G132" s="206" t="s">
        <v>204</v>
      </c>
      <c r="H132" s="207">
        <v>27</v>
      </c>
      <c r="I132" s="208">
        <v>93.689999999999998</v>
      </c>
      <c r="J132" s="209">
        <f>ROUND(I132*H132,2)</f>
        <v>2529.6300000000001</v>
      </c>
      <c r="K132" s="205" t="s">
        <v>133</v>
      </c>
      <c r="L132" s="43"/>
      <c r="M132" s="210" t="s">
        <v>19</v>
      </c>
      <c r="N132" s="211" t="s">
        <v>48</v>
      </c>
      <c r="O132" s="83"/>
      <c r="P132" s="212">
        <f>O132*H132</f>
        <v>0</v>
      </c>
      <c r="Q132" s="212">
        <v>0</v>
      </c>
      <c r="R132" s="212">
        <f>Q132*H132</f>
        <v>0</v>
      </c>
      <c r="S132" s="212">
        <v>0.0039399999999999999</v>
      </c>
      <c r="T132" s="213">
        <f>S132*H132</f>
        <v>0.10638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4" t="s">
        <v>205</v>
      </c>
      <c r="AT132" s="214" t="s">
        <v>129</v>
      </c>
      <c r="AU132" s="214" t="s">
        <v>92</v>
      </c>
      <c r="AY132" s="16" t="s">
        <v>126</v>
      </c>
      <c r="BE132" s="215">
        <f>IF(N132="základní",J132,0)</f>
        <v>0</v>
      </c>
      <c r="BF132" s="215">
        <f>IF(N132="snížená",J132,0)</f>
        <v>2529.6300000000001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6" t="s">
        <v>92</v>
      </c>
      <c r="BK132" s="215">
        <f>ROUND(I132*H132,2)</f>
        <v>2529.6300000000001</v>
      </c>
      <c r="BL132" s="16" t="s">
        <v>205</v>
      </c>
      <c r="BM132" s="214" t="s">
        <v>220</v>
      </c>
    </row>
    <row r="133" s="1" customFormat="1">
      <c r="A133" s="37"/>
      <c r="B133" s="38"/>
      <c r="C133" s="39"/>
      <c r="D133" s="216" t="s">
        <v>136</v>
      </c>
      <c r="E133" s="39"/>
      <c r="F133" s="217" t="s">
        <v>221</v>
      </c>
      <c r="G133" s="39"/>
      <c r="H133" s="39"/>
      <c r="I133" s="218"/>
      <c r="J133" s="39"/>
      <c r="K133" s="39"/>
      <c r="L133" s="43"/>
      <c r="M133" s="219"/>
      <c r="N133" s="22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136</v>
      </c>
      <c r="AU133" s="16" t="s">
        <v>92</v>
      </c>
    </row>
    <row r="134" s="11" customFormat="1" ht="22.8" customHeight="1">
      <c r="A134" s="11"/>
      <c r="B134" s="187"/>
      <c r="C134" s="188"/>
      <c r="D134" s="189" t="s">
        <v>75</v>
      </c>
      <c r="E134" s="201" t="s">
        <v>222</v>
      </c>
      <c r="F134" s="201" t="s">
        <v>223</v>
      </c>
      <c r="G134" s="188"/>
      <c r="H134" s="188"/>
      <c r="I134" s="191"/>
      <c r="J134" s="202">
        <f>BK134</f>
        <v>471826.17000000004</v>
      </c>
      <c r="K134" s="188"/>
      <c r="L134" s="193"/>
      <c r="M134" s="194"/>
      <c r="N134" s="195"/>
      <c r="O134" s="195"/>
      <c r="P134" s="196">
        <f>SUM(P135:P139)</f>
        <v>0</v>
      </c>
      <c r="Q134" s="195"/>
      <c r="R134" s="196">
        <f>SUM(R135:R139)</f>
        <v>0.093168000000000001</v>
      </c>
      <c r="S134" s="195"/>
      <c r="T134" s="197">
        <f>SUM(T135:T139)</f>
        <v>7.7251799999999999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8" t="s">
        <v>92</v>
      </c>
      <c r="AT134" s="199" t="s">
        <v>75</v>
      </c>
      <c r="AU134" s="199" t="s">
        <v>84</v>
      </c>
      <c r="AY134" s="198" t="s">
        <v>126</v>
      </c>
      <c r="BK134" s="200">
        <f>SUM(BK135:BK139)</f>
        <v>471826.17000000004</v>
      </c>
    </row>
    <row r="135" s="1" customFormat="1" ht="37.8" customHeight="1">
      <c r="A135" s="37"/>
      <c r="B135" s="38"/>
      <c r="C135" s="203" t="s">
        <v>224</v>
      </c>
      <c r="D135" s="203" t="s">
        <v>129</v>
      </c>
      <c r="E135" s="204" t="s">
        <v>225</v>
      </c>
      <c r="F135" s="205" t="s">
        <v>226</v>
      </c>
      <c r="G135" s="206" t="s">
        <v>132</v>
      </c>
      <c r="H135" s="207">
        <v>388.19999999999999</v>
      </c>
      <c r="I135" s="208">
        <v>1063.5</v>
      </c>
      <c r="J135" s="209">
        <f>ROUND(I135*H135,2)</f>
        <v>412850.70000000001</v>
      </c>
      <c r="K135" s="205" t="s">
        <v>133</v>
      </c>
      <c r="L135" s="43"/>
      <c r="M135" s="210" t="s">
        <v>19</v>
      </c>
      <c r="N135" s="211" t="s">
        <v>48</v>
      </c>
      <c r="O135" s="83"/>
      <c r="P135" s="212">
        <f>O135*H135</f>
        <v>0</v>
      </c>
      <c r="Q135" s="212">
        <v>0.00024000000000000001</v>
      </c>
      <c r="R135" s="212">
        <f>Q135*H135</f>
        <v>0.093168000000000001</v>
      </c>
      <c r="S135" s="212">
        <v>0.019900000000000001</v>
      </c>
      <c r="T135" s="213">
        <f>S135*H135</f>
        <v>7.7251799999999999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205</v>
      </c>
      <c r="AT135" s="214" t="s">
        <v>129</v>
      </c>
      <c r="AU135" s="214" t="s">
        <v>92</v>
      </c>
      <c r="AY135" s="16" t="s">
        <v>126</v>
      </c>
      <c r="BE135" s="215">
        <f>IF(N135="základní",J135,0)</f>
        <v>0</v>
      </c>
      <c r="BF135" s="215">
        <f>IF(N135="snížená",J135,0)</f>
        <v>412850.70000000001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92</v>
      </c>
      <c r="BK135" s="215">
        <f>ROUND(I135*H135,2)</f>
        <v>412850.70000000001</v>
      </c>
      <c r="BL135" s="16" t="s">
        <v>205</v>
      </c>
      <c r="BM135" s="214" t="s">
        <v>227</v>
      </c>
    </row>
    <row r="136" s="1" customFormat="1">
      <c r="A136" s="37"/>
      <c r="B136" s="38"/>
      <c r="C136" s="39"/>
      <c r="D136" s="216" t="s">
        <v>136</v>
      </c>
      <c r="E136" s="39"/>
      <c r="F136" s="217" t="s">
        <v>228</v>
      </c>
      <c r="G136" s="39"/>
      <c r="H136" s="39"/>
      <c r="I136" s="218"/>
      <c r="J136" s="39"/>
      <c r="K136" s="39"/>
      <c r="L136" s="43"/>
      <c r="M136" s="219"/>
      <c r="N136" s="220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136</v>
      </c>
      <c r="AU136" s="16" t="s">
        <v>92</v>
      </c>
    </row>
    <row r="137" s="12" customFormat="1">
      <c r="A137" s="12"/>
      <c r="B137" s="221"/>
      <c r="C137" s="222"/>
      <c r="D137" s="223" t="s">
        <v>138</v>
      </c>
      <c r="E137" s="224" t="s">
        <v>19</v>
      </c>
      <c r="F137" s="225" t="s">
        <v>229</v>
      </c>
      <c r="G137" s="222"/>
      <c r="H137" s="226">
        <v>388.19999999999999</v>
      </c>
      <c r="I137" s="227"/>
      <c r="J137" s="222"/>
      <c r="K137" s="222"/>
      <c r="L137" s="228"/>
      <c r="M137" s="229"/>
      <c r="N137" s="230"/>
      <c r="O137" s="230"/>
      <c r="P137" s="230"/>
      <c r="Q137" s="230"/>
      <c r="R137" s="230"/>
      <c r="S137" s="230"/>
      <c r="T137" s="23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32" t="s">
        <v>138</v>
      </c>
      <c r="AU137" s="232" t="s">
        <v>92</v>
      </c>
      <c r="AV137" s="12" t="s">
        <v>92</v>
      </c>
      <c r="AW137" s="12" t="s">
        <v>37</v>
      </c>
      <c r="AX137" s="12" t="s">
        <v>84</v>
      </c>
      <c r="AY137" s="232" t="s">
        <v>126</v>
      </c>
    </row>
    <row r="138" s="1" customFormat="1" ht="55.5" customHeight="1">
      <c r="A138" s="37"/>
      <c r="B138" s="38"/>
      <c r="C138" s="203" t="s">
        <v>205</v>
      </c>
      <c r="D138" s="203" t="s">
        <v>129</v>
      </c>
      <c r="E138" s="204" t="s">
        <v>230</v>
      </c>
      <c r="F138" s="205" t="s">
        <v>231</v>
      </c>
      <c r="G138" s="206" t="s">
        <v>170</v>
      </c>
      <c r="H138" s="207">
        <v>0.092999999999999999</v>
      </c>
      <c r="I138" s="208">
        <v>634144.85999999999</v>
      </c>
      <c r="J138" s="209">
        <f>ROUND(I138*H138,2)</f>
        <v>58975.470000000001</v>
      </c>
      <c r="K138" s="205" t="s">
        <v>133</v>
      </c>
      <c r="L138" s="43"/>
      <c r="M138" s="210" t="s">
        <v>19</v>
      </c>
      <c r="N138" s="211" t="s">
        <v>48</v>
      </c>
      <c r="O138" s="83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205</v>
      </c>
      <c r="AT138" s="214" t="s">
        <v>129</v>
      </c>
      <c r="AU138" s="214" t="s">
        <v>92</v>
      </c>
      <c r="AY138" s="16" t="s">
        <v>126</v>
      </c>
      <c r="BE138" s="215">
        <f>IF(N138="základní",J138,0)</f>
        <v>0</v>
      </c>
      <c r="BF138" s="215">
        <f>IF(N138="snížená",J138,0)</f>
        <v>58975.470000000001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92</v>
      </c>
      <c r="BK138" s="215">
        <f>ROUND(I138*H138,2)</f>
        <v>58975.470000000001</v>
      </c>
      <c r="BL138" s="16" t="s">
        <v>205</v>
      </c>
      <c r="BM138" s="214" t="s">
        <v>232</v>
      </c>
    </row>
    <row r="139" s="1" customFormat="1">
      <c r="A139" s="37"/>
      <c r="B139" s="38"/>
      <c r="C139" s="39"/>
      <c r="D139" s="216" t="s">
        <v>136</v>
      </c>
      <c r="E139" s="39"/>
      <c r="F139" s="217" t="s">
        <v>233</v>
      </c>
      <c r="G139" s="39"/>
      <c r="H139" s="39"/>
      <c r="I139" s="218"/>
      <c r="J139" s="39"/>
      <c r="K139" s="39"/>
      <c r="L139" s="43"/>
      <c r="M139" s="219"/>
      <c r="N139" s="22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136</v>
      </c>
      <c r="AU139" s="16" t="s">
        <v>92</v>
      </c>
    </row>
    <row r="140" s="11" customFormat="1" ht="22.8" customHeight="1">
      <c r="A140" s="11"/>
      <c r="B140" s="187"/>
      <c r="C140" s="188"/>
      <c r="D140" s="189" t="s">
        <v>75</v>
      </c>
      <c r="E140" s="201" t="s">
        <v>234</v>
      </c>
      <c r="F140" s="201" t="s">
        <v>235</v>
      </c>
      <c r="G140" s="188"/>
      <c r="H140" s="188"/>
      <c r="I140" s="191"/>
      <c r="J140" s="202">
        <f>BK140</f>
        <v>75081.050000000003</v>
      </c>
      <c r="K140" s="188"/>
      <c r="L140" s="193"/>
      <c r="M140" s="194"/>
      <c r="N140" s="195"/>
      <c r="O140" s="195"/>
      <c r="P140" s="196">
        <f>SUM(P141:P147)</f>
        <v>0</v>
      </c>
      <c r="Q140" s="195"/>
      <c r="R140" s="196">
        <f>SUM(R141:R147)</f>
        <v>0</v>
      </c>
      <c r="S140" s="195"/>
      <c r="T140" s="197">
        <f>SUM(T141:T147)</f>
        <v>6.4698320000000002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198" t="s">
        <v>92</v>
      </c>
      <c r="AT140" s="199" t="s">
        <v>75</v>
      </c>
      <c r="AU140" s="199" t="s">
        <v>84</v>
      </c>
      <c r="AY140" s="198" t="s">
        <v>126</v>
      </c>
      <c r="BK140" s="200">
        <f>SUM(BK141:BK147)</f>
        <v>75081.050000000003</v>
      </c>
    </row>
    <row r="141" s="1" customFormat="1" ht="16.5" customHeight="1">
      <c r="A141" s="37"/>
      <c r="B141" s="38"/>
      <c r="C141" s="203" t="s">
        <v>236</v>
      </c>
      <c r="D141" s="203" t="s">
        <v>129</v>
      </c>
      <c r="E141" s="204" t="s">
        <v>237</v>
      </c>
      <c r="F141" s="205" t="s">
        <v>238</v>
      </c>
      <c r="G141" s="206" t="s">
        <v>132</v>
      </c>
      <c r="H141" s="207">
        <v>60</v>
      </c>
      <c r="I141" s="208">
        <v>117.11</v>
      </c>
      <c r="J141" s="209">
        <f>ROUND(I141*H141,2)</f>
        <v>7026.6000000000004</v>
      </c>
      <c r="K141" s="205" t="s">
        <v>133</v>
      </c>
      <c r="L141" s="43"/>
      <c r="M141" s="210" t="s">
        <v>19</v>
      </c>
      <c r="N141" s="211" t="s">
        <v>48</v>
      </c>
      <c r="O141" s="83"/>
      <c r="P141" s="212">
        <f>O141*H141</f>
        <v>0</v>
      </c>
      <c r="Q141" s="212">
        <v>0</v>
      </c>
      <c r="R141" s="212">
        <f>Q141*H141</f>
        <v>0</v>
      </c>
      <c r="S141" s="212">
        <v>0.01098</v>
      </c>
      <c r="T141" s="213">
        <f>S141*H141</f>
        <v>0.65880000000000005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205</v>
      </c>
      <c r="AT141" s="214" t="s">
        <v>129</v>
      </c>
      <c r="AU141" s="214" t="s">
        <v>92</v>
      </c>
      <c r="AY141" s="16" t="s">
        <v>126</v>
      </c>
      <c r="BE141" s="215">
        <f>IF(N141="základní",J141,0)</f>
        <v>0</v>
      </c>
      <c r="BF141" s="215">
        <f>IF(N141="snížená",J141,0)</f>
        <v>7026.6000000000004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92</v>
      </c>
      <c r="BK141" s="215">
        <f>ROUND(I141*H141,2)</f>
        <v>7026.6000000000004</v>
      </c>
      <c r="BL141" s="16" t="s">
        <v>205</v>
      </c>
      <c r="BM141" s="214" t="s">
        <v>239</v>
      </c>
    </row>
    <row r="142" s="1" customFormat="1">
      <c r="A142" s="37"/>
      <c r="B142" s="38"/>
      <c r="C142" s="39"/>
      <c r="D142" s="216" t="s">
        <v>136</v>
      </c>
      <c r="E142" s="39"/>
      <c r="F142" s="217" t="s">
        <v>240</v>
      </c>
      <c r="G142" s="39"/>
      <c r="H142" s="39"/>
      <c r="I142" s="218"/>
      <c r="J142" s="39"/>
      <c r="K142" s="39"/>
      <c r="L142" s="43"/>
      <c r="M142" s="219"/>
      <c r="N142" s="220"/>
      <c r="O142" s="83"/>
      <c r="P142" s="83"/>
      <c r="Q142" s="83"/>
      <c r="R142" s="83"/>
      <c r="S142" s="83"/>
      <c r="T142" s="84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136</v>
      </c>
      <c r="AU142" s="16" t="s">
        <v>92</v>
      </c>
    </row>
    <row r="143" s="14" customFormat="1">
      <c r="A143" s="14"/>
      <c r="B143" s="244"/>
      <c r="C143" s="245"/>
      <c r="D143" s="223" t="s">
        <v>138</v>
      </c>
      <c r="E143" s="246" t="s">
        <v>19</v>
      </c>
      <c r="F143" s="247" t="s">
        <v>241</v>
      </c>
      <c r="G143" s="245"/>
      <c r="H143" s="246" t="s">
        <v>19</v>
      </c>
      <c r="I143" s="248"/>
      <c r="J143" s="245"/>
      <c r="K143" s="245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138</v>
      </c>
      <c r="AU143" s="253" t="s">
        <v>92</v>
      </c>
      <c r="AV143" s="14" t="s">
        <v>84</v>
      </c>
      <c r="AW143" s="14" t="s">
        <v>37</v>
      </c>
      <c r="AX143" s="14" t="s">
        <v>76</v>
      </c>
      <c r="AY143" s="253" t="s">
        <v>126</v>
      </c>
    </row>
    <row r="144" s="12" customFormat="1">
      <c r="A144" s="12"/>
      <c r="B144" s="221"/>
      <c r="C144" s="222"/>
      <c r="D144" s="223" t="s">
        <v>138</v>
      </c>
      <c r="E144" s="224" t="s">
        <v>19</v>
      </c>
      <c r="F144" s="225" t="s">
        <v>242</v>
      </c>
      <c r="G144" s="222"/>
      <c r="H144" s="226">
        <v>60</v>
      </c>
      <c r="I144" s="227"/>
      <c r="J144" s="222"/>
      <c r="K144" s="222"/>
      <c r="L144" s="228"/>
      <c r="M144" s="229"/>
      <c r="N144" s="230"/>
      <c r="O144" s="230"/>
      <c r="P144" s="230"/>
      <c r="Q144" s="230"/>
      <c r="R144" s="230"/>
      <c r="S144" s="230"/>
      <c r="T144" s="231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T144" s="232" t="s">
        <v>138</v>
      </c>
      <c r="AU144" s="232" t="s">
        <v>92</v>
      </c>
      <c r="AV144" s="12" t="s">
        <v>92</v>
      </c>
      <c r="AW144" s="12" t="s">
        <v>37</v>
      </c>
      <c r="AX144" s="12" t="s">
        <v>84</v>
      </c>
      <c r="AY144" s="232" t="s">
        <v>126</v>
      </c>
    </row>
    <row r="145" s="1" customFormat="1" ht="16.5" customHeight="1">
      <c r="A145" s="37"/>
      <c r="B145" s="38"/>
      <c r="C145" s="203" t="s">
        <v>243</v>
      </c>
      <c r="D145" s="203" t="s">
        <v>129</v>
      </c>
      <c r="E145" s="204" t="s">
        <v>244</v>
      </c>
      <c r="F145" s="205" t="s">
        <v>245</v>
      </c>
      <c r="G145" s="206" t="s">
        <v>132</v>
      </c>
      <c r="H145" s="207">
        <v>726.37900000000002</v>
      </c>
      <c r="I145" s="208">
        <v>93.689999999999998</v>
      </c>
      <c r="J145" s="209">
        <f>ROUND(I145*H145,2)</f>
        <v>68054.449999999997</v>
      </c>
      <c r="K145" s="205" t="s">
        <v>133</v>
      </c>
      <c r="L145" s="43"/>
      <c r="M145" s="210" t="s">
        <v>19</v>
      </c>
      <c r="N145" s="211" t="s">
        <v>48</v>
      </c>
      <c r="O145" s="83"/>
      <c r="P145" s="212">
        <f>O145*H145</f>
        <v>0</v>
      </c>
      <c r="Q145" s="212">
        <v>0</v>
      </c>
      <c r="R145" s="212">
        <f>Q145*H145</f>
        <v>0</v>
      </c>
      <c r="S145" s="212">
        <v>0.0080000000000000002</v>
      </c>
      <c r="T145" s="213">
        <f>S145*H145</f>
        <v>5.811032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205</v>
      </c>
      <c r="AT145" s="214" t="s">
        <v>129</v>
      </c>
      <c r="AU145" s="214" t="s">
        <v>92</v>
      </c>
      <c r="AY145" s="16" t="s">
        <v>126</v>
      </c>
      <c r="BE145" s="215">
        <f>IF(N145="základní",J145,0)</f>
        <v>0</v>
      </c>
      <c r="BF145" s="215">
        <f>IF(N145="snížená",J145,0)</f>
        <v>68054.449999999997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92</v>
      </c>
      <c r="BK145" s="215">
        <f>ROUND(I145*H145,2)</f>
        <v>68054.449999999997</v>
      </c>
      <c r="BL145" s="16" t="s">
        <v>205</v>
      </c>
      <c r="BM145" s="214" t="s">
        <v>246</v>
      </c>
    </row>
    <row r="146" s="1" customFormat="1">
      <c r="A146" s="37"/>
      <c r="B146" s="38"/>
      <c r="C146" s="39"/>
      <c r="D146" s="216" t="s">
        <v>136</v>
      </c>
      <c r="E146" s="39"/>
      <c r="F146" s="217" t="s">
        <v>247</v>
      </c>
      <c r="G146" s="39"/>
      <c r="H146" s="39"/>
      <c r="I146" s="218"/>
      <c r="J146" s="39"/>
      <c r="K146" s="39"/>
      <c r="L146" s="43"/>
      <c r="M146" s="219"/>
      <c r="N146" s="220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136</v>
      </c>
      <c r="AU146" s="16" t="s">
        <v>92</v>
      </c>
    </row>
    <row r="147" s="12" customFormat="1">
      <c r="A147" s="12"/>
      <c r="B147" s="221"/>
      <c r="C147" s="222"/>
      <c r="D147" s="223" t="s">
        <v>138</v>
      </c>
      <c r="E147" s="224" t="s">
        <v>19</v>
      </c>
      <c r="F147" s="225" t="s">
        <v>248</v>
      </c>
      <c r="G147" s="222"/>
      <c r="H147" s="226">
        <v>726.37900000000002</v>
      </c>
      <c r="I147" s="227"/>
      <c r="J147" s="222"/>
      <c r="K147" s="222"/>
      <c r="L147" s="228"/>
      <c r="M147" s="229"/>
      <c r="N147" s="230"/>
      <c r="O147" s="230"/>
      <c r="P147" s="230"/>
      <c r="Q147" s="230"/>
      <c r="R147" s="230"/>
      <c r="S147" s="230"/>
      <c r="T147" s="231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32" t="s">
        <v>138</v>
      </c>
      <c r="AU147" s="232" t="s">
        <v>92</v>
      </c>
      <c r="AV147" s="12" t="s">
        <v>92</v>
      </c>
      <c r="AW147" s="12" t="s">
        <v>37</v>
      </c>
      <c r="AX147" s="12" t="s">
        <v>84</v>
      </c>
      <c r="AY147" s="232" t="s">
        <v>126</v>
      </c>
    </row>
    <row r="148" s="11" customFormat="1" ht="22.8" customHeight="1">
      <c r="A148" s="11"/>
      <c r="B148" s="187"/>
      <c r="C148" s="188"/>
      <c r="D148" s="189" t="s">
        <v>75</v>
      </c>
      <c r="E148" s="201" t="s">
        <v>249</v>
      </c>
      <c r="F148" s="201" t="s">
        <v>250</v>
      </c>
      <c r="G148" s="188"/>
      <c r="H148" s="188"/>
      <c r="I148" s="191"/>
      <c r="J148" s="202">
        <f>BK148</f>
        <v>37261.940000000002</v>
      </c>
      <c r="K148" s="188"/>
      <c r="L148" s="193"/>
      <c r="M148" s="194"/>
      <c r="N148" s="195"/>
      <c r="O148" s="195"/>
      <c r="P148" s="196">
        <f>SUM(P149:P156)</f>
        <v>0</v>
      </c>
      <c r="Q148" s="195"/>
      <c r="R148" s="196">
        <f>SUM(R149:R156)</f>
        <v>0</v>
      </c>
      <c r="S148" s="195"/>
      <c r="T148" s="197">
        <f>SUM(T149:T156)</f>
        <v>1.7099907000000001</v>
      </c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R148" s="198" t="s">
        <v>92</v>
      </c>
      <c r="AT148" s="199" t="s">
        <v>75</v>
      </c>
      <c r="AU148" s="199" t="s">
        <v>84</v>
      </c>
      <c r="AY148" s="198" t="s">
        <v>126</v>
      </c>
      <c r="BK148" s="200">
        <f>SUM(BK149:BK156)</f>
        <v>37261.940000000002</v>
      </c>
    </row>
    <row r="149" s="1" customFormat="1" ht="24.15" customHeight="1">
      <c r="A149" s="37"/>
      <c r="B149" s="38"/>
      <c r="C149" s="203" t="s">
        <v>251</v>
      </c>
      <c r="D149" s="203" t="s">
        <v>129</v>
      </c>
      <c r="E149" s="204" t="s">
        <v>252</v>
      </c>
      <c r="F149" s="205" t="s">
        <v>253</v>
      </c>
      <c r="G149" s="206" t="s">
        <v>132</v>
      </c>
      <c r="H149" s="207">
        <v>278.17899999999997</v>
      </c>
      <c r="I149" s="208">
        <v>117.11</v>
      </c>
      <c r="J149" s="209">
        <f>ROUND(I149*H149,2)</f>
        <v>32577.540000000001</v>
      </c>
      <c r="K149" s="205" t="s">
        <v>133</v>
      </c>
      <c r="L149" s="43"/>
      <c r="M149" s="210" t="s">
        <v>19</v>
      </c>
      <c r="N149" s="211" t="s">
        <v>48</v>
      </c>
      <c r="O149" s="83"/>
      <c r="P149" s="212">
        <f>O149*H149</f>
        <v>0</v>
      </c>
      <c r="Q149" s="212">
        <v>0</v>
      </c>
      <c r="R149" s="212">
        <f>Q149*H149</f>
        <v>0</v>
      </c>
      <c r="S149" s="212">
        <v>0.0033</v>
      </c>
      <c r="T149" s="213">
        <f>S149*H149</f>
        <v>0.91799069999999994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4" t="s">
        <v>205</v>
      </c>
      <c r="AT149" s="214" t="s">
        <v>129</v>
      </c>
      <c r="AU149" s="214" t="s">
        <v>92</v>
      </c>
      <c r="AY149" s="16" t="s">
        <v>126</v>
      </c>
      <c r="BE149" s="215">
        <f>IF(N149="základní",J149,0)</f>
        <v>0</v>
      </c>
      <c r="BF149" s="215">
        <f>IF(N149="snížená",J149,0)</f>
        <v>32577.540000000001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6" t="s">
        <v>92</v>
      </c>
      <c r="BK149" s="215">
        <f>ROUND(I149*H149,2)</f>
        <v>32577.540000000001</v>
      </c>
      <c r="BL149" s="16" t="s">
        <v>205</v>
      </c>
      <c r="BM149" s="214" t="s">
        <v>254</v>
      </c>
    </row>
    <row r="150" s="1" customFormat="1">
      <c r="A150" s="37"/>
      <c r="B150" s="38"/>
      <c r="C150" s="39"/>
      <c r="D150" s="216" t="s">
        <v>136</v>
      </c>
      <c r="E150" s="39"/>
      <c r="F150" s="217" t="s">
        <v>255</v>
      </c>
      <c r="G150" s="39"/>
      <c r="H150" s="39"/>
      <c r="I150" s="218"/>
      <c r="J150" s="39"/>
      <c r="K150" s="39"/>
      <c r="L150" s="43"/>
      <c r="M150" s="219"/>
      <c r="N150" s="220"/>
      <c r="O150" s="83"/>
      <c r="P150" s="83"/>
      <c r="Q150" s="83"/>
      <c r="R150" s="83"/>
      <c r="S150" s="83"/>
      <c r="T150" s="84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136</v>
      </c>
      <c r="AU150" s="16" t="s">
        <v>92</v>
      </c>
    </row>
    <row r="151" s="12" customFormat="1">
      <c r="A151" s="12"/>
      <c r="B151" s="221"/>
      <c r="C151" s="222"/>
      <c r="D151" s="223" t="s">
        <v>138</v>
      </c>
      <c r="E151" s="224" t="s">
        <v>19</v>
      </c>
      <c r="F151" s="225" t="s">
        <v>256</v>
      </c>
      <c r="G151" s="222"/>
      <c r="H151" s="226">
        <v>140.87899999999999</v>
      </c>
      <c r="I151" s="227"/>
      <c r="J151" s="222"/>
      <c r="K151" s="222"/>
      <c r="L151" s="228"/>
      <c r="M151" s="229"/>
      <c r="N151" s="230"/>
      <c r="O151" s="230"/>
      <c r="P151" s="230"/>
      <c r="Q151" s="230"/>
      <c r="R151" s="230"/>
      <c r="S151" s="230"/>
      <c r="T151" s="231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32" t="s">
        <v>138</v>
      </c>
      <c r="AU151" s="232" t="s">
        <v>92</v>
      </c>
      <c r="AV151" s="12" t="s">
        <v>92</v>
      </c>
      <c r="AW151" s="12" t="s">
        <v>37</v>
      </c>
      <c r="AX151" s="12" t="s">
        <v>76</v>
      </c>
      <c r="AY151" s="232" t="s">
        <v>126</v>
      </c>
    </row>
    <row r="152" s="12" customFormat="1">
      <c r="A152" s="12"/>
      <c r="B152" s="221"/>
      <c r="C152" s="222"/>
      <c r="D152" s="223" t="s">
        <v>138</v>
      </c>
      <c r="E152" s="224" t="s">
        <v>19</v>
      </c>
      <c r="F152" s="225" t="s">
        <v>257</v>
      </c>
      <c r="G152" s="222"/>
      <c r="H152" s="226">
        <v>137.30000000000001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2" t="s">
        <v>138</v>
      </c>
      <c r="AU152" s="232" t="s">
        <v>92</v>
      </c>
      <c r="AV152" s="12" t="s">
        <v>92</v>
      </c>
      <c r="AW152" s="12" t="s">
        <v>37</v>
      </c>
      <c r="AX152" s="12" t="s">
        <v>76</v>
      </c>
      <c r="AY152" s="232" t="s">
        <v>126</v>
      </c>
    </row>
    <row r="153" s="13" customFormat="1">
      <c r="A153" s="13"/>
      <c r="B153" s="233"/>
      <c r="C153" s="234"/>
      <c r="D153" s="223" t="s">
        <v>138</v>
      </c>
      <c r="E153" s="235" t="s">
        <v>19</v>
      </c>
      <c r="F153" s="236" t="s">
        <v>141</v>
      </c>
      <c r="G153" s="234"/>
      <c r="H153" s="237">
        <v>278.17899999999997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138</v>
      </c>
      <c r="AU153" s="243" t="s">
        <v>92</v>
      </c>
      <c r="AV153" s="13" t="s">
        <v>134</v>
      </c>
      <c r="AW153" s="13" t="s">
        <v>37</v>
      </c>
      <c r="AX153" s="13" t="s">
        <v>84</v>
      </c>
      <c r="AY153" s="243" t="s">
        <v>126</v>
      </c>
    </row>
    <row r="154" s="1" customFormat="1" ht="37.8" customHeight="1">
      <c r="A154" s="37"/>
      <c r="B154" s="38"/>
      <c r="C154" s="203" t="s">
        <v>258</v>
      </c>
      <c r="D154" s="203" t="s">
        <v>129</v>
      </c>
      <c r="E154" s="204" t="s">
        <v>259</v>
      </c>
      <c r="F154" s="205" t="s">
        <v>260</v>
      </c>
      <c r="G154" s="206" t="s">
        <v>261</v>
      </c>
      <c r="H154" s="207">
        <v>8</v>
      </c>
      <c r="I154" s="208">
        <v>585.54999999999995</v>
      </c>
      <c r="J154" s="209">
        <f>ROUND(I154*H154,2)</f>
        <v>4684.3999999999996</v>
      </c>
      <c r="K154" s="205" t="s">
        <v>133</v>
      </c>
      <c r="L154" s="43"/>
      <c r="M154" s="210" t="s">
        <v>19</v>
      </c>
      <c r="N154" s="211" t="s">
        <v>48</v>
      </c>
      <c r="O154" s="83"/>
      <c r="P154" s="212">
        <f>O154*H154</f>
        <v>0</v>
      </c>
      <c r="Q154" s="212">
        <v>0</v>
      </c>
      <c r="R154" s="212">
        <f>Q154*H154</f>
        <v>0</v>
      </c>
      <c r="S154" s="212">
        <v>0.099000000000000005</v>
      </c>
      <c r="T154" s="213">
        <f>S154*H154</f>
        <v>0.79200000000000004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4" t="s">
        <v>205</v>
      </c>
      <c r="AT154" s="214" t="s">
        <v>129</v>
      </c>
      <c r="AU154" s="214" t="s">
        <v>92</v>
      </c>
      <c r="AY154" s="16" t="s">
        <v>126</v>
      </c>
      <c r="BE154" s="215">
        <f>IF(N154="základní",J154,0)</f>
        <v>0</v>
      </c>
      <c r="BF154" s="215">
        <f>IF(N154="snížená",J154,0)</f>
        <v>4684.3999999999996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6" t="s">
        <v>92</v>
      </c>
      <c r="BK154" s="215">
        <f>ROUND(I154*H154,2)</f>
        <v>4684.3999999999996</v>
      </c>
      <c r="BL154" s="16" t="s">
        <v>205</v>
      </c>
      <c r="BM154" s="214" t="s">
        <v>262</v>
      </c>
    </row>
    <row r="155" s="1" customFormat="1">
      <c r="A155" s="37"/>
      <c r="B155" s="38"/>
      <c r="C155" s="39"/>
      <c r="D155" s="216" t="s">
        <v>136</v>
      </c>
      <c r="E155" s="39"/>
      <c r="F155" s="217" t="s">
        <v>263</v>
      </c>
      <c r="G155" s="39"/>
      <c r="H155" s="39"/>
      <c r="I155" s="218"/>
      <c r="J155" s="39"/>
      <c r="K155" s="39"/>
      <c r="L155" s="43"/>
      <c r="M155" s="219"/>
      <c r="N155" s="220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136</v>
      </c>
      <c r="AU155" s="16" t="s">
        <v>92</v>
      </c>
    </row>
    <row r="156" s="12" customFormat="1">
      <c r="A156" s="12"/>
      <c r="B156" s="221"/>
      <c r="C156" s="222"/>
      <c r="D156" s="223" t="s">
        <v>138</v>
      </c>
      <c r="E156" s="224" t="s">
        <v>19</v>
      </c>
      <c r="F156" s="225" t="s">
        <v>264</v>
      </c>
      <c r="G156" s="222"/>
      <c r="H156" s="226">
        <v>8</v>
      </c>
      <c r="I156" s="227"/>
      <c r="J156" s="222"/>
      <c r="K156" s="222"/>
      <c r="L156" s="228"/>
      <c r="M156" s="254"/>
      <c r="N156" s="255"/>
      <c r="O156" s="255"/>
      <c r="P156" s="255"/>
      <c r="Q156" s="255"/>
      <c r="R156" s="255"/>
      <c r="S156" s="255"/>
      <c r="T156" s="256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2" t="s">
        <v>138</v>
      </c>
      <c r="AU156" s="232" t="s">
        <v>92</v>
      </c>
      <c r="AV156" s="12" t="s">
        <v>92</v>
      </c>
      <c r="AW156" s="12" t="s">
        <v>37</v>
      </c>
      <c r="AX156" s="12" t="s">
        <v>84</v>
      </c>
      <c r="AY156" s="232" t="s">
        <v>126</v>
      </c>
    </row>
    <row r="157" s="1" customFormat="1" ht="6.96" customHeight="1">
      <c r="A157" s="37"/>
      <c r="B157" s="58"/>
      <c r="C157" s="59"/>
      <c r="D157" s="59"/>
      <c r="E157" s="59"/>
      <c r="F157" s="59"/>
      <c r="G157" s="59"/>
      <c r="H157" s="59"/>
      <c r="I157" s="59"/>
      <c r="J157" s="59"/>
      <c r="K157" s="59"/>
      <c r="L157" s="43"/>
      <c r="M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</row>
  </sheetData>
  <sheetProtection sheet="1" autoFilter="0" formatColumns="0" formatRows="0" objects="1" scenarios="1" password="CC35"/>
  <autoFilter ref="C86:K15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1/941211112"/>
    <hyperlink ref="F97" r:id="rId2" display="https://podminky.urs.cz/item/CS_URS_2025_01/941211212"/>
    <hyperlink ref="F100" r:id="rId3" display="https://podminky.urs.cz/item/CS_URS_2025_01/944511111"/>
    <hyperlink ref="F102" r:id="rId4" display="https://podminky.urs.cz/item/CS_URS_2025_01/944511211"/>
    <hyperlink ref="F104" r:id="rId5" display="https://podminky.urs.cz/item/CS_URS_2025_01/965082941"/>
    <hyperlink ref="F109" r:id="rId6" display="https://podminky.urs.cz/item/CS_URS_2025_01/997013153"/>
    <hyperlink ref="F111" r:id="rId7" display="https://podminky.urs.cz/item/CS_URS_2025_01/997013501"/>
    <hyperlink ref="F113" r:id="rId8" display="https://podminky.urs.cz/item/CS_URS_2025_01/997013509"/>
    <hyperlink ref="F116" r:id="rId9" display="https://podminky.urs.cz/item/CS_URS_2025_01/997013631"/>
    <hyperlink ref="F118" r:id="rId10" display="https://podminky.urs.cz/item/CS_URS_2025_01/997013821"/>
    <hyperlink ref="F120" r:id="rId11" display="https://podminky.urs.cz/item/CS_URS_2025_01/997013873"/>
    <hyperlink ref="F124" r:id="rId12" display="https://podminky.urs.cz/item/CS_URS_2025_01/764002851"/>
    <hyperlink ref="F131" r:id="rId13" display="https://podminky.urs.cz/item/CS_URS_2025_01/764004801"/>
    <hyperlink ref="F133" r:id="rId14" display="https://podminky.urs.cz/item/CS_URS_2025_01/764004861"/>
    <hyperlink ref="F136" r:id="rId15" display="https://podminky.urs.cz/item/CS_URS_2025_01/765231851"/>
    <hyperlink ref="F139" r:id="rId16" display="https://podminky.urs.cz/item/CS_URS_2025_01/998765112"/>
    <hyperlink ref="F142" r:id="rId17" display="https://podminky.urs.cz/item/CS_URS_2025_01/766411821"/>
    <hyperlink ref="F146" r:id="rId18" display="https://podminky.urs.cz/item/CS_URS_2025_01/766411822"/>
    <hyperlink ref="F150" r:id="rId19" display="https://podminky.urs.cz/item/CS_URS_2025_01/767134831"/>
    <hyperlink ref="F155" r:id="rId20" display="https://podminky.urs.cz/item/CS_URS_2025_01/7671628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customWidth="1"/>
    <col min="2" max="2" width="1.171875" customWidth="1"/>
    <col min="3" max="3" width="4.160156" customWidth="1"/>
    <col min="4" max="4" width="4.332031" customWidth="1"/>
    <col min="5" max="5" width="17.16016" customWidth="1"/>
    <col min="6" max="6" width="50.83203" customWidth="1"/>
    <col min="7" max="7" width="7.5" customWidth="1"/>
    <col min="8" max="8" width="14" customWidth="1"/>
    <col min="9" max="9" width="15.83203" customWidth="1"/>
    <col min="10" max="10" width="22.33203" customWidth="1"/>
    <col min="11" max="11" width="22.33203" customWidth="1"/>
    <col min="12" max="12" width="9.332031" customWidth="1"/>
    <col min="13" max="13" width="10.83203" hidden="1" customWidth="1"/>
    <col min="14" max="14" width="9.332031" hidden="1"/>
    <col min="15" max="15" width="14.16016" hidden="1" customWidth="1"/>
    <col min="16" max="16" width="14.16016" hidden="1" customWidth="1"/>
    <col min="17" max="17" width="14.16016" hidden="1" customWidth="1"/>
    <col min="18" max="18" width="14.16016" hidden="1" customWidth="1"/>
    <col min="19" max="19" width="14.16016" hidden="1" customWidth="1"/>
    <col min="20" max="20" width="14.16016" hidden="1" customWidth="1"/>
    <col min="21" max="21" width="16.33203" hidden="1" customWidth="1"/>
    <col min="22" max="22" width="12.33203" customWidth="1"/>
    <col min="23" max="23" width="16.33203" customWidth="1"/>
    <col min="24" max="24" width="12.33203" customWidth="1"/>
    <col min="25" max="25" width="15" customWidth="1"/>
    <col min="26" max="26" width="11" customWidth="1"/>
    <col min="27" max="27" width="15" customWidth="1"/>
    <col min="28" max="28" width="16.33203" customWidth="1"/>
    <col min="29" max="29" width="11" customWidth="1"/>
    <col min="30" max="30" width="15" customWidth="1"/>
    <col min="31" max="31" width="16.33203" customWidth="1"/>
    <col min="44" max="44" width="9.332031" hidden="1"/>
    <col min="45" max="45" width="9.332031" hidden="1"/>
    <col min="46" max="46" width="9.332031" hidden="1"/>
    <col min="47" max="47" width="9.332031" hidden="1"/>
    <col min="48" max="48" width="9.332031" hidden="1"/>
    <col min="49" max="49" width="9.332031" hidden="1"/>
    <col min="50" max="50" width="9.332031" hidden="1"/>
    <col min="51" max="51" width="9.332031" hidden="1"/>
    <col min="52" max="52" width="9.332031" hidden="1"/>
    <col min="53" max="53" width="9.332031" hidden="1"/>
    <col min="54" max="54" width="9.332031" hidden="1"/>
    <col min="55" max="55" width="9.332031" hidden="1"/>
    <col min="56" max="56" width="9.332031" hidden="1"/>
    <col min="57" max="57" width="9.332031" hidden="1"/>
    <col min="58" max="58" width="9.332031" hidden="1"/>
    <col min="59" max="59" width="9.332031" hidden="1"/>
    <col min="60" max="60" width="9.332031" hidden="1"/>
    <col min="61" max="61" width="9.332031" hidden="1"/>
    <col min="62" max="62" width="9.332031" hidden="1"/>
    <col min="63" max="63" width="9.332031" hidden="1"/>
    <col min="64" max="64" width="9.332031" hidden="1"/>
    <col min="65" max="65" width="9.332031" hidden="1"/>
  </cols>
  <sheetData>
    <row r="2" ht="36.96" customHeight="1">
      <c r="AT2" s="16" t="s">
        <v>88</v>
      </c>
    </row>
    <row r="3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84</v>
      </c>
    </row>
    <row r="4" ht="24.96" customHeight="1">
      <c r="B4" s="19"/>
      <c r="D4" s="129" t="s">
        <v>96</v>
      </c>
      <c r="L4" s="19"/>
      <c r="M4" s="130" t="s">
        <v>10</v>
      </c>
      <c r="AT4" s="16" t="s">
        <v>4</v>
      </c>
    </row>
    <row r="5" ht="6.96" customHeight="1">
      <c r="B5" s="19"/>
      <c r="L5" s="19"/>
    </row>
    <row r="6" ht="12" customHeight="1">
      <c r="B6" s="19"/>
      <c r="D6" s="131" t="s">
        <v>16</v>
      </c>
      <c r="L6" s="19"/>
    </row>
    <row r="7" ht="16.5" customHeight="1">
      <c r="B7" s="19"/>
      <c r="E7" s="132" t="str">
        <f>'Rekapitulace stavby'!K6</f>
        <v>Zateplení bytového domu č.p. 265, Přimda</v>
      </c>
      <c r="F7" s="131"/>
      <c r="G7" s="131"/>
      <c r="H7" s="131"/>
      <c r="L7" s="19"/>
    </row>
    <row r="8" s="1" customFormat="1" ht="12" customHeight="1">
      <c r="A8" s="37"/>
      <c r="B8" s="43"/>
      <c r="C8" s="37"/>
      <c r="D8" s="131" t="s">
        <v>97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1" customFormat="1" ht="16.5" customHeight="1">
      <c r="A9" s="37"/>
      <c r="B9" s="43"/>
      <c r="C9" s="37"/>
      <c r="D9" s="37"/>
      <c r="E9" s="134" t="s">
        <v>265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1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1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1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23. 6. 2025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1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1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1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1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1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1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1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1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34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1" customFormat="1" ht="18" customHeight="1">
      <c r="A21" s="37"/>
      <c r="B21" s="43"/>
      <c r="C21" s="37"/>
      <c r="D21" s="37"/>
      <c r="E21" s="135" t="s">
        <v>35</v>
      </c>
      <c r="F21" s="37"/>
      <c r="G21" s="37"/>
      <c r="H21" s="37"/>
      <c r="I21" s="131" t="s">
        <v>29</v>
      </c>
      <c r="J21" s="135" t="s">
        <v>36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1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1" customFormat="1" ht="12" customHeight="1">
      <c r="A23" s="37"/>
      <c r="B23" s="43"/>
      <c r="C23" s="37"/>
      <c r="D23" s="131" t="s">
        <v>38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1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29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1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1" customFormat="1" ht="12" customHeight="1">
      <c r="A26" s="37"/>
      <c r="B26" s="43"/>
      <c r="C26" s="37"/>
      <c r="D26" s="131" t="s">
        <v>40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7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1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1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1" customFormat="1" ht="25.44" customHeight="1">
      <c r="A30" s="37"/>
      <c r="B30" s="43"/>
      <c r="C30" s="37"/>
      <c r="D30" s="142" t="s">
        <v>42</v>
      </c>
      <c r="E30" s="37"/>
      <c r="F30" s="37"/>
      <c r="G30" s="37"/>
      <c r="H30" s="37"/>
      <c r="I30" s="37"/>
      <c r="J30" s="143">
        <f>ROUND(J88, 2)</f>
        <v>2957966.7000000002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1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1" customFormat="1" ht="14.4" customHeight="1">
      <c r="A32" s="37"/>
      <c r="B32" s="43"/>
      <c r="C32" s="37"/>
      <c r="D32" s="37"/>
      <c r="E32" s="37"/>
      <c r="F32" s="144" t="s">
        <v>44</v>
      </c>
      <c r="G32" s="37"/>
      <c r="H32" s="37"/>
      <c r="I32" s="144" t="s">
        <v>43</v>
      </c>
      <c r="J32" s="144" t="s">
        <v>45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1" customFormat="1" ht="14.4" customHeight="1">
      <c r="A33" s="37"/>
      <c r="B33" s="43"/>
      <c r="C33" s="37"/>
      <c r="D33" s="145" t="s">
        <v>46</v>
      </c>
      <c r="E33" s="131" t="s">
        <v>47</v>
      </c>
      <c r="F33" s="146">
        <f>ROUND((SUM(BE88:BE272)),  2)</f>
        <v>0</v>
      </c>
      <c r="G33" s="37"/>
      <c r="H33" s="37"/>
      <c r="I33" s="147">
        <v>0.20999999999999999</v>
      </c>
      <c r="J33" s="146">
        <f>ROUND(((SUM(BE88:BE272))*I33),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1" customFormat="1" ht="14.4" customHeight="1">
      <c r="A34" s="37"/>
      <c r="B34" s="43"/>
      <c r="C34" s="37"/>
      <c r="D34" s="37"/>
      <c r="E34" s="131" t="s">
        <v>48</v>
      </c>
      <c r="F34" s="146">
        <f>ROUND((SUM(BF88:BF272)),  2)</f>
        <v>2957966.7000000002</v>
      </c>
      <c r="G34" s="37"/>
      <c r="H34" s="37"/>
      <c r="I34" s="147">
        <v>0.12</v>
      </c>
      <c r="J34" s="146">
        <f>ROUND(((SUM(BF88:BF272))*I34),  2)</f>
        <v>354956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1" customFormat="1" ht="14.4" customHeight="1">
      <c r="A35" s="37"/>
      <c r="B35" s="43"/>
      <c r="C35" s="37"/>
      <c r="D35" s="37"/>
      <c r="E35" s="131" t="s">
        <v>49</v>
      </c>
      <c r="F35" s="146">
        <f>ROUND((SUM(BG88:BG272)),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1" customFormat="1" ht="14.4" customHeight="1">
      <c r="A36" s="37"/>
      <c r="B36" s="43"/>
      <c r="C36" s="37"/>
      <c r="D36" s="37"/>
      <c r="E36" s="131" t="s">
        <v>50</v>
      </c>
      <c r="F36" s="146">
        <f>ROUND((SUM(BH88:BH272)),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1" customFormat="1" ht="14.4" customHeight="1">
      <c r="A37" s="37"/>
      <c r="B37" s="43"/>
      <c r="C37" s="37"/>
      <c r="D37" s="37"/>
      <c r="E37" s="131" t="s">
        <v>51</v>
      </c>
      <c r="F37" s="146">
        <f>ROUND((SUM(BI88:BI272)),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1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25.44" customHeight="1">
      <c r="A39" s="37"/>
      <c r="B39" s="43"/>
      <c r="C39" s="148"/>
      <c r="D39" s="149" t="s">
        <v>52</v>
      </c>
      <c r="E39" s="150"/>
      <c r="F39" s="150"/>
      <c r="G39" s="151" t="s">
        <v>53</v>
      </c>
      <c r="H39" s="152" t="s">
        <v>54</v>
      </c>
      <c r="I39" s="150"/>
      <c r="J39" s="153">
        <f>SUM(J30:J37)</f>
        <v>3312922.7000000002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1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hidden="1" s="1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1" customFormat="1" ht="24.96" customHeight="1">
      <c r="A45" s="37"/>
      <c r="B45" s="38"/>
      <c r="C45" s="22" t="s">
        <v>99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1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1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1" customFormat="1" ht="16.5" customHeight="1">
      <c r="A48" s="37"/>
      <c r="B48" s="38"/>
      <c r="C48" s="39"/>
      <c r="D48" s="39"/>
      <c r="E48" s="159" t="str">
        <f>E7</f>
        <v>Zateplení bytového domu č.p. 265, Přimda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1" customFormat="1" ht="12" customHeight="1">
      <c r="A49" s="37"/>
      <c r="B49" s="38"/>
      <c r="C49" s="31" t="s">
        <v>97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1" customFormat="1" ht="16.5" customHeight="1">
      <c r="A50" s="37"/>
      <c r="B50" s="38"/>
      <c r="C50" s="39"/>
      <c r="D50" s="39"/>
      <c r="E50" s="68" t="str">
        <f>E9</f>
        <v>D.1.1.3 - Stavební část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1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1" customFormat="1" ht="12" customHeight="1">
      <c r="A52" s="37"/>
      <c r="B52" s="38"/>
      <c r="C52" s="31" t="s">
        <v>21</v>
      </c>
      <c r="D52" s="39"/>
      <c r="E52" s="39"/>
      <c r="F52" s="26" t="str">
        <f>F12</f>
        <v>parc. č. st. 347 a 2286/16, Přimda</v>
      </c>
      <c r="G52" s="39"/>
      <c r="H52" s="39"/>
      <c r="I52" s="31" t="s">
        <v>23</v>
      </c>
      <c r="J52" s="71" t="str">
        <f>IF(J12="","",J12)</f>
        <v>23. 6. 2025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1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1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Přimda</v>
      </c>
      <c r="G54" s="39"/>
      <c r="H54" s="39"/>
      <c r="I54" s="31" t="s">
        <v>33</v>
      </c>
      <c r="J54" s="35" t="str">
        <f>E21</f>
        <v>MSP Projekty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1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38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hidden="1" s="1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hidden="1" s="1" customFormat="1" ht="29.28" customHeight="1">
      <c r="A57" s="37"/>
      <c r="B57" s="38"/>
      <c r="C57" s="160" t="s">
        <v>100</v>
      </c>
      <c r="D57" s="161"/>
      <c r="E57" s="161"/>
      <c r="F57" s="161"/>
      <c r="G57" s="161"/>
      <c r="H57" s="161"/>
      <c r="I57" s="161"/>
      <c r="J57" s="162" t="s">
        <v>101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hidden="1" s="1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hidden="1" s="1" customFormat="1" ht="22.8" customHeight="1">
      <c r="A59" s="37"/>
      <c r="B59" s="38"/>
      <c r="C59" s="163" t="s">
        <v>74</v>
      </c>
      <c r="D59" s="39"/>
      <c r="E59" s="39"/>
      <c r="F59" s="39"/>
      <c r="G59" s="39"/>
      <c r="H59" s="39"/>
      <c r="I59" s="39"/>
      <c r="J59" s="101">
        <f>J88</f>
        <v>2957966.7000000007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102</v>
      </c>
    </row>
    <row r="60" hidden="1" s="8" customFormat="1" ht="24.96" customHeight="1">
      <c r="A60" s="8"/>
      <c r="B60" s="164"/>
      <c r="C60" s="165"/>
      <c r="D60" s="166" t="s">
        <v>103</v>
      </c>
      <c r="E60" s="167"/>
      <c r="F60" s="167"/>
      <c r="G60" s="167"/>
      <c r="H60" s="167"/>
      <c r="I60" s="167"/>
      <c r="J60" s="168">
        <f>J89</f>
        <v>2052109.8700000003</v>
      </c>
      <c r="K60" s="165"/>
      <c r="L60" s="169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hidden="1" s="9" customFormat="1" ht="19.92" customHeight="1">
      <c r="A61" s="9"/>
      <c r="B61" s="170"/>
      <c r="C61" s="171"/>
      <c r="D61" s="172" t="s">
        <v>266</v>
      </c>
      <c r="E61" s="173"/>
      <c r="F61" s="173"/>
      <c r="G61" s="173"/>
      <c r="H61" s="173"/>
      <c r="I61" s="173"/>
      <c r="J61" s="174">
        <f>J90</f>
        <v>1868130.8800000004</v>
      </c>
      <c r="K61" s="171"/>
      <c r="L61" s="175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9" customFormat="1" ht="19.92" customHeight="1">
      <c r="A62" s="9"/>
      <c r="B62" s="170"/>
      <c r="C62" s="171"/>
      <c r="D62" s="172" t="s">
        <v>104</v>
      </c>
      <c r="E62" s="173"/>
      <c r="F62" s="173"/>
      <c r="G62" s="173"/>
      <c r="H62" s="173"/>
      <c r="I62" s="173"/>
      <c r="J62" s="174">
        <f>J172</f>
        <v>164879.08000000002</v>
      </c>
      <c r="K62" s="171"/>
      <c r="L62" s="17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9" customFormat="1" ht="19.92" customHeight="1">
      <c r="A63" s="9"/>
      <c r="B63" s="170"/>
      <c r="C63" s="171"/>
      <c r="D63" s="172" t="s">
        <v>267</v>
      </c>
      <c r="E63" s="173"/>
      <c r="F63" s="173"/>
      <c r="G63" s="173"/>
      <c r="H63" s="173"/>
      <c r="I63" s="173"/>
      <c r="J63" s="174">
        <f>J188</f>
        <v>19099.91</v>
      </c>
      <c r="K63" s="171"/>
      <c r="L63" s="175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hidden="1" s="8" customFormat="1" ht="24.96" customHeight="1">
      <c r="A64" s="8"/>
      <c r="B64" s="164"/>
      <c r="C64" s="165"/>
      <c r="D64" s="166" t="s">
        <v>106</v>
      </c>
      <c r="E64" s="167"/>
      <c r="F64" s="167"/>
      <c r="G64" s="167"/>
      <c r="H64" s="167"/>
      <c r="I64" s="167"/>
      <c r="J64" s="168">
        <f>J191</f>
        <v>849175.72999999998</v>
      </c>
      <c r="K64" s="165"/>
      <c r="L64" s="169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hidden="1" s="9" customFormat="1" ht="19.92" customHeight="1">
      <c r="A65" s="9"/>
      <c r="B65" s="170"/>
      <c r="C65" s="171"/>
      <c r="D65" s="172" t="s">
        <v>268</v>
      </c>
      <c r="E65" s="173"/>
      <c r="F65" s="173"/>
      <c r="G65" s="173"/>
      <c r="H65" s="173"/>
      <c r="I65" s="173"/>
      <c r="J65" s="174">
        <f>J192</f>
        <v>263004.15000000002</v>
      </c>
      <c r="K65" s="171"/>
      <c r="L65" s="17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19.92" customHeight="1">
      <c r="A66" s="9"/>
      <c r="B66" s="170"/>
      <c r="C66" s="171"/>
      <c r="D66" s="172" t="s">
        <v>107</v>
      </c>
      <c r="E66" s="173"/>
      <c r="F66" s="173"/>
      <c r="G66" s="173"/>
      <c r="H66" s="173"/>
      <c r="I66" s="173"/>
      <c r="J66" s="174">
        <f>J220</f>
        <v>118064.81</v>
      </c>
      <c r="K66" s="171"/>
      <c r="L66" s="17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9" customFormat="1" ht="19.92" customHeight="1">
      <c r="A67" s="9"/>
      <c r="B67" s="170"/>
      <c r="C67" s="171"/>
      <c r="D67" s="172" t="s">
        <v>110</v>
      </c>
      <c r="E67" s="173"/>
      <c r="F67" s="173"/>
      <c r="G67" s="173"/>
      <c r="H67" s="173"/>
      <c r="I67" s="173"/>
      <c r="J67" s="174">
        <f>J250</f>
        <v>468106.77000000002</v>
      </c>
      <c r="K67" s="171"/>
      <c r="L67" s="175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8" customFormat="1" ht="24.96" customHeight="1">
      <c r="A68" s="8"/>
      <c r="B68" s="164"/>
      <c r="C68" s="165"/>
      <c r="D68" s="166" t="s">
        <v>269</v>
      </c>
      <c r="E68" s="167"/>
      <c r="F68" s="167"/>
      <c r="G68" s="167"/>
      <c r="H68" s="167"/>
      <c r="I68" s="167"/>
      <c r="J68" s="168">
        <f>J263</f>
        <v>56681.099999999999</v>
      </c>
      <c r="K68" s="165"/>
      <c r="L68" s="169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hidden="1" s="1" customFormat="1" ht="21.84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hidden="1" s="1" customFormat="1" ht="6.96" customHeight="1">
      <c r="A70" s="37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hidden="1"/>
    <row r="72" hidden="1"/>
    <row r="73" hidden="1"/>
    <row r="74" s="1" customFormat="1" ht="6.96" customHeight="1">
      <c r="A74" s="37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1" customFormat="1" ht="24.96" customHeight="1">
      <c r="A75" s="37"/>
      <c r="B75" s="38"/>
      <c r="C75" s="22" t="s">
        <v>111</v>
      </c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1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1" customFormat="1" ht="12" customHeight="1">
      <c r="A77" s="37"/>
      <c r="B77" s="38"/>
      <c r="C77" s="31" t="s">
        <v>16</v>
      </c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1" customFormat="1" ht="16.5" customHeight="1">
      <c r="A78" s="37"/>
      <c r="B78" s="38"/>
      <c r="C78" s="39"/>
      <c r="D78" s="39"/>
      <c r="E78" s="159" t="str">
        <f>E7</f>
        <v>Zateplení bytového domu č.p. 265, Přimda</v>
      </c>
      <c r="F78" s="31"/>
      <c r="G78" s="31"/>
      <c r="H78" s="31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1" customFormat="1" ht="12" customHeight="1">
      <c r="A79" s="37"/>
      <c r="B79" s="38"/>
      <c r="C79" s="31" t="s">
        <v>97</v>
      </c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" customFormat="1" ht="16.5" customHeight="1">
      <c r="A80" s="37"/>
      <c r="B80" s="38"/>
      <c r="C80" s="39"/>
      <c r="D80" s="39"/>
      <c r="E80" s="68" t="str">
        <f>E9</f>
        <v>D.1.1.3 - Stavební část</v>
      </c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1" customFormat="1" ht="6.96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" customFormat="1" ht="12" customHeight="1">
      <c r="A82" s="37"/>
      <c r="B82" s="38"/>
      <c r="C82" s="31" t="s">
        <v>21</v>
      </c>
      <c r="D82" s="39"/>
      <c r="E82" s="39"/>
      <c r="F82" s="26" t="str">
        <f>F12</f>
        <v>parc. č. st. 347 a 2286/16, Přimda</v>
      </c>
      <c r="G82" s="39"/>
      <c r="H82" s="39"/>
      <c r="I82" s="31" t="s">
        <v>23</v>
      </c>
      <c r="J82" s="71" t="str">
        <f>IF(J12="","",J12)</f>
        <v>23. 6. 2025</v>
      </c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1" customFormat="1" ht="15.15" customHeight="1">
      <c r="A84" s="37"/>
      <c r="B84" s="38"/>
      <c r="C84" s="31" t="s">
        <v>25</v>
      </c>
      <c r="D84" s="39"/>
      <c r="E84" s="39"/>
      <c r="F84" s="26" t="str">
        <f>E15</f>
        <v>Město Přimda</v>
      </c>
      <c r="G84" s="39"/>
      <c r="H84" s="39"/>
      <c r="I84" s="31" t="s">
        <v>33</v>
      </c>
      <c r="J84" s="35" t="str">
        <f>E21</f>
        <v>MSP Projekty s.r.o.</v>
      </c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" customFormat="1" ht="15.15" customHeight="1">
      <c r="A85" s="37"/>
      <c r="B85" s="38"/>
      <c r="C85" s="31" t="s">
        <v>31</v>
      </c>
      <c r="D85" s="39"/>
      <c r="E85" s="39"/>
      <c r="F85" s="26" t="str">
        <f>IF(E18="","",E18)</f>
        <v>Vyplň údaj</v>
      </c>
      <c r="G85" s="39"/>
      <c r="H85" s="39"/>
      <c r="I85" s="31" t="s">
        <v>38</v>
      </c>
      <c r="J85" s="35" t="str">
        <f>E24</f>
        <v xml:space="preserve"> </v>
      </c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0.32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10" customFormat="1" ht="29.28" customHeight="1">
      <c r="A87" s="176"/>
      <c r="B87" s="177"/>
      <c r="C87" s="178" t="s">
        <v>112</v>
      </c>
      <c r="D87" s="179" t="s">
        <v>61</v>
      </c>
      <c r="E87" s="179" t="s">
        <v>57</v>
      </c>
      <c r="F87" s="179" t="s">
        <v>58</v>
      </c>
      <c r="G87" s="179" t="s">
        <v>113</v>
      </c>
      <c r="H87" s="179" t="s">
        <v>114</v>
      </c>
      <c r="I87" s="179" t="s">
        <v>115</v>
      </c>
      <c r="J87" s="179" t="s">
        <v>101</v>
      </c>
      <c r="K87" s="180" t="s">
        <v>116</v>
      </c>
      <c r="L87" s="181"/>
      <c r="M87" s="91" t="s">
        <v>19</v>
      </c>
      <c r="N87" s="92" t="s">
        <v>46</v>
      </c>
      <c r="O87" s="92" t="s">
        <v>117</v>
      </c>
      <c r="P87" s="92" t="s">
        <v>118</v>
      </c>
      <c r="Q87" s="92" t="s">
        <v>119</v>
      </c>
      <c r="R87" s="92" t="s">
        <v>120</v>
      </c>
      <c r="S87" s="92" t="s">
        <v>121</v>
      </c>
      <c r="T87" s="93" t="s">
        <v>122</v>
      </c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</row>
    <row r="88" s="1" customFormat="1" ht="22.8" customHeight="1">
      <c r="A88" s="37"/>
      <c r="B88" s="38"/>
      <c r="C88" s="98" t="s">
        <v>123</v>
      </c>
      <c r="D88" s="39"/>
      <c r="E88" s="39"/>
      <c r="F88" s="39"/>
      <c r="G88" s="39"/>
      <c r="H88" s="39"/>
      <c r="I88" s="39"/>
      <c r="J88" s="182">
        <f>BK88</f>
        <v>2957966.7000000007</v>
      </c>
      <c r="K88" s="39"/>
      <c r="L88" s="43"/>
      <c r="M88" s="94"/>
      <c r="N88" s="183"/>
      <c r="O88" s="95"/>
      <c r="P88" s="184">
        <f>P89+P191+P263</f>
        <v>0</v>
      </c>
      <c r="Q88" s="95"/>
      <c r="R88" s="184">
        <f>R89+R191+R263</f>
        <v>24.60987188</v>
      </c>
      <c r="S88" s="95"/>
      <c r="T88" s="185">
        <f>T89+T191+T263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6" t="s">
        <v>75</v>
      </c>
      <c r="AU88" s="16" t="s">
        <v>102</v>
      </c>
      <c r="BK88" s="186">
        <f>BK89+BK191+BK263</f>
        <v>2957966.7000000007</v>
      </c>
    </row>
    <row r="89" s="11" customFormat="1" ht="25.92" customHeight="1">
      <c r="A89" s="11"/>
      <c r="B89" s="187"/>
      <c r="C89" s="188"/>
      <c r="D89" s="189" t="s">
        <v>75</v>
      </c>
      <c r="E89" s="190" t="s">
        <v>124</v>
      </c>
      <c r="F89" s="190" t="s">
        <v>125</v>
      </c>
      <c r="G89" s="188"/>
      <c r="H89" s="188"/>
      <c r="I89" s="191"/>
      <c r="J89" s="192">
        <f>BK89</f>
        <v>2052109.8700000003</v>
      </c>
      <c r="K89" s="188"/>
      <c r="L89" s="193"/>
      <c r="M89" s="194"/>
      <c r="N89" s="195"/>
      <c r="O89" s="195"/>
      <c r="P89" s="196">
        <f>P90+P172+P188</f>
        <v>0</v>
      </c>
      <c r="Q89" s="195"/>
      <c r="R89" s="196">
        <f>R90+R172+R188</f>
        <v>17.34399964</v>
      </c>
      <c r="S89" s="195"/>
      <c r="T89" s="197">
        <f>T90+T172+T188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198" t="s">
        <v>84</v>
      </c>
      <c r="AT89" s="199" t="s">
        <v>75</v>
      </c>
      <c r="AU89" s="199" t="s">
        <v>76</v>
      </c>
      <c r="AY89" s="198" t="s">
        <v>126</v>
      </c>
      <c r="BK89" s="200">
        <f>BK90+BK172+BK188</f>
        <v>2052109.8700000003</v>
      </c>
    </row>
    <row r="90" s="11" customFormat="1" ht="22.8" customHeight="1">
      <c r="A90" s="11"/>
      <c r="B90" s="187"/>
      <c r="C90" s="188"/>
      <c r="D90" s="189" t="s">
        <v>75</v>
      </c>
      <c r="E90" s="201" t="s">
        <v>167</v>
      </c>
      <c r="F90" s="201" t="s">
        <v>270</v>
      </c>
      <c r="G90" s="188"/>
      <c r="H90" s="188"/>
      <c r="I90" s="191"/>
      <c r="J90" s="202">
        <f>BK90</f>
        <v>1868130.8800000004</v>
      </c>
      <c r="K90" s="188"/>
      <c r="L90" s="193"/>
      <c r="M90" s="194"/>
      <c r="N90" s="195"/>
      <c r="O90" s="195"/>
      <c r="P90" s="196">
        <f>SUM(P91:P171)</f>
        <v>0</v>
      </c>
      <c r="Q90" s="195"/>
      <c r="R90" s="196">
        <f>SUM(R91:R171)</f>
        <v>17.34399964</v>
      </c>
      <c r="S90" s="195"/>
      <c r="T90" s="197">
        <f>SUM(T91:T171)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198" t="s">
        <v>84</v>
      </c>
      <c r="AT90" s="199" t="s">
        <v>75</v>
      </c>
      <c r="AU90" s="199" t="s">
        <v>84</v>
      </c>
      <c r="AY90" s="198" t="s">
        <v>126</v>
      </c>
      <c r="BK90" s="200">
        <f>SUM(BK91:BK171)</f>
        <v>1868130.8800000004</v>
      </c>
    </row>
    <row r="91" s="1" customFormat="1" ht="24.15" customHeight="1">
      <c r="A91" s="37"/>
      <c r="B91" s="38"/>
      <c r="C91" s="203" t="s">
        <v>84</v>
      </c>
      <c r="D91" s="203" t="s">
        <v>129</v>
      </c>
      <c r="E91" s="204" t="s">
        <v>271</v>
      </c>
      <c r="F91" s="205" t="s">
        <v>272</v>
      </c>
      <c r="G91" s="206" t="s">
        <v>132</v>
      </c>
      <c r="H91" s="207">
        <v>152.56</v>
      </c>
      <c r="I91" s="208">
        <v>82.400000000000006</v>
      </c>
      <c r="J91" s="209">
        <f>ROUND(I91*H91,2)</f>
        <v>12570.940000000001</v>
      </c>
      <c r="K91" s="205" t="s">
        <v>133</v>
      </c>
      <c r="L91" s="43"/>
      <c r="M91" s="210" t="s">
        <v>19</v>
      </c>
      <c r="N91" s="211" t="s">
        <v>48</v>
      </c>
      <c r="O91" s="83"/>
      <c r="P91" s="212">
        <f>O91*H91</f>
        <v>0</v>
      </c>
      <c r="Q91" s="212">
        <v>0.00025999999999999998</v>
      </c>
      <c r="R91" s="212">
        <f>Q91*H91</f>
        <v>0.039665599999999995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134</v>
      </c>
      <c r="AT91" s="214" t="s">
        <v>129</v>
      </c>
      <c r="AU91" s="214" t="s">
        <v>92</v>
      </c>
      <c r="AY91" s="16" t="s">
        <v>126</v>
      </c>
      <c r="BE91" s="215">
        <f>IF(N91="základní",J91,0)</f>
        <v>0</v>
      </c>
      <c r="BF91" s="215">
        <f>IF(N91="snížená",J91,0)</f>
        <v>12570.940000000001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92</v>
      </c>
      <c r="BK91" s="215">
        <f>ROUND(I91*H91,2)</f>
        <v>12570.940000000001</v>
      </c>
      <c r="BL91" s="16" t="s">
        <v>134</v>
      </c>
      <c r="BM91" s="214" t="s">
        <v>273</v>
      </c>
    </row>
    <row r="92" s="1" customFormat="1">
      <c r="A92" s="37"/>
      <c r="B92" s="38"/>
      <c r="C92" s="39"/>
      <c r="D92" s="216" t="s">
        <v>136</v>
      </c>
      <c r="E92" s="39"/>
      <c r="F92" s="217" t="s">
        <v>274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136</v>
      </c>
      <c r="AU92" s="16" t="s">
        <v>92</v>
      </c>
    </row>
    <row r="93" s="1" customFormat="1" ht="37.8" customHeight="1">
      <c r="A93" s="37"/>
      <c r="B93" s="38"/>
      <c r="C93" s="203" t="s">
        <v>92</v>
      </c>
      <c r="D93" s="203" t="s">
        <v>129</v>
      </c>
      <c r="E93" s="204" t="s">
        <v>275</v>
      </c>
      <c r="F93" s="205" t="s">
        <v>276</v>
      </c>
      <c r="G93" s="206" t="s">
        <v>132</v>
      </c>
      <c r="H93" s="207">
        <v>152.56</v>
      </c>
      <c r="I93" s="208">
        <v>298.19</v>
      </c>
      <c r="J93" s="209">
        <f>ROUND(I93*H93,2)</f>
        <v>45491.870000000003</v>
      </c>
      <c r="K93" s="205" t="s">
        <v>133</v>
      </c>
      <c r="L93" s="43"/>
      <c r="M93" s="210" t="s">
        <v>19</v>
      </c>
      <c r="N93" s="211" t="s">
        <v>48</v>
      </c>
      <c r="O93" s="83"/>
      <c r="P93" s="212">
        <f>O93*H93</f>
        <v>0</v>
      </c>
      <c r="Q93" s="212">
        <v>0.0043800000000000002</v>
      </c>
      <c r="R93" s="212">
        <f>Q93*H93</f>
        <v>0.66821280000000005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134</v>
      </c>
      <c r="AT93" s="214" t="s">
        <v>129</v>
      </c>
      <c r="AU93" s="214" t="s">
        <v>92</v>
      </c>
      <c r="AY93" s="16" t="s">
        <v>126</v>
      </c>
      <c r="BE93" s="215">
        <f>IF(N93="základní",J93,0)</f>
        <v>0</v>
      </c>
      <c r="BF93" s="215">
        <f>IF(N93="snížená",J93,0)</f>
        <v>45491.870000000003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92</v>
      </c>
      <c r="BK93" s="215">
        <f>ROUND(I93*H93,2)</f>
        <v>45491.870000000003</v>
      </c>
      <c r="BL93" s="16" t="s">
        <v>134</v>
      </c>
      <c r="BM93" s="214" t="s">
        <v>277</v>
      </c>
    </row>
    <row r="94" s="1" customFormat="1">
      <c r="A94" s="37"/>
      <c r="B94" s="38"/>
      <c r="C94" s="39"/>
      <c r="D94" s="216" t="s">
        <v>136</v>
      </c>
      <c r="E94" s="39"/>
      <c r="F94" s="217" t="s">
        <v>278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136</v>
      </c>
      <c r="AU94" s="16" t="s">
        <v>92</v>
      </c>
    </row>
    <row r="95" s="14" customFormat="1">
      <c r="A95" s="14"/>
      <c r="B95" s="244"/>
      <c r="C95" s="245"/>
      <c r="D95" s="223" t="s">
        <v>138</v>
      </c>
      <c r="E95" s="246" t="s">
        <v>19</v>
      </c>
      <c r="F95" s="247" t="s">
        <v>279</v>
      </c>
      <c r="G95" s="245"/>
      <c r="H95" s="246" t="s">
        <v>19</v>
      </c>
      <c r="I95" s="248"/>
      <c r="J95" s="245"/>
      <c r="K95" s="245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138</v>
      </c>
      <c r="AU95" s="253" t="s">
        <v>92</v>
      </c>
      <c r="AV95" s="14" t="s">
        <v>84</v>
      </c>
      <c r="AW95" s="14" t="s">
        <v>37</v>
      </c>
      <c r="AX95" s="14" t="s">
        <v>76</v>
      </c>
      <c r="AY95" s="253" t="s">
        <v>126</v>
      </c>
    </row>
    <row r="96" s="12" customFormat="1">
      <c r="A96" s="12"/>
      <c r="B96" s="221"/>
      <c r="C96" s="222"/>
      <c r="D96" s="223" t="s">
        <v>138</v>
      </c>
      <c r="E96" s="224" t="s">
        <v>19</v>
      </c>
      <c r="F96" s="225" t="s">
        <v>280</v>
      </c>
      <c r="G96" s="222"/>
      <c r="H96" s="226">
        <v>152.56</v>
      </c>
      <c r="I96" s="227"/>
      <c r="J96" s="222"/>
      <c r="K96" s="222"/>
      <c r="L96" s="228"/>
      <c r="M96" s="229"/>
      <c r="N96" s="230"/>
      <c r="O96" s="230"/>
      <c r="P96" s="230"/>
      <c r="Q96" s="230"/>
      <c r="R96" s="230"/>
      <c r="S96" s="230"/>
      <c r="T96" s="231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32" t="s">
        <v>138</v>
      </c>
      <c r="AU96" s="232" t="s">
        <v>92</v>
      </c>
      <c r="AV96" s="12" t="s">
        <v>92</v>
      </c>
      <c r="AW96" s="12" t="s">
        <v>37</v>
      </c>
      <c r="AX96" s="12" t="s">
        <v>84</v>
      </c>
      <c r="AY96" s="232" t="s">
        <v>126</v>
      </c>
    </row>
    <row r="97" s="1" customFormat="1" ht="24.15" customHeight="1">
      <c r="A97" s="37"/>
      <c r="B97" s="38"/>
      <c r="C97" s="203" t="s">
        <v>148</v>
      </c>
      <c r="D97" s="203" t="s">
        <v>129</v>
      </c>
      <c r="E97" s="204" t="s">
        <v>281</v>
      </c>
      <c r="F97" s="205" t="s">
        <v>282</v>
      </c>
      <c r="G97" s="206" t="s">
        <v>132</v>
      </c>
      <c r="H97" s="207">
        <v>152.56</v>
      </c>
      <c r="I97" s="208">
        <v>193.63</v>
      </c>
      <c r="J97" s="209">
        <f>ROUND(I97*H97,2)</f>
        <v>29540.189999999999</v>
      </c>
      <c r="K97" s="205" t="s">
        <v>133</v>
      </c>
      <c r="L97" s="43"/>
      <c r="M97" s="210" t="s">
        <v>19</v>
      </c>
      <c r="N97" s="211" t="s">
        <v>48</v>
      </c>
      <c r="O97" s="83"/>
      <c r="P97" s="212">
        <f>O97*H97</f>
        <v>0</v>
      </c>
      <c r="Q97" s="212">
        <v>0.0040000000000000001</v>
      </c>
      <c r="R97" s="212">
        <f>Q97*H97</f>
        <v>0.61024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134</v>
      </c>
      <c r="AT97" s="214" t="s">
        <v>129</v>
      </c>
      <c r="AU97" s="214" t="s">
        <v>92</v>
      </c>
      <c r="AY97" s="16" t="s">
        <v>126</v>
      </c>
      <c r="BE97" s="215">
        <f>IF(N97="základní",J97,0)</f>
        <v>0</v>
      </c>
      <c r="BF97" s="215">
        <f>IF(N97="snížená",J97,0)</f>
        <v>29540.189999999999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92</v>
      </c>
      <c r="BK97" s="215">
        <f>ROUND(I97*H97,2)</f>
        <v>29540.189999999999</v>
      </c>
      <c r="BL97" s="16" t="s">
        <v>134</v>
      </c>
      <c r="BM97" s="214" t="s">
        <v>283</v>
      </c>
    </row>
    <row r="98" s="1" customFormat="1">
      <c r="A98" s="37"/>
      <c r="B98" s="38"/>
      <c r="C98" s="39"/>
      <c r="D98" s="216" t="s">
        <v>136</v>
      </c>
      <c r="E98" s="39"/>
      <c r="F98" s="217" t="s">
        <v>284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136</v>
      </c>
      <c r="AU98" s="16" t="s">
        <v>92</v>
      </c>
    </row>
    <row r="99" s="1" customFormat="1" ht="33" customHeight="1">
      <c r="A99" s="37"/>
      <c r="B99" s="38"/>
      <c r="C99" s="203" t="s">
        <v>134</v>
      </c>
      <c r="D99" s="203" t="s">
        <v>129</v>
      </c>
      <c r="E99" s="204" t="s">
        <v>285</v>
      </c>
      <c r="F99" s="205" t="s">
        <v>286</v>
      </c>
      <c r="G99" s="206" t="s">
        <v>132</v>
      </c>
      <c r="H99" s="207">
        <v>823.78899999999999</v>
      </c>
      <c r="I99" s="208">
        <v>236.15000000000001</v>
      </c>
      <c r="J99" s="209">
        <f>ROUND(I99*H99,2)</f>
        <v>194537.76999999999</v>
      </c>
      <c r="K99" s="205" t="s">
        <v>133</v>
      </c>
      <c r="L99" s="43"/>
      <c r="M99" s="210" t="s">
        <v>19</v>
      </c>
      <c r="N99" s="211" t="s">
        <v>48</v>
      </c>
      <c r="O99" s="83"/>
      <c r="P99" s="212">
        <f>O99*H99</f>
        <v>0</v>
      </c>
      <c r="Q99" s="212">
        <v>0.0043800000000000002</v>
      </c>
      <c r="R99" s="212">
        <f>Q99*H99</f>
        <v>3.6081958200000002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134</v>
      </c>
      <c r="AT99" s="214" t="s">
        <v>129</v>
      </c>
      <c r="AU99" s="214" t="s">
        <v>92</v>
      </c>
      <c r="AY99" s="16" t="s">
        <v>126</v>
      </c>
      <c r="BE99" s="215">
        <f>IF(N99="základní",J99,0)</f>
        <v>0</v>
      </c>
      <c r="BF99" s="215">
        <f>IF(N99="snížená",J99,0)</f>
        <v>194537.76999999999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92</v>
      </c>
      <c r="BK99" s="215">
        <f>ROUND(I99*H99,2)</f>
        <v>194537.76999999999</v>
      </c>
      <c r="BL99" s="16" t="s">
        <v>134</v>
      </c>
      <c r="BM99" s="214" t="s">
        <v>287</v>
      </c>
    </row>
    <row r="100" s="1" customFormat="1">
      <c r="A100" s="37"/>
      <c r="B100" s="38"/>
      <c r="C100" s="39"/>
      <c r="D100" s="216" t="s">
        <v>136</v>
      </c>
      <c r="E100" s="39"/>
      <c r="F100" s="217" t="s">
        <v>288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136</v>
      </c>
      <c r="AU100" s="16" t="s">
        <v>92</v>
      </c>
    </row>
    <row r="101" s="12" customFormat="1">
      <c r="A101" s="12"/>
      <c r="B101" s="221"/>
      <c r="C101" s="222"/>
      <c r="D101" s="223" t="s">
        <v>138</v>
      </c>
      <c r="E101" s="224" t="s">
        <v>19</v>
      </c>
      <c r="F101" s="225" t="s">
        <v>289</v>
      </c>
      <c r="G101" s="222"/>
      <c r="H101" s="226">
        <v>726.37900000000002</v>
      </c>
      <c r="I101" s="227"/>
      <c r="J101" s="222"/>
      <c r="K101" s="222"/>
      <c r="L101" s="228"/>
      <c r="M101" s="229"/>
      <c r="N101" s="230"/>
      <c r="O101" s="230"/>
      <c r="P101" s="230"/>
      <c r="Q101" s="230"/>
      <c r="R101" s="230"/>
      <c r="S101" s="230"/>
      <c r="T101" s="231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32" t="s">
        <v>138</v>
      </c>
      <c r="AU101" s="232" t="s">
        <v>92</v>
      </c>
      <c r="AV101" s="12" t="s">
        <v>92</v>
      </c>
      <c r="AW101" s="12" t="s">
        <v>37</v>
      </c>
      <c r="AX101" s="12" t="s">
        <v>76</v>
      </c>
      <c r="AY101" s="232" t="s">
        <v>126</v>
      </c>
    </row>
    <row r="102" s="12" customFormat="1">
      <c r="A102" s="12"/>
      <c r="B102" s="221"/>
      <c r="C102" s="222"/>
      <c r="D102" s="223" t="s">
        <v>138</v>
      </c>
      <c r="E102" s="224" t="s">
        <v>19</v>
      </c>
      <c r="F102" s="225" t="s">
        <v>290</v>
      </c>
      <c r="G102" s="222"/>
      <c r="H102" s="226">
        <v>97.409999999999997</v>
      </c>
      <c r="I102" s="227"/>
      <c r="J102" s="222"/>
      <c r="K102" s="222"/>
      <c r="L102" s="228"/>
      <c r="M102" s="229"/>
      <c r="N102" s="230"/>
      <c r="O102" s="230"/>
      <c r="P102" s="230"/>
      <c r="Q102" s="230"/>
      <c r="R102" s="230"/>
      <c r="S102" s="230"/>
      <c r="T102" s="231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32" t="s">
        <v>138</v>
      </c>
      <c r="AU102" s="232" t="s">
        <v>92</v>
      </c>
      <c r="AV102" s="12" t="s">
        <v>92</v>
      </c>
      <c r="AW102" s="12" t="s">
        <v>37</v>
      </c>
      <c r="AX102" s="12" t="s">
        <v>76</v>
      </c>
      <c r="AY102" s="232" t="s">
        <v>126</v>
      </c>
    </row>
    <row r="103" s="13" customFormat="1">
      <c r="A103" s="13"/>
      <c r="B103" s="233"/>
      <c r="C103" s="234"/>
      <c r="D103" s="223" t="s">
        <v>138</v>
      </c>
      <c r="E103" s="235" t="s">
        <v>19</v>
      </c>
      <c r="F103" s="236" t="s">
        <v>141</v>
      </c>
      <c r="G103" s="234"/>
      <c r="H103" s="237">
        <v>823.78899999999999</v>
      </c>
      <c r="I103" s="238"/>
      <c r="J103" s="234"/>
      <c r="K103" s="234"/>
      <c r="L103" s="239"/>
      <c r="M103" s="240"/>
      <c r="N103" s="241"/>
      <c r="O103" s="241"/>
      <c r="P103" s="241"/>
      <c r="Q103" s="241"/>
      <c r="R103" s="241"/>
      <c r="S103" s="241"/>
      <c r="T103" s="24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3" t="s">
        <v>138</v>
      </c>
      <c r="AU103" s="243" t="s">
        <v>92</v>
      </c>
      <c r="AV103" s="13" t="s">
        <v>134</v>
      </c>
      <c r="AW103" s="13" t="s">
        <v>37</v>
      </c>
      <c r="AX103" s="13" t="s">
        <v>84</v>
      </c>
      <c r="AY103" s="243" t="s">
        <v>126</v>
      </c>
    </row>
    <row r="104" s="1" customFormat="1" ht="44.25" customHeight="1">
      <c r="A104" s="37"/>
      <c r="B104" s="38"/>
      <c r="C104" s="203" t="s">
        <v>157</v>
      </c>
      <c r="D104" s="203" t="s">
        <v>129</v>
      </c>
      <c r="E104" s="204" t="s">
        <v>291</v>
      </c>
      <c r="F104" s="205" t="s">
        <v>292</v>
      </c>
      <c r="G104" s="206" t="s">
        <v>204</v>
      </c>
      <c r="H104" s="207">
        <v>222.96000000000001</v>
      </c>
      <c r="I104" s="208">
        <v>29.420000000000002</v>
      </c>
      <c r="J104" s="209">
        <f>ROUND(I104*H104,2)</f>
        <v>6559.4799999999996</v>
      </c>
      <c r="K104" s="205" t="s">
        <v>133</v>
      </c>
      <c r="L104" s="43"/>
      <c r="M104" s="210" t="s">
        <v>19</v>
      </c>
      <c r="N104" s="211" t="s">
        <v>48</v>
      </c>
      <c r="O104" s="83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134</v>
      </c>
      <c r="AT104" s="214" t="s">
        <v>129</v>
      </c>
      <c r="AU104" s="214" t="s">
        <v>92</v>
      </c>
      <c r="AY104" s="16" t="s">
        <v>126</v>
      </c>
      <c r="BE104" s="215">
        <f>IF(N104="základní",J104,0)</f>
        <v>0</v>
      </c>
      <c r="BF104" s="215">
        <f>IF(N104="snížená",J104,0)</f>
        <v>6559.4799999999996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92</v>
      </c>
      <c r="BK104" s="215">
        <f>ROUND(I104*H104,2)</f>
        <v>6559.4799999999996</v>
      </c>
      <c r="BL104" s="16" t="s">
        <v>134</v>
      </c>
      <c r="BM104" s="214" t="s">
        <v>293</v>
      </c>
    </row>
    <row r="105" s="1" customFormat="1">
      <c r="A105" s="37"/>
      <c r="B105" s="38"/>
      <c r="C105" s="39"/>
      <c r="D105" s="216" t="s">
        <v>136</v>
      </c>
      <c r="E105" s="39"/>
      <c r="F105" s="217" t="s">
        <v>294</v>
      </c>
      <c r="G105" s="39"/>
      <c r="H105" s="39"/>
      <c r="I105" s="218"/>
      <c r="J105" s="39"/>
      <c r="K105" s="39"/>
      <c r="L105" s="43"/>
      <c r="M105" s="219"/>
      <c r="N105" s="22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136</v>
      </c>
      <c r="AU105" s="16" t="s">
        <v>92</v>
      </c>
    </row>
    <row r="106" s="1" customFormat="1" ht="16.5" customHeight="1">
      <c r="A106" s="37"/>
      <c r="B106" s="38"/>
      <c r="C106" s="257" t="s">
        <v>167</v>
      </c>
      <c r="D106" s="257" t="s">
        <v>295</v>
      </c>
      <c r="E106" s="258" t="s">
        <v>296</v>
      </c>
      <c r="F106" s="259" t="s">
        <v>297</v>
      </c>
      <c r="G106" s="260" t="s">
        <v>204</v>
      </c>
      <c r="H106" s="261">
        <v>234.108</v>
      </c>
      <c r="I106" s="262">
        <v>76.260000000000005</v>
      </c>
      <c r="J106" s="263">
        <f>ROUND(I106*H106,2)</f>
        <v>17853.080000000002</v>
      </c>
      <c r="K106" s="259" t="s">
        <v>133</v>
      </c>
      <c r="L106" s="264"/>
      <c r="M106" s="265" t="s">
        <v>19</v>
      </c>
      <c r="N106" s="266" t="s">
        <v>48</v>
      </c>
      <c r="O106" s="83"/>
      <c r="P106" s="212">
        <f>O106*H106</f>
        <v>0</v>
      </c>
      <c r="Q106" s="212">
        <v>0.00010000000000000001</v>
      </c>
      <c r="R106" s="212">
        <f>Q106*H106</f>
        <v>0.023410800000000002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178</v>
      </c>
      <c r="AT106" s="214" t="s">
        <v>295</v>
      </c>
      <c r="AU106" s="214" t="s">
        <v>92</v>
      </c>
      <c r="AY106" s="16" t="s">
        <v>126</v>
      </c>
      <c r="BE106" s="215">
        <f>IF(N106="základní",J106,0)</f>
        <v>0</v>
      </c>
      <c r="BF106" s="215">
        <f>IF(N106="snížená",J106,0)</f>
        <v>17853.080000000002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92</v>
      </c>
      <c r="BK106" s="215">
        <f>ROUND(I106*H106,2)</f>
        <v>17853.080000000002</v>
      </c>
      <c r="BL106" s="16" t="s">
        <v>134</v>
      </c>
      <c r="BM106" s="214" t="s">
        <v>298</v>
      </c>
    </row>
    <row r="107" s="12" customFormat="1">
      <c r="A107" s="12"/>
      <c r="B107" s="221"/>
      <c r="C107" s="222"/>
      <c r="D107" s="223" t="s">
        <v>138</v>
      </c>
      <c r="E107" s="222"/>
      <c r="F107" s="225" t="s">
        <v>299</v>
      </c>
      <c r="G107" s="222"/>
      <c r="H107" s="226">
        <v>234.108</v>
      </c>
      <c r="I107" s="227"/>
      <c r="J107" s="222"/>
      <c r="K107" s="222"/>
      <c r="L107" s="228"/>
      <c r="M107" s="229"/>
      <c r="N107" s="230"/>
      <c r="O107" s="230"/>
      <c r="P107" s="230"/>
      <c r="Q107" s="230"/>
      <c r="R107" s="230"/>
      <c r="S107" s="230"/>
      <c r="T107" s="231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32" t="s">
        <v>138</v>
      </c>
      <c r="AU107" s="232" t="s">
        <v>92</v>
      </c>
      <c r="AV107" s="12" t="s">
        <v>92</v>
      </c>
      <c r="AW107" s="12" t="s">
        <v>4</v>
      </c>
      <c r="AX107" s="12" t="s">
        <v>84</v>
      </c>
      <c r="AY107" s="232" t="s">
        <v>126</v>
      </c>
    </row>
    <row r="108" s="1" customFormat="1" ht="55.5" customHeight="1">
      <c r="A108" s="37"/>
      <c r="B108" s="38"/>
      <c r="C108" s="203" t="s">
        <v>173</v>
      </c>
      <c r="D108" s="203" t="s">
        <v>129</v>
      </c>
      <c r="E108" s="204" t="s">
        <v>300</v>
      </c>
      <c r="F108" s="205" t="s">
        <v>301</v>
      </c>
      <c r="G108" s="206" t="s">
        <v>204</v>
      </c>
      <c r="H108" s="207">
        <v>222.96000000000001</v>
      </c>
      <c r="I108" s="208">
        <v>25.210000000000001</v>
      </c>
      <c r="J108" s="209">
        <f>ROUND(I108*H108,2)</f>
        <v>5620.8199999999997</v>
      </c>
      <c r="K108" s="205" t="s">
        <v>133</v>
      </c>
      <c r="L108" s="43"/>
      <c r="M108" s="210" t="s">
        <v>19</v>
      </c>
      <c r="N108" s="211" t="s">
        <v>48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134</v>
      </c>
      <c r="AT108" s="214" t="s">
        <v>129</v>
      </c>
      <c r="AU108" s="214" t="s">
        <v>92</v>
      </c>
      <c r="AY108" s="16" t="s">
        <v>126</v>
      </c>
      <c r="BE108" s="215">
        <f>IF(N108="základní",J108,0)</f>
        <v>0</v>
      </c>
      <c r="BF108" s="215">
        <f>IF(N108="snížená",J108,0)</f>
        <v>5620.8199999999997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92</v>
      </c>
      <c r="BK108" s="215">
        <f>ROUND(I108*H108,2)</f>
        <v>5620.8199999999997</v>
      </c>
      <c r="BL108" s="16" t="s">
        <v>134</v>
      </c>
      <c r="BM108" s="214" t="s">
        <v>302</v>
      </c>
    </row>
    <row r="109" s="1" customFormat="1">
      <c r="A109" s="37"/>
      <c r="B109" s="38"/>
      <c r="C109" s="39"/>
      <c r="D109" s="216" t="s">
        <v>136</v>
      </c>
      <c r="E109" s="39"/>
      <c r="F109" s="217" t="s">
        <v>303</v>
      </c>
      <c r="G109" s="39"/>
      <c r="H109" s="39"/>
      <c r="I109" s="218"/>
      <c r="J109" s="39"/>
      <c r="K109" s="39"/>
      <c r="L109" s="43"/>
      <c r="M109" s="219"/>
      <c r="N109" s="22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136</v>
      </c>
      <c r="AU109" s="16" t="s">
        <v>92</v>
      </c>
    </row>
    <row r="110" s="1" customFormat="1" ht="24.15" customHeight="1">
      <c r="A110" s="37"/>
      <c r="B110" s="38"/>
      <c r="C110" s="257" t="s">
        <v>178</v>
      </c>
      <c r="D110" s="257" t="s">
        <v>295</v>
      </c>
      <c r="E110" s="258" t="s">
        <v>304</v>
      </c>
      <c r="F110" s="259" t="s">
        <v>305</v>
      </c>
      <c r="G110" s="260" t="s">
        <v>204</v>
      </c>
      <c r="H110" s="261">
        <v>234.108</v>
      </c>
      <c r="I110" s="262">
        <v>40.399999999999999</v>
      </c>
      <c r="J110" s="263">
        <f>ROUND(I110*H110,2)</f>
        <v>9457.9599999999991</v>
      </c>
      <c r="K110" s="259" t="s">
        <v>133</v>
      </c>
      <c r="L110" s="264"/>
      <c r="M110" s="265" t="s">
        <v>19</v>
      </c>
      <c r="N110" s="266" t="s">
        <v>48</v>
      </c>
      <c r="O110" s="83"/>
      <c r="P110" s="212">
        <f>O110*H110</f>
        <v>0</v>
      </c>
      <c r="Q110" s="212">
        <v>4.0000000000000003E-05</v>
      </c>
      <c r="R110" s="212">
        <f>Q110*H110</f>
        <v>0.0093643200000000006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178</v>
      </c>
      <c r="AT110" s="214" t="s">
        <v>295</v>
      </c>
      <c r="AU110" s="214" t="s">
        <v>92</v>
      </c>
      <c r="AY110" s="16" t="s">
        <v>126</v>
      </c>
      <c r="BE110" s="215">
        <f>IF(N110="základní",J110,0)</f>
        <v>0</v>
      </c>
      <c r="BF110" s="215">
        <f>IF(N110="snížená",J110,0)</f>
        <v>9457.9599999999991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92</v>
      </c>
      <c r="BK110" s="215">
        <f>ROUND(I110*H110,2)</f>
        <v>9457.9599999999991</v>
      </c>
      <c r="BL110" s="16" t="s">
        <v>134</v>
      </c>
      <c r="BM110" s="214" t="s">
        <v>306</v>
      </c>
    </row>
    <row r="111" s="12" customFormat="1">
      <c r="A111" s="12"/>
      <c r="B111" s="221"/>
      <c r="C111" s="222"/>
      <c r="D111" s="223" t="s">
        <v>138</v>
      </c>
      <c r="E111" s="222"/>
      <c r="F111" s="225" t="s">
        <v>299</v>
      </c>
      <c r="G111" s="222"/>
      <c r="H111" s="226">
        <v>234.108</v>
      </c>
      <c r="I111" s="227"/>
      <c r="J111" s="222"/>
      <c r="K111" s="222"/>
      <c r="L111" s="228"/>
      <c r="M111" s="229"/>
      <c r="N111" s="230"/>
      <c r="O111" s="230"/>
      <c r="P111" s="230"/>
      <c r="Q111" s="230"/>
      <c r="R111" s="230"/>
      <c r="S111" s="230"/>
      <c r="T111" s="231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32" t="s">
        <v>138</v>
      </c>
      <c r="AU111" s="232" t="s">
        <v>92</v>
      </c>
      <c r="AV111" s="12" t="s">
        <v>92</v>
      </c>
      <c r="AW111" s="12" t="s">
        <v>4</v>
      </c>
      <c r="AX111" s="12" t="s">
        <v>84</v>
      </c>
      <c r="AY111" s="232" t="s">
        <v>126</v>
      </c>
    </row>
    <row r="112" s="1" customFormat="1" ht="24.15" customHeight="1">
      <c r="A112" s="37"/>
      <c r="B112" s="38"/>
      <c r="C112" s="203" t="s">
        <v>127</v>
      </c>
      <c r="D112" s="203" t="s">
        <v>129</v>
      </c>
      <c r="E112" s="204" t="s">
        <v>307</v>
      </c>
      <c r="F112" s="205" t="s">
        <v>308</v>
      </c>
      <c r="G112" s="206" t="s">
        <v>132</v>
      </c>
      <c r="H112" s="207">
        <v>104.78</v>
      </c>
      <c r="I112" s="208">
        <v>50.439999999999998</v>
      </c>
      <c r="J112" s="209">
        <f>ROUND(I112*H112,2)</f>
        <v>5285.1000000000004</v>
      </c>
      <c r="K112" s="205" t="s">
        <v>133</v>
      </c>
      <c r="L112" s="43"/>
      <c r="M112" s="210" t="s">
        <v>19</v>
      </c>
      <c r="N112" s="211" t="s">
        <v>48</v>
      </c>
      <c r="O112" s="83"/>
      <c r="P112" s="212">
        <f>O112*H112</f>
        <v>0</v>
      </c>
      <c r="Q112" s="212">
        <v>0.00018000000000000001</v>
      </c>
      <c r="R112" s="212">
        <f>Q112*H112</f>
        <v>0.018860400000000003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134</v>
      </c>
      <c r="AT112" s="214" t="s">
        <v>129</v>
      </c>
      <c r="AU112" s="214" t="s">
        <v>92</v>
      </c>
      <c r="AY112" s="16" t="s">
        <v>126</v>
      </c>
      <c r="BE112" s="215">
        <f>IF(N112="základní",J112,0)</f>
        <v>0</v>
      </c>
      <c r="BF112" s="215">
        <f>IF(N112="snížená",J112,0)</f>
        <v>5285.1000000000004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92</v>
      </c>
      <c r="BK112" s="215">
        <f>ROUND(I112*H112,2)</f>
        <v>5285.1000000000004</v>
      </c>
      <c r="BL112" s="16" t="s">
        <v>134</v>
      </c>
      <c r="BM112" s="214" t="s">
        <v>309</v>
      </c>
    </row>
    <row r="113" s="1" customFormat="1">
      <c r="A113" s="37"/>
      <c r="B113" s="38"/>
      <c r="C113" s="39"/>
      <c r="D113" s="216" t="s">
        <v>136</v>
      </c>
      <c r="E113" s="39"/>
      <c r="F113" s="217" t="s">
        <v>310</v>
      </c>
      <c r="G113" s="39"/>
      <c r="H113" s="39"/>
      <c r="I113" s="218"/>
      <c r="J113" s="39"/>
      <c r="K113" s="39"/>
      <c r="L113" s="43"/>
      <c r="M113" s="219"/>
      <c r="N113" s="22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136</v>
      </c>
      <c r="AU113" s="16" t="s">
        <v>92</v>
      </c>
    </row>
    <row r="114" s="1" customFormat="1" ht="24.15" customHeight="1">
      <c r="A114" s="37"/>
      <c r="B114" s="38"/>
      <c r="C114" s="203" t="s">
        <v>188</v>
      </c>
      <c r="D114" s="203" t="s">
        <v>129</v>
      </c>
      <c r="E114" s="204" t="s">
        <v>311</v>
      </c>
      <c r="F114" s="205" t="s">
        <v>312</v>
      </c>
      <c r="G114" s="206" t="s">
        <v>132</v>
      </c>
      <c r="H114" s="207">
        <v>771.37900000000002</v>
      </c>
      <c r="I114" s="208">
        <v>42.479999999999997</v>
      </c>
      <c r="J114" s="209">
        <f>ROUND(I114*H114,2)</f>
        <v>32768.18</v>
      </c>
      <c r="K114" s="205" t="s">
        <v>133</v>
      </c>
      <c r="L114" s="43"/>
      <c r="M114" s="210" t="s">
        <v>19</v>
      </c>
      <c r="N114" s="211" t="s">
        <v>48</v>
      </c>
      <c r="O114" s="83"/>
      <c r="P114" s="212">
        <f>O114*H114</f>
        <v>0</v>
      </c>
      <c r="Q114" s="212">
        <v>0.00013999999999999999</v>
      </c>
      <c r="R114" s="212">
        <f>Q114*H114</f>
        <v>0.10799305999999999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134</v>
      </c>
      <c r="AT114" s="214" t="s">
        <v>129</v>
      </c>
      <c r="AU114" s="214" t="s">
        <v>92</v>
      </c>
      <c r="AY114" s="16" t="s">
        <v>126</v>
      </c>
      <c r="BE114" s="215">
        <f>IF(N114="základní",J114,0)</f>
        <v>0</v>
      </c>
      <c r="BF114" s="215">
        <f>IF(N114="snížená",J114,0)</f>
        <v>32768.18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92</v>
      </c>
      <c r="BK114" s="215">
        <f>ROUND(I114*H114,2)</f>
        <v>32768.18</v>
      </c>
      <c r="BL114" s="16" t="s">
        <v>134</v>
      </c>
      <c r="BM114" s="214" t="s">
        <v>313</v>
      </c>
    </row>
    <row r="115" s="1" customFormat="1">
      <c r="A115" s="37"/>
      <c r="B115" s="38"/>
      <c r="C115" s="39"/>
      <c r="D115" s="216" t="s">
        <v>136</v>
      </c>
      <c r="E115" s="39"/>
      <c r="F115" s="217" t="s">
        <v>314</v>
      </c>
      <c r="G115" s="39"/>
      <c r="H115" s="39"/>
      <c r="I115" s="218"/>
      <c r="J115" s="39"/>
      <c r="K115" s="39"/>
      <c r="L115" s="43"/>
      <c r="M115" s="219"/>
      <c r="N115" s="22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136</v>
      </c>
      <c r="AU115" s="16" t="s">
        <v>92</v>
      </c>
    </row>
    <row r="116" s="1" customFormat="1" ht="66.75" customHeight="1">
      <c r="A116" s="37"/>
      <c r="B116" s="38"/>
      <c r="C116" s="203" t="s">
        <v>193</v>
      </c>
      <c r="D116" s="203" t="s">
        <v>129</v>
      </c>
      <c r="E116" s="204" t="s">
        <v>315</v>
      </c>
      <c r="F116" s="205" t="s">
        <v>316</v>
      </c>
      <c r="G116" s="206" t="s">
        <v>132</v>
      </c>
      <c r="H116" s="207">
        <v>104.78</v>
      </c>
      <c r="I116" s="208">
        <v>872.33000000000004</v>
      </c>
      <c r="J116" s="209">
        <f>ROUND(I116*H116,2)</f>
        <v>91402.740000000005</v>
      </c>
      <c r="K116" s="205" t="s">
        <v>133</v>
      </c>
      <c r="L116" s="43"/>
      <c r="M116" s="210" t="s">
        <v>19</v>
      </c>
      <c r="N116" s="211" t="s">
        <v>48</v>
      </c>
      <c r="O116" s="83"/>
      <c r="P116" s="212">
        <f>O116*H116</f>
        <v>0</v>
      </c>
      <c r="Q116" s="212">
        <v>0.0086</v>
      </c>
      <c r="R116" s="212">
        <f>Q116*H116</f>
        <v>0.90110800000000002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134</v>
      </c>
      <c r="AT116" s="214" t="s">
        <v>129</v>
      </c>
      <c r="AU116" s="214" t="s">
        <v>92</v>
      </c>
      <c r="AY116" s="16" t="s">
        <v>126</v>
      </c>
      <c r="BE116" s="215">
        <f>IF(N116="základní",J116,0)</f>
        <v>0</v>
      </c>
      <c r="BF116" s="215">
        <f>IF(N116="snížená",J116,0)</f>
        <v>91402.740000000005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92</v>
      </c>
      <c r="BK116" s="215">
        <f>ROUND(I116*H116,2)</f>
        <v>91402.740000000005</v>
      </c>
      <c r="BL116" s="16" t="s">
        <v>134</v>
      </c>
      <c r="BM116" s="214" t="s">
        <v>317</v>
      </c>
    </row>
    <row r="117" s="1" customFormat="1">
      <c r="A117" s="37"/>
      <c r="B117" s="38"/>
      <c r="C117" s="39"/>
      <c r="D117" s="216" t="s">
        <v>136</v>
      </c>
      <c r="E117" s="39"/>
      <c r="F117" s="217" t="s">
        <v>318</v>
      </c>
      <c r="G117" s="39"/>
      <c r="H117" s="39"/>
      <c r="I117" s="218"/>
      <c r="J117" s="39"/>
      <c r="K117" s="39"/>
      <c r="L117" s="43"/>
      <c r="M117" s="219"/>
      <c r="N117" s="220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136</v>
      </c>
      <c r="AU117" s="16" t="s">
        <v>92</v>
      </c>
    </row>
    <row r="118" s="12" customFormat="1">
      <c r="A118" s="12"/>
      <c r="B118" s="221"/>
      <c r="C118" s="222"/>
      <c r="D118" s="223" t="s">
        <v>138</v>
      </c>
      <c r="E118" s="224" t="s">
        <v>19</v>
      </c>
      <c r="F118" s="225" t="s">
        <v>319</v>
      </c>
      <c r="G118" s="222"/>
      <c r="H118" s="226">
        <v>77.444999999999993</v>
      </c>
      <c r="I118" s="227"/>
      <c r="J118" s="222"/>
      <c r="K118" s="222"/>
      <c r="L118" s="228"/>
      <c r="M118" s="229"/>
      <c r="N118" s="230"/>
      <c r="O118" s="230"/>
      <c r="P118" s="230"/>
      <c r="Q118" s="230"/>
      <c r="R118" s="230"/>
      <c r="S118" s="230"/>
      <c r="T118" s="231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T118" s="232" t="s">
        <v>138</v>
      </c>
      <c r="AU118" s="232" t="s">
        <v>92</v>
      </c>
      <c r="AV118" s="12" t="s">
        <v>92</v>
      </c>
      <c r="AW118" s="12" t="s">
        <v>37</v>
      </c>
      <c r="AX118" s="12" t="s">
        <v>76</v>
      </c>
      <c r="AY118" s="232" t="s">
        <v>126</v>
      </c>
    </row>
    <row r="119" s="12" customFormat="1">
      <c r="A119" s="12"/>
      <c r="B119" s="221"/>
      <c r="C119" s="222"/>
      <c r="D119" s="223" t="s">
        <v>138</v>
      </c>
      <c r="E119" s="224" t="s">
        <v>19</v>
      </c>
      <c r="F119" s="225" t="s">
        <v>320</v>
      </c>
      <c r="G119" s="222"/>
      <c r="H119" s="226">
        <v>33.274999999999999</v>
      </c>
      <c r="I119" s="227"/>
      <c r="J119" s="222"/>
      <c r="K119" s="222"/>
      <c r="L119" s="228"/>
      <c r="M119" s="229"/>
      <c r="N119" s="230"/>
      <c r="O119" s="230"/>
      <c r="P119" s="230"/>
      <c r="Q119" s="230"/>
      <c r="R119" s="230"/>
      <c r="S119" s="230"/>
      <c r="T119" s="231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T119" s="232" t="s">
        <v>138</v>
      </c>
      <c r="AU119" s="232" t="s">
        <v>92</v>
      </c>
      <c r="AV119" s="12" t="s">
        <v>92</v>
      </c>
      <c r="AW119" s="12" t="s">
        <v>37</v>
      </c>
      <c r="AX119" s="12" t="s">
        <v>76</v>
      </c>
      <c r="AY119" s="232" t="s">
        <v>126</v>
      </c>
    </row>
    <row r="120" s="12" customFormat="1">
      <c r="A120" s="12"/>
      <c r="B120" s="221"/>
      <c r="C120" s="222"/>
      <c r="D120" s="223" t="s">
        <v>138</v>
      </c>
      <c r="E120" s="224" t="s">
        <v>19</v>
      </c>
      <c r="F120" s="225" t="s">
        <v>321</v>
      </c>
      <c r="G120" s="222"/>
      <c r="H120" s="226">
        <v>-1.6200000000000001</v>
      </c>
      <c r="I120" s="227"/>
      <c r="J120" s="222"/>
      <c r="K120" s="222"/>
      <c r="L120" s="228"/>
      <c r="M120" s="229"/>
      <c r="N120" s="230"/>
      <c r="O120" s="230"/>
      <c r="P120" s="230"/>
      <c r="Q120" s="230"/>
      <c r="R120" s="230"/>
      <c r="S120" s="230"/>
      <c r="T120" s="231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32" t="s">
        <v>138</v>
      </c>
      <c r="AU120" s="232" t="s">
        <v>92</v>
      </c>
      <c r="AV120" s="12" t="s">
        <v>92</v>
      </c>
      <c r="AW120" s="12" t="s">
        <v>37</v>
      </c>
      <c r="AX120" s="12" t="s">
        <v>76</v>
      </c>
      <c r="AY120" s="232" t="s">
        <v>126</v>
      </c>
    </row>
    <row r="121" s="12" customFormat="1">
      <c r="A121" s="12"/>
      <c r="B121" s="221"/>
      <c r="C121" s="222"/>
      <c r="D121" s="223" t="s">
        <v>138</v>
      </c>
      <c r="E121" s="224" t="s">
        <v>19</v>
      </c>
      <c r="F121" s="225" t="s">
        <v>322</v>
      </c>
      <c r="G121" s="222"/>
      <c r="H121" s="226">
        <v>-4.3200000000000003</v>
      </c>
      <c r="I121" s="227"/>
      <c r="J121" s="222"/>
      <c r="K121" s="222"/>
      <c r="L121" s="228"/>
      <c r="M121" s="229"/>
      <c r="N121" s="230"/>
      <c r="O121" s="230"/>
      <c r="P121" s="230"/>
      <c r="Q121" s="230"/>
      <c r="R121" s="230"/>
      <c r="S121" s="230"/>
      <c r="T121" s="231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T121" s="232" t="s">
        <v>138</v>
      </c>
      <c r="AU121" s="232" t="s">
        <v>92</v>
      </c>
      <c r="AV121" s="12" t="s">
        <v>92</v>
      </c>
      <c r="AW121" s="12" t="s">
        <v>37</v>
      </c>
      <c r="AX121" s="12" t="s">
        <v>76</v>
      </c>
      <c r="AY121" s="232" t="s">
        <v>126</v>
      </c>
    </row>
    <row r="122" s="13" customFormat="1">
      <c r="A122" s="13"/>
      <c r="B122" s="233"/>
      <c r="C122" s="234"/>
      <c r="D122" s="223" t="s">
        <v>138</v>
      </c>
      <c r="E122" s="235" t="s">
        <v>19</v>
      </c>
      <c r="F122" s="236" t="s">
        <v>141</v>
      </c>
      <c r="G122" s="234"/>
      <c r="H122" s="237">
        <v>104.78</v>
      </c>
      <c r="I122" s="238"/>
      <c r="J122" s="234"/>
      <c r="K122" s="234"/>
      <c r="L122" s="239"/>
      <c r="M122" s="240"/>
      <c r="N122" s="241"/>
      <c r="O122" s="241"/>
      <c r="P122" s="241"/>
      <c r="Q122" s="241"/>
      <c r="R122" s="241"/>
      <c r="S122" s="241"/>
      <c r="T122" s="24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3" t="s">
        <v>138</v>
      </c>
      <c r="AU122" s="243" t="s">
        <v>92</v>
      </c>
      <c r="AV122" s="13" t="s">
        <v>134</v>
      </c>
      <c r="AW122" s="13" t="s">
        <v>37</v>
      </c>
      <c r="AX122" s="13" t="s">
        <v>84</v>
      </c>
      <c r="AY122" s="243" t="s">
        <v>126</v>
      </c>
    </row>
    <row r="123" s="1" customFormat="1" ht="24.15" customHeight="1">
      <c r="A123" s="37"/>
      <c r="B123" s="38"/>
      <c r="C123" s="257" t="s">
        <v>8</v>
      </c>
      <c r="D123" s="257" t="s">
        <v>295</v>
      </c>
      <c r="E123" s="258" t="s">
        <v>323</v>
      </c>
      <c r="F123" s="259" t="s">
        <v>324</v>
      </c>
      <c r="G123" s="260" t="s">
        <v>132</v>
      </c>
      <c r="H123" s="261">
        <v>110.01900000000001</v>
      </c>
      <c r="I123" s="262">
        <v>491.86000000000001</v>
      </c>
      <c r="J123" s="263">
        <f>ROUND(I123*H123,2)</f>
        <v>54113.949999999997</v>
      </c>
      <c r="K123" s="259" t="s">
        <v>133</v>
      </c>
      <c r="L123" s="264"/>
      <c r="M123" s="265" t="s">
        <v>19</v>
      </c>
      <c r="N123" s="266" t="s">
        <v>48</v>
      </c>
      <c r="O123" s="83"/>
      <c r="P123" s="212">
        <f>O123*H123</f>
        <v>0</v>
      </c>
      <c r="Q123" s="212">
        <v>0.0047999999999999996</v>
      </c>
      <c r="R123" s="212">
        <f>Q123*H123</f>
        <v>0.52809119999999998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178</v>
      </c>
      <c r="AT123" s="214" t="s">
        <v>295</v>
      </c>
      <c r="AU123" s="214" t="s">
        <v>92</v>
      </c>
      <c r="AY123" s="16" t="s">
        <v>126</v>
      </c>
      <c r="BE123" s="215">
        <f>IF(N123="základní",J123,0)</f>
        <v>0</v>
      </c>
      <c r="BF123" s="215">
        <f>IF(N123="snížená",J123,0)</f>
        <v>54113.949999999997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92</v>
      </c>
      <c r="BK123" s="215">
        <f>ROUND(I123*H123,2)</f>
        <v>54113.949999999997</v>
      </c>
      <c r="BL123" s="16" t="s">
        <v>134</v>
      </c>
      <c r="BM123" s="214" t="s">
        <v>325</v>
      </c>
    </row>
    <row r="124" s="12" customFormat="1">
      <c r="A124" s="12"/>
      <c r="B124" s="221"/>
      <c r="C124" s="222"/>
      <c r="D124" s="223" t="s">
        <v>138</v>
      </c>
      <c r="E124" s="222"/>
      <c r="F124" s="225" t="s">
        <v>326</v>
      </c>
      <c r="G124" s="222"/>
      <c r="H124" s="226">
        <v>110.01900000000001</v>
      </c>
      <c r="I124" s="227"/>
      <c r="J124" s="222"/>
      <c r="K124" s="222"/>
      <c r="L124" s="228"/>
      <c r="M124" s="229"/>
      <c r="N124" s="230"/>
      <c r="O124" s="230"/>
      <c r="P124" s="230"/>
      <c r="Q124" s="230"/>
      <c r="R124" s="230"/>
      <c r="S124" s="230"/>
      <c r="T124" s="231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T124" s="232" t="s">
        <v>138</v>
      </c>
      <c r="AU124" s="232" t="s">
        <v>92</v>
      </c>
      <c r="AV124" s="12" t="s">
        <v>92</v>
      </c>
      <c r="AW124" s="12" t="s">
        <v>4</v>
      </c>
      <c r="AX124" s="12" t="s">
        <v>84</v>
      </c>
      <c r="AY124" s="232" t="s">
        <v>126</v>
      </c>
    </row>
    <row r="125" s="1" customFormat="1" ht="66.75" customHeight="1">
      <c r="A125" s="37"/>
      <c r="B125" s="38"/>
      <c r="C125" s="203" t="s">
        <v>212</v>
      </c>
      <c r="D125" s="203" t="s">
        <v>129</v>
      </c>
      <c r="E125" s="204" t="s">
        <v>327</v>
      </c>
      <c r="F125" s="205" t="s">
        <v>328</v>
      </c>
      <c r="G125" s="206" t="s">
        <v>132</v>
      </c>
      <c r="H125" s="207">
        <v>566.23900000000003</v>
      </c>
      <c r="I125" s="208">
        <v>920.53999999999996</v>
      </c>
      <c r="J125" s="209">
        <f>ROUND(I125*H125,2)</f>
        <v>521245.65000000002</v>
      </c>
      <c r="K125" s="205" t="s">
        <v>133</v>
      </c>
      <c r="L125" s="43"/>
      <c r="M125" s="210" t="s">
        <v>19</v>
      </c>
      <c r="N125" s="211" t="s">
        <v>48</v>
      </c>
      <c r="O125" s="83"/>
      <c r="P125" s="212">
        <f>O125*H125</f>
        <v>0</v>
      </c>
      <c r="Q125" s="212">
        <v>0.0086800000000000002</v>
      </c>
      <c r="R125" s="212">
        <f>Q125*H125</f>
        <v>4.9149545200000002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134</v>
      </c>
      <c r="AT125" s="214" t="s">
        <v>129</v>
      </c>
      <c r="AU125" s="214" t="s">
        <v>92</v>
      </c>
      <c r="AY125" s="16" t="s">
        <v>126</v>
      </c>
      <c r="BE125" s="215">
        <f>IF(N125="základní",J125,0)</f>
        <v>0</v>
      </c>
      <c r="BF125" s="215">
        <f>IF(N125="snížená",J125,0)</f>
        <v>521245.65000000002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92</v>
      </c>
      <c r="BK125" s="215">
        <f>ROUND(I125*H125,2)</f>
        <v>521245.65000000002</v>
      </c>
      <c r="BL125" s="16" t="s">
        <v>134</v>
      </c>
      <c r="BM125" s="214" t="s">
        <v>329</v>
      </c>
    </row>
    <row r="126" s="1" customFormat="1">
      <c r="A126" s="37"/>
      <c r="B126" s="38"/>
      <c r="C126" s="39"/>
      <c r="D126" s="216" t="s">
        <v>136</v>
      </c>
      <c r="E126" s="39"/>
      <c r="F126" s="217" t="s">
        <v>330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136</v>
      </c>
      <c r="AU126" s="16" t="s">
        <v>92</v>
      </c>
    </row>
    <row r="127" s="12" customFormat="1">
      <c r="A127" s="12"/>
      <c r="B127" s="221"/>
      <c r="C127" s="222"/>
      <c r="D127" s="223" t="s">
        <v>138</v>
      </c>
      <c r="E127" s="224" t="s">
        <v>19</v>
      </c>
      <c r="F127" s="225" t="s">
        <v>229</v>
      </c>
      <c r="G127" s="222"/>
      <c r="H127" s="226">
        <v>388.19999999999999</v>
      </c>
      <c r="I127" s="227"/>
      <c r="J127" s="222"/>
      <c r="K127" s="222"/>
      <c r="L127" s="228"/>
      <c r="M127" s="229"/>
      <c r="N127" s="230"/>
      <c r="O127" s="230"/>
      <c r="P127" s="230"/>
      <c r="Q127" s="230"/>
      <c r="R127" s="230"/>
      <c r="S127" s="230"/>
      <c r="T127" s="231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32" t="s">
        <v>138</v>
      </c>
      <c r="AU127" s="232" t="s">
        <v>92</v>
      </c>
      <c r="AV127" s="12" t="s">
        <v>92</v>
      </c>
      <c r="AW127" s="12" t="s">
        <v>37</v>
      </c>
      <c r="AX127" s="12" t="s">
        <v>76</v>
      </c>
      <c r="AY127" s="232" t="s">
        <v>126</v>
      </c>
    </row>
    <row r="128" s="12" customFormat="1">
      <c r="A128" s="12"/>
      <c r="B128" s="221"/>
      <c r="C128" s="222"/>
      <c r="D128" s="223" t="s">
        <v>138</v>
      </c>
      <c r="E128" s="224" t="s">
        <v>19</v>
      </c>
      <c r="F128" s="225" t="s">
        <v>256</v>
      </c>
      <c r="G128" s="222"/>
      <c r="H128" s="226">
        <v>140.87899999999999</v>
      </c>
      <c r="I128" s="227"/>
      <c r="J128" s="222"/>
      <c r="K128" s="222"/>
      <c r="L128" s="228"/>
      <c r="M128" s="229"/>
      <c r="N128" s="230"/>
      <c r="O128" s="230"/>
      <c r="P128" s="230"/>
      <c r="Q128" s="230"/>
      <c r="R128" s="230"/>
      <c r="S128" s="230"/>
      <c r="T128" s="231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232" t="s">
        <v>138</v>
      </c>
      <c r="AU128" s="232" t="s">
        <v>92</v>
      </c>
      <c r="AV128" s="12" t="s">
        <v>92</v>
      </c>
      <c r="AW128" s="12" t="s">
        <v>37</v>
      </c>
      <c r="AX128" s="12" t="s">
        <v>76</v>
      </c>
      <c r="AY128" s="232" t="s">
        <v>126</v>
      </c>
    </row>
    <row r="129" s="12" customFormat="1">
      <c r="A129" s="12"/>
      <c r="B129" s="221"/>
      <c r="C129" s="222"/>
      <c r="D129" s="223" t="s">
        <v>138</v>
      </c>
      <c r="E129" s="224" t="s">
        <v>19</v>
      </c>
      <c r="F129" s="225" t="s">
        <v>257</v>
      </c>
      <c r="G129" s="222"/>
      <c r="H129" s="226">
        <v>137.30000000000001</v>
      </c>
      <c r="I129" s="227"/>
      <c r="J129" s="222"/>
      <c r="K129" s="222"/>
      <c r="L129" s="228"/>
      <c r="M129" s="229"/>
      <c r="N129" s="230"/>
      <c r="O129" s="230"/>
      <c r="P129" s="230"/>
      <c r="Q129" s="230"/>
      <c r="R129" s="230"/>
      <c r="S129" s="230"/>
      <c r="T129" s="231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32" t="s">
        <v>138</v>
      </c>
      <c r="AU129" s="232" t="s">
        <v>92</v>
      </c>
      <c r="AV129" s="12" t="s">
        <v>92</v>
      </c>
      <c r="AW129" s="12" t="s">
        <v>37</v>
      </c>
      <c r="AX129" s="12" t="s">
        <v>76</v>
      </c>
      <c r="AY129" s="232" t="s">
        <v>126</v>
      </c>
    </row>
    <row r="130" s="14" customFormat="1">
      <c r="A130" s="14"/>
      <c r="B130" s="244"/>
      <c r="C130" s="245"/>
      <c r="D130" s="223" t="s">
        <v>138</v>
      </c>
      <c r="E130" s="246" t="s">
        <v>19</v>
      </c>
      <c r="F130" s="247" t="s">
        <v>331</v>
      </c>
      <c r="G130" s="245"/>
      <c r="H130" s="246" t="s">
        <v>19</v>
      </c>
      <c r="I130" s="248"/>
      <c r="J130" s="245"/>
      <c r="K130" s="245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138</v>
      </c>
      <c r="AU130" s="253" t="s">
        <v>92</v>
      </c>
      <c r="AV130" s="14" t="s">
        <v>84</v>
      </c>
      <c r="AW130" s="14" t="s">
        <v>37</v>
      </c>
      <c r="AX130" s="14" t="s">
        <v>76</v>
      </c>
      <c r="AY130" s="253" t="s">
        <v>126</v>
      </c>
    </row>
    <row r="131" s="12" customFormat="1">
      <c r="A131" s="12"/>
      <c r="B131" s="221"/>
      <c r="C131" s="222"/>
      <c r="D131" s="223" t="s">
        <v>138</v>
      </c>
      <c r="E131" s="224" t="s">
        <v>19</v>
      </c>
      <c r="F131" s="225" t="s">
        <v>332</v>
      </c>
      <c r="G131" s="222"/>
      <c r="H131" s="226">
        <v>-34.799999999999997</v>
      </c>
      <c r="I131" s="227"/>
      <c r="J131" s="222"/>
      <c r="K131" s="222"/>
      <c r="L131" s="228"/>
      <c r="M131" s="229"/>
      <c r="N131" s="230"/>
      <c r="O131" s="230"/>
      <c r="P131" s="230"/>
      <c r="Q131" s="230"/>
      <c r="R131" s="230"/>
      <c r="S131" s="230"/>
      <c r="T131" s="231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32" t="s">
        <v>138</v>
      </c>
      <c r="AU131" s="232" t="s">
        <v>92</v>
      </c>
      <c r="AV131" s="12" t="s">
        <v>92</v>
      </c>
      <c r="AW131" s="12" t="s">
        <v>37</v>
      </c>
      <c r="AX131" s="12" t="s">
        <v>76</v>
      </c>
      <c r="AY131" s="232" t="s">
        <v>126</v>
      </c>
    </row>
    <row r="132" s="12" customFormat="1">
      <c r="A132" s="12"/>
      <c r="B132" s="221"/>
      <c r="C132" s="222"/>
      <c r="D132" s="223" t="s">
        <v>138</v>
      </c>
      <c r="E132" s="224" t="s">
        <v>19</v>
      </c>
      <c r="F132" s="225" t="s">
        <v>333</v>
      </c>
      <c r="G132" s="222"/>
      <c r="H132" s="226">
        <v>-36.539999999999999</v>
      </c>
      <c r="I132" s="227"/>
      <c r="J132" s="222"/>
      <c r="K132" s="222"/>
      <c r="L132" s="228"/>
      <c r="M132" s="229"/>
      <c r="N132" s="230"/>
      <c r="O132" s="230"/>
      <c r="P132" s="230"/>
      <c r="Q132" s="230"/>
      <c r="R132" s="230"/>
      <c r="S132" s="230"/>
      <c r="T132" s="231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32" t="s">
        <v>138</v>
      </c>
      <c r="AU132" s="232" t="s">
        <v>92</v>
      </c>
      <c r="AV132" s="12" t="s">
        <v>92</v>
      </c>
      <c r="AW132" s="12" t="s">
        <v>37</v>
      </c>
      <c r="AX132" s="12" t="s">
        <v>76</v>
      </c>
      <c r="AY132" s="232" t="s">
        <v>126</v>
      </c>
    </row>
    <row r="133" s="12" customFormat="1">
      <c r="A133" s="12"/>
      <c r="B133" s="221"/>
      <c r="C133" s="222"/>
      <c r="D133" s="223" t="s">
        <v>138</v>
      </c>
      <c r="E133" s="224" t="s">
        <v>19</v>
      </c>
      <c r="F133" s="225" t="s">
        <v>334</v>
      </c>
      <c r="G133" s="222"/>
      <c r="H133" s="226">
        <v>-28.800000000000001</v>
      </c>
      <c r="I133" s="227"/>
      <c r="J133" s="222"/>
      <c r="K133" s="222"/>
      <c r="L133" s="228"/>
      <c r="M133" s="229"/>
      <c r="N133" s="230"/>
      <c r="O133" s="230"/>
      <c r="P133" s="230"/>
      <c r="Q133" s="230"/>
      <c r="R133" s="230"/>
      <c r="S133" s="230"/>
      <c r="T133" s="231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2" t="s">
        <v>138</v>
      </c>
      <c r="AU133" s="232" t="s">
        <v>92</v>
      </c>
      <c r="AV133" s="12" t="s">
        <v>92</v>
      </c>
      <c r="AW133" s="12" t="s">
        <v>37</v>
      </c>
      <c r="AX133" s="12" t="s">
        <v>76</v>
      </c>
      <c r="AY133" s="232" t="s">
        <v>126</v>
      </c>
    </row>
    <row r="134" s="13" customFormat="1">
      <c r="A134" s="13"/>
      <c r="B134" s="233"/>
      <c r="C134" s="234"/>
      <c r="D134" s="223" t="s">
        <v>138</v>
      </c>
      <c r="E134" s="235" t="s">
        <v>19</v>
      </c>
      <c r="F134" s="236" t="s">
        <v>141</v>
      </c>
      <c r="G134" s="234"/>
      <c r="H134" s="237">
        <v>566.23900000000003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138</v>
      </c>
      <c r="AU134" s="243" t="s">
        <v>92</v>
      </c>
      <c r="AV134" s="13" t="s">
        <v>134</v>
      </c>
      <c r="AW134" s="13" t="s">
        <v>37</v>
      </c>
      <c r="AX134" s="13" t="s">
        <v>84</v>
      </c>
      <c r="AY134" s="243" t="s">
        <v>126</v>
      </c>
    </row>
    <row r="135" s="1" customFormat="1" ht="21.75" customHeight="1">
      <c r="A135" s="37"/>
      <c r="B135" s="38"/>
      <c r="C135" s="257" t="s">
        <v>217</v>
      </c>
      <c r="D135" s="257" t="s">
        <v>295</v>
      </c>
      <c r="E135" s="258" t="s">
        <v>335</v>
      </c>
      <c r="F135" s="259" t="s">
        <v>336</v>
      </c>
      <c r="G135" s="260" t="s">
        <v>132</v>
      </c>
      <c r="H135" s="261">
        <v>594.55100000000004</v>
      </c>
      <c r="I135" s="262">
        <v>284.11000000000001</v>
      </c>
      <c r="J135" s="263">
        <f>ROUND(I135*H135,2)</f>
        <v>168917.88000000001</v>
      </c>
      <c r="K135" s="259" t="s">
        <v>133</v>
      </c>
      <c r="L135" s="264"/>
      <c r="M135" s="265" t="s">
        <v>19</v>
      </c>
      <c r="N135" s="266" t="s">
        <v>48</v>
      </c>
      <c r="O135" s="83"/>
      <c r="P135" s="212">
        <f>O135*H135</f>
        <v>0</v>
      </c>
      <c r="Q135" s="212">
        <v>0.0027000000000000001</v>
      </c>
      <c r="R135" s="212">
        <f>Q135*H135</f>
        <v>1.6052877000000001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178</v>
      </c>
      <c r="AT135" s="214" t="s">
        <v>295</v>
      </c>
      <c r="AU135" s="214" t="s">
        <v>92</v>
      </c>
      <c r="AY135" s="16" t="s">
        <v>126</v>
      </c>
      <c r="BE135" s="215">
        <f>IF(N135="základní",J135,0)</f>
        <v>0</v>
      </c>
      <c r="BF135" s="215">
        <f>IF(N135="snížená",J135,0)</f>
        <v>168917.88000000001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92</v>
      </c>
      <c r="BK135" s="215">
        <f>ROUND(I135*H135,2)</f>
        <v>168917.88000000001</v>
      </c>
      <c r="BL135" s="16" t="s">
        <v>134</v>
      </c>
      <c r="BM135" s="214" t="s">
        <v>337</v>
      </c>
    </row>
    <row r="136" s="12" customFormat="1">
      <c r="A136" s="12"/>
      <c r="B136" s="221"/>
      <c r="C136" s="222"/>
      <c r="D136" s="223" t="s">
        <v>138</v>
      </c>
      <c r="E136" s="222"/>
      <c r="F136" s="225" t="s">
        <v>338</v>
      </c>
      <c r="G136" s="222"/>
      <c r="H136" s="226">
        <v>594.55100000000004</v>
      </c>
      <c r="I136" s="227"/>
      <c r="J136" s="222"/>
      <c r="K136" s="222"/>
      <c r="L136" s="228"/>
      <c r="M136" s="229"/>
      <c r="N136" s="230"/>
      <c r="O136" s="230"/>
      <c r="P136" s="230"/>
      <c r="Q136" s="230"/>
      <c r="R136" s="230"/>
      <c r="S136" s="230"/>
      <c r="T136" s="231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32" t="s">
        <v>138</v>
      </c>
      <c r="AU136" s="232" t="s">
        <v>92</v>
      </c>
      <c r="AV136" s="12" t="s">
        <v>92</v>
      </c>
      <c r="AW136" s="12" t="s">
        <v>4</v>
      </c>
      <c r="AX136" s="12" t="s">
        <v>84</v>
      </c>
      <c r="AY136" s="232" t="s">
        <v>126</v>
      </c>
    </row>
    <row r="137" s="1" customFormat="1" ht="55.5" customHeight="1">
      <c r="A137" s="37"/>
      <c r="B137" s="38"/>
      <c r="C137" s="203" t="s">
        <v>224</v>
      </c>
      <c r="D137" s="203" t="s">
        <v>129</v>
      </c>
      <c r="E137" s="204" t="s">
        <v>339</v>
      </c>
      <c r="F137" s="205" t="s">
        <v>340</v>
      </c>
      <c r="G137" s="206" t="s">
        <v>204</v>
      </c>
      <c r="H137" s="207">
        <v>222.96000000000001</v>
      </c>
      <c r="I137" s="208">
        <v>200.81999999999999</v>
      </c>
      <c r="J137" s="209">
        <f>ROUND(I137*H137,2)</f>
        <v>44774.830000000002</v>
      </c>
      <c r="K137" s="205" t="s">
        <v>133</v>
      </c>
      <c r="L137" s="43"/>
      <c r="M137" s="210" t="s">
        <v>19</v>
      </c>
      <c r="N137" s="211" t="s">
        <v>48</v>
      </c>
      <c r="O137" s="83"/>
      <c r="P137" s="212">
        <f>O137*H137</f>
        <v>0</v>
      </c>
      <c r="Q137" s="212">
        <v>0.0017600000000000001</v>
      </c>
      <c r="R137" s="212">
        <f>Q137*H137</f>
        <v>0.39240960000000003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134</v>
      </c>
      <c r="AT137" s="214" t="s">
        <v>129</v>
      </c>
      <c r="AU137" s="214" t="s">
        <v>92</v>
      </c>
      <c r="AY137" s="16" t="s">
        <v>126</v>
      </c>
      <c r="BE137" s="215">
        <f>IF(N137="základní",J137,0)</f>
        <v>0</v>
      </c>
      <c r="BF137" s="215">
        <f>IF(N137="snížená",J137,0)</f>
        <v>44774.830000000002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92</v>
      </c>
      <c r="BK137" s="215">
        <f>ROUND(I137*H137,2)</f>
        <v>44774.830000000002</v>
      </c>
      <c r="BL137" s="16" t="s">
        <v>134</v>
      </c>
      <c r="BM137" s="214" t="s">
        <v>341</v>
      </c>
    </row>
    <row r="138" s="1" customFormat="1">
      <c r="A138" s="37"/>
      <c r="B138" s="38"/>
      <c r="C138" s="39"/>
      <c r="D138" s="216" t="s">
        <v>136</v>
      </c>
      <c r="E138" s="39"/>
      <c r="F138" s="217" t="s">
        <v>342</v>
      </c>
      <c r="G138" s="39"/>
      <c r="H138" s="39"/>
      <c r="I138" s="218"/>
      <c r="J138" s="39"/>
      <c r="K138" s="39"/>
      <c r="L138" s="43"/>
      <c r="M138" s="219"/>
      <c r="N138" s="220"/>
      <c r="O138" s="83"/>
      <c r="P138" s="83"/>
      <c r="Q138" s="83"/>
      <c r="R138" s="83"/>
      <c r="S138" s="83"/>
      <c r="T138" s="84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136</v>
      </c>
      <c r="AU138" s="16" t="s">
        <v>92</v>
      </c>
    </row>
    <row r="139" s="12" customFormat="1">
      <c r="A139" s="12"/>
      <c r="B139" s="221"/>
      <c r="C139" s="222"/>
      <c r="D139" s="223" t="s">
        <v>138</v>
      </c>
      <c r="E139" s="224" t="s">
        <v>19</v>
      </c>
      <c r="F139" s="225" t="s">
        <v>343</v>
      </c>
      <c r="G139" s="222"/>
      <c r="H139" s="226">
        <v>94.400000000000006</v>
      </c>
      <c r="I139" s="227"/>
      <c r="J139" s="222"/>
      <c r="K139" s="222"/>
      <c r="L139" s="228"/>
      <c r="M139" s="229"/>
      <c r="N139" s="230"/>
      <c r="O139" s="230"/>
      <c r="P139" s="230"/>
      <c r="Q139" s="230"/>
      <c r="R139" s="230"/>
      <c r="S139" s="230"/>
      <c r="T139" s="231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32" t="s">
        <v>138</v>
      </c>
      <c r="AU139" s="232" t="s">
        <v>92</v>
      </c>
      <c r="AV139" s="12" t="s">
        <v>92</v>
      </c>
      <c r="AW139" s="12" t="s">
        <v>37</v>
      </c>
      <c r="AX139" s="12" t="s">
        <v>76</v>
      </c>
      <c r="AY139" s="232" t="s">
        <v>126</v>
      </c>
    </row>
    <row r="140" s="12" customFormat="1">
      <c r="A140" s="12"/>
      <c r="B140" s="221"/>
      <c r="C140" s="222"/>
      <c r="D140" s="223" t="s">
        <v>138</v>
      </c>
      <c r="E140" s="224" t="s">
        <v>19</v>
      </c>
      <c r="F140" s="225" t="s">
        <v>344</v>
      </c>
      <c r="G140" s="222"/>
      <c r="H140" s="226">
        <v>85.200000000000003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2" t="s">
        <v>138</v>
      </c>
      <c r="AU140" s="232" t="s">
        <v>92</v>
      </c>
      <c r="AV140" s="12" t="s">
        <v>92</v>
      </c>
      <c r="AW140" s="12" t="s">
        <v>37</v>
      </c>
      <c r="AX140" s="12" t="s">
        <v>76</v>
      </c>
      <c r="AY140" s="232" t="s">
        <v>126</v>
      </c>
    </row>
    <row r="141" s="12" customFormat="1">
      <c r="A141" s="12"/>
      <c r="B141" s="221"/>
      <c r="C141" s="222"/>
      <c r="D141" s="223" t="s">
        <v>138</v>
      </c>
      <c r="E141" s="224" t="s">
        <v>19</v>
      </c>
      <c r="F141" s="225" t="s">
        <v>345</v>
      </c>
      <c r="G141" s="222"/>
      <c r="H141" s="226">
        <v>8.1600000000000001</v>
      </c>
      <c r="I141" s="227"/>
      <c r="J141" s="222"/>
      <c r="K141" s="222"/>
      <c r="L141" s="228"/>
      <c r="M141" s="229"/>
      <c r="N141" s="230"/>
      <c r="O141" s="230"/>
      <c r="P141" s="230"/>
      <c r="Q141" s="230"/>
      <c r="R141" s="230"/>
      <c r="S141" s="230"/>
      <c r="T141" s="231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T141" s="232" t="s">
        <v>138</v>
      </c>
      <c r="AU141" s="232" t="s">
        <v>92</v>
      </c>
      <c r="AV141" s="12" t="s">
        <v>92</v>
      </c>
      <c r="AW141" s="12" t="s">
        <v>37</v>
      </c>
      <c r="AX141" s="12" t="s">
        <v>76</v>
      </c>
      <c r="AY141" s="232" t="s">
        <v>126</v>
      </c>
    </row>
    <row r="142" s="12" customFormat="1">
      <c r="A142" s="12"/>
      <c r="B142" s="221"/>
      <c r="C142" s="222"/>
      <c r="D142" s="223" t="s">
        <v>138</v>
      </c>
      <c r="E142" s="224" t="s">
        <v>19</v>
      </c>
      <c r="F142" s="225" t="s">
        <v>346</v>
      </c>
      <c r="G142" s="222"/>
      <c r="H142" s="226">
        <v>28</v>
      </c>
      <c r="I142" s="227"/>
      <c r="J142" s="222"/>
      <c r="K142" s="222"/>
      <c r="L142" s="228"/>
      <c r="M142" s="229"/>
      <c r="N142" s="230"/>
      <c r="O142" s="230"/>
      <c r="P142" s="230"/>
      <c r="Q142" s="230"/>
      <c r="R142" s="230"/>
      <c r="S142" s="230"/>
      <c r="T142" s="231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32" t="s">
        <v>138</v>
      </c>
      <c r="AU142" s="232" t="s">
        <v>92</v>
      </c>
      <c r="AV142" s="12" t="s">
        <v>92</v>
      </c>
      <c r="AW142" s="12" t="s">
        <v>37</v>
      </c>
      <c r="AX142" s="12" t="s">
        <v>76</v>
      </c>
      <c r="AY142" s="232" t="s">
        <v>126</v>
      </c>
    </row>
    <row r="143" s="12" customFormat="1">
      <c r="A143" s="12"/>
      <c r="B143" s="221"/>
      <c r="C143" s="222"/>
      <c r="D143" s="223" t="s">
        <v>138</v>
      </c>
      <c r="E143" s="224" t="s">
        <v>19</v>
      </c>
      <c r="F143" s="225" t="s">
        <v>347</v>
      </c>
      <c r="G143" s="222"/>
      <c r="H143" s="226">
        <v>7.2000000000000002</v>
      </c>
      <c r="I143" s="227"/>
      <c r="J143" s="222"/>
      <c r="K143" s="222"/>
      <c r="L143" s="228"/>
      <c r="M143" s="229"/>
      <c r="N143" s="230"/>
      <c r="O143" s="230"/>
      <c r="P143" s="230"/>
      <c r="Q143" s="230"/>
      <c r="R143" s="230"/>
      <c r="S143" s="230"/>
      <c r="T143" s="231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2" t="s">
        <v>138</v>
      </c>
      <c r="AU143" s="232" t="s">
        <v>92</v>
      </c>
      <c r="AV143" s="12" t="s">
        <v>92</v>
      </c>
      <c r="AW143" s="12" t="s">
        <v>37</v>
      </c>
      <c r="AX143" s="12" t="s">
        <v>76</v>
      </c>
      <c r="AY143" s="232" t="s">
        <v>126</v>
      </c>
    </row>
    <row r="144" s="13" customFormat="1">
      <c r="A144" s="13"/>
      <c r="B144" s="233"/>
      <c r="C144" s="234"/>
      <c r="D144" s="223" t="s">
        <v>138</v>
      </c>
      <c r="E144" s="235" t="s">
        <v>19</v>
      </c>
      <c r="F144" s="236" t="s">
        <v>141</v>
      </c>
      <c r="G144" s="234"/>
      <c r="H144" s="237">
        <v>222.96000000000001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138</v>
      </c>
      <c r="AU144" s="243" t="s">
        <v>92</v>
      </c>
      <c r="AV144" s="13" t="s">
        <v>134</v>
      </c>
      <c r="AW144" s="13" t="s">
        <v>37</v>
      </c>
      <c r="AX144" s="13" t="s">
        <v>84</v>
      </c>
      <c r="AY144" s="243" t="s">
        <v>126</v>
      </c>
    </row>
    <row r="145" s="1" customFormat="1" ht="24.15" customHeight="1">
      <c r="A145" s="37"/>
      <c r="B145" s="38"/>
      <c r="C145" s="257" t="s">
        <v>205</v>
      </c>
      <c r="D145" s="257" t="s">
        <v>295</v>
      </c>
      <c r="E145" s="258" t="s">
        <v>348</v>
      </c>
      <c r="F145" s="259" t="s">
        <v>349</v>
      </c>
      <c r="G145" s="260" t="s">
        <v>132</v>
      </c>
      <c r="H145" s="261">
        <v>46.822000000000003</v>
      </c>
      <c r="I145" s="262">
        <v>128.81999999999999</v>
      </c>
      <c r="J145" s="263">
        <f>ROUND(I145*H145,2)</f>
        <v>6031.6099999999997</v>
      </c>
      <c r="K145" s="259" t="s">
        <v>133</v>
      </c>
      <c r="L145" s="264"/>
      <c r="M145" s="265" t="s">
        <v>19</v>
      </c>
      <c r="N145" s="266" t="s">
        <v>48</v>
      </c>
      <c r="O145" s="83"/>
      <c r="P145" s="212">
        <f>O145*H145</f>
        <v>0</v>
      </c>
      <c r="Q145" s="212">
        <v>0.0011999999999999999</v>
      </c>
      <c r="R145" s="212">
        <f>Q145*H145</f>
        <v>0.056186399999999997</v>
      </c>
      <c r="S145" s="212">
        <v>0</v>
      </c>
      <c r="T145" s="21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178</v>
      </c>
      <c r="AT145" s="214" t="s">
        <v>295</v>
      </c>
      <c r="AU145" s="214" t="s">
        <v>92</v>
      </c>
      <c r="AY145" s="16" t="s">
        <v>126</v>
      </c>
      <c r="BE145" s="215">
        <f>IF(N145="základní",J145,0)</f>
        <v>0</v>
      </c>
      <c r="BF145" s="215">
        <f>IF(N145="snížená",J145,0)</f>
        <v>6031.6099999999997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92</v>
      </c>
      <c r="BK145" s="215">
        <f>ROUND(I145*H145,2)</f>
        <v>6031.6099999999997</v>
      </c>
      <c r="BL145" s="16" t="s">
        <v>134</v>
      </c>
      <c r="BM145" s="214" t="s">
        <v>350</v>
      </c>
    </row>
    <row r="146" s="12" customFormat="1">
      <c r="A146" s="12"/>
      <c r="B146" s="221"/>
      <c r="C146" s="222"/>
      <c r="D146" s="223" t="s">
        <v>138</v>
      </c>
      <c r="E146" s="222"/>
      <c r="F146" s="225" t="s">
        <v>351</v>
      </c>
      <c r="G146" s="222"/>
      <c r="H146" s="226">
        <v>46.822000000000003</v>
      </c>
      <c r="I146" s="227"/>
      <c r="J146" s="222"/>
      <c r="K146" s="222"/>
      <c r="L146" s="228"/>
      <c r="M146" s="229"/>
      <c r="N146" s="230"/>
      <c r="O146" s="230"/>
      <c r="P146" s="230"/>
      <c r="Q146" s="230"/>
      <c r="R146" s="230"/>
      <c r="S146" s="230"/>
      <c r="T146" s="231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32" t="s">
        <v>138</v>
      </c>
      <c r="AU146" s="232" t="s">
        <v>92</v>
      </c>
      <c r="AV146" s="12" t="s">
        <v>92</v>
      </c>
      <c r="AW146" s="12" t="s">
        <v>4</v>
      </c>
      <c r="AX146" s="12" t="s">
        <v>84</v>
      </c>
      <c r="AY146" s="232" t="s">
        <v>126</v>
      </c>
    </row>
    <row r="147" s="1" customFormat="1" ht="55.5" customHeight="1">
      <c r="A147" s="37"/>
      <c r="B147" s="38"/>
      <c r="C147" s="203" t="s">
        <v>236</v>
      </c>
      <c r="D147" s="203" t="s">
        <v>129</v>
      </c>
      <c r="E147" s="204" t="s">
        <v>352</v>
      </c>
      <c r="F147" s="205" t="s">
        <v>353</v>
      </c>
      <c r="G147" s="206" t="s">
        <v>132</v>
      </c>
      <c r="H147" s="207">
        <v>30</v>
      </c>
      <c r="I147" s="208">
        <v>566.63999999999999</v>
      </c>
      <c r="J147" s="209">
        <f>ROUND(I147*H147,2)</f>
        <v>16999.200000000001</v>
      </c>
      <c r="K147" s="205" t="s">
        <v>133</v>
      </c>
      <c r="L147" s="43"/>
      <c r="M147" s="210" t="s">
        <v>19</v>
      </c>
      <c r="N147" s="211" t="s">
        <v>48</v>
      </c>
      <c r="O147" s="83"/>
      <c r="P147" s="212">
        <f>O147*H147</f>
        <v>0</v>
      </c>
      <c r="Q147" s="212">
        <v>0.01119</v>
      </c>
      <c r="R147" s="212">
        <f>Q147*H147</f>
        <v>0.3357</v>
      </c>
      <c r="S147" s="212">
        <v>0</v>
      </c>
      <c r="T147" s="21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14" t="s">
        <v>134</v>
      </c>
      <c r="AT147" s="214" t="s">
        <v>129</v>
      </c>
      <c r="AU147" s="214" t="s">
        <v>92</v>
      </c>
      <c r="AY147" s="16" t="s">
        <v>126</v>
      </c>
      <c r="BE147" s="215">
        <f>IF(N147="základní",J147,0)</f>
        <v>0</v>
      </c>
      <c r="BF147" s="215">
        <f>IF(N147="snížená",J147,0)</f>
        <v>16999.200000000001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6" t="s">
        <v>92</v>
      </c>
      <c r="BK147" s="215">
        <f>ROUND(I147*H147,2)</f>
        <v>16999.200000000001</v>
      </c>
      <c r="BL147" s="16" t="s">
        <v>134</v>
      </c>
      <c r="BM147" s="214" t="s">
        <v>354</v>
      </c>
    </row>
    <row r="148" s="1" customFormat="1">
      <c r="A148" s="37"/>
      <c r="B148" s="38"/>
      <c r="C148" s="39"/>
      <c r="D148" s="216" t="s">
        <v>136</v>
      </c>
      <c r="E148" s="39"/>
      <c r="F148" s="217" t="s">
        <v>355</v>
      </c>
      <c r="G148" s="39"/>
      <c r="H148" s="39"/>
      <c r="I148" s="218"/>
      <c r="J148" s="39"/>
      <c r="K148" s="39"/>
      <c r="L148" s="43"/>
      <c r="M148" s="219"/>
      <c r="N148" s="220"/>
      <c r="O148" s="83"/>
      <c r="P148" s="83"/>
      <c r="Q148" s="83"/>
      <c r="R148" s="83"/>
      <c r="S148" s="83"/>
      <c r="T148" s="84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136</v>
      </c>
      <c r="AU148" s="16" t="s">
        <v>92</v>
      </c>
    </row>
    <row r="149" s="14" customFormat="1">
      <c r="A149" s="14"/>
      <c r="B149" s="244"/>
      <c r="C149" s="245"/>
      <c r="D149" s="223" t="s">
        <v>138</v>
      </c>
      <c r="E149" s="246" t="s">
        <v>19</v>
      </c>
      <c r="F149" s="247" t="s">
        <v>356</v>
      </c>
      <c r="G149" s="245"/>
      <c r="H149" s="246" t="s">
        <v>19</v>
      </c>
      <c r="I149" s="248"/>
      <c r="J149" s="245"/>
      <c r="K149" s="245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138</v>
      </c>
      <c r="AU149" s="253" t="s">
        <v>92</v>
      </c>
      <c r="AV149" s="14" t="s">
        <v>84</v>
      </c>
      <c r="AW149" s="14" t="s">
        <v>37</v>
      </c>
      <c r="AX149" s="14" t="s">
        <v>76</v>
      </c>
      <c r="AY149" s="253" t="s">
        <v>126</v>
      </c>
    </row>
    <row r="150" s="12" customFormat="1">
      <c r="A150" s="12"/>
      <c r="B150" s="221"/>
      <c r="C150" s="222"/>
      <c r="D150" s="223" t="s">
        <v>138</v>
      </c>
      <c r="E150" s="224" t="s">
        <v>19</v>
      </c>
      <c r="F150" s="225" t="s">
        <v>357</v>
      </c>
      <c r="G150" s="222"/>
      <c r="H150" s="226">
        <v>30</v>
      </c>
      <c r="I150" s="227"/>
      <c r="J150" s="222"/>
      <c r="K150" s="222"/>
      <c r="L150" s="228"/>
      <c r="M150" s="229"/>
      <c r="N150" s="230"/>
      <c r="O150" s="230"/>
      <c r="P150" s="230"/>
      <c r="Q150" s="230"/>
      <c r="R150" s="230"/>
      <c r="S150" s="230"/>
      <c r="T150" s="231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32" t="s">
        <v>138</v>
      </c>
      <c r="AU150" s="232" t="s">
        <v>92</v>
      </c>
      <c r="AV150" s="12" t="s">
        <v>92</v>
      </c>
      <c r="AW150" s="12" t="s">
        <v>37</v>
      </c>
      <c r="AX150" s="12" t="s">
        <v>84</v>
      </c>
      <c r="AY150" s="232" t="s">
        <v>126</v>
      </c>
    </row>
    <row r="151" s="1" customFormat="1" ht="21.75" customHeight="1">
      <c r="A151" s="37"/>
      <c r="B151" s="38"/>
      <c r="C151" s="257" t="s">
        <v>243</v>
      </c>
      <c r="D151" s="257" t="s">
        <v>295</v>
      </c>
      <c r="E151" s="258" t="s">
        <v>358</v>
      </c>
      <c r="F151" s="259" t="s">
        <v>359</v>
      </c>
      <c r="G151" s="260" t="s">
        <v>132</v>
      </c>
      <c r="H151" s="261">
        <v>31.5</v>
      </c>
      <c r="I151" s="262">
        <v>47.43</v>
      </c>
      <c r="J151" s="263">
        <f>ROUND(I151*H151,2)</f>
        <v>1494.05</v>
      </c>
      <c r="K151" s="259" t="s">
        <v>133</v>
      </c>
      <c r="L151" s="264"/>
      <c r="M151" s="265" t="s">
        <v>19</v>
      </c>
      <c r="N151" s="266" t="s">
        <v>48</v>
      </c>
      <c r="O151" s="83"/>
      <c r="P151" s="212">
        <f>O151*H151</f>
        <v>0</v>
      </c>
      <c r="Q151" s="212">
        <v>0.00044999999999999999</v>
      </c>
      <c r="R151" s="212">
        <f>Q151*H151</f>
        <v>0.014175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178</v>
      </c>
      <c r="AT151" s="214" t="s">
        <v>295</v>
      </c>
      <c r="AU151" s="214" t="s">
        <v>92</v>
      </c>
      <c r="AY151" s="16" t="s">
        <v>126</v>
      </c>
      <c r="BE151" s="215">
        <f>IF(N151="základní",J151,0)</f>
        <v>0</v>
      </c>
      <c r="BF151" s="215">
        <f>IF(N151="snížená",J151,0)</f>
        <v>1494.05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92</v>
      </c>
      <c r="BK151" s="215">
        <f>ROUND(I151*H151,2)</f>
        <v>1494.05</v>
      </c>
      <c r="BL151" s="16" t="s">
        <v>134</v>
      </c>
      <c r="BM151" s="214" t="s">
        <v>360</v>
      </c>
    </row>
    <row r="152" s="12" customFormat="1">
      <c r="A152" s="12"/>
      <c r="B152" s="221"/>
      <c r="C152" s="222"/>
      <c r="D152" s="223" t="s">
        <v>138</v>
      </c>
      <c r="E152" s="222"/>
      <c r="F152" s="225" t="s">
        <v>361</v>
      </c>
      <c r="G152" s="222"/>
      <c r="H152" s="226">
        <v>31.5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2" t="s">
        <v>138</v>
      </c>
      <c r="AU152" s="232" t="s">
        <v>92</v>
      </c>
      <c r="AV152" s="12" t="s">
        <v>92</v>
      </c>
      <c r="AW152" s="12" t="s">
        <v>4</v>
      </c>
      <c r="AX152" s="12" t="s">
        <v>84</v>
      </c>
      <c r="AY152" s="232" t="s">
        <v>126</v>
      </c>
    </row>
    <row r="153" s="1" customFormat="1" ht="66.75" customHeight="1">
      <c r="A153" s="37"/>
      <c r="B153" s="38"/>
      <c r="C153" s="203" t="s">
        <v>251</v>
      </c>
      <c r="D153" s="203" t="s">
        <v>129</v>
      </c>
      <c r="E153" s="204" t="s">
        <v>362</v>
      </c>
      <c r="F153" s="205" t="s">
        <v>363</v>
      </c>
      <c r="G153" s="206" t="s">
        <v>132</v>
      </c>
      <c r="H153" s="207">
        <v>30</v>
      </c>
      <c r="I153" s="208">
        <v>1082.52</v>
      </c>
      <c r="J153" s="209">
        <f>ROUND(I153*H153,2)</f>
        <v>32475.599999999999</v>
      </c>
      <c r="K153" s="205" t="s">
        <v>133</v>
      </c>
      <c r="L153" s="43"/>
      <c r="M153" s="210" t="s">
        <v>19</v>
      </c>
      <c r="N153" s="211" t="s">
        <v>48</v>
      </c>
      <c r="O153" s="83"/>
      <c r="P153" s="212">
        <f>O153*H153</f>
        <v>0</v>
      </c>
      <c r="Q153" s="212">
        <v>0.013440000000000001</v>
      </c>
      <c r="R153" s="212">
        <f>Q153*H153</f>
        <v>0.4032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134</v>
      </c>
      <c r="AT153" s="214" t="s">
        <v>129</v>
      </c>
      <c r="AU153" s="214" t="s">
        <v>92</v>
      </c>
      <c r="AY153" s="16" t="s">
        <v>126</v>
      </c>
      <c r="BE153" s="215">
        <f>IF(N153="základní",J153,0)</f>
        <v>0</v>
      </c>
      <c r="BF153" s="215">
        <f>IF(N153="snížená",J153,0)</f>
        <v>32475.599999999999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92</v>
      </c>
      <c r="BK153" s="215">
        <f>ROUND(I153*H153,2)</f>
        <v>32475.599999999999</v>
      </c>
      <c r="BL153" s="16" t="s">
        <v>134</v>
      </c>
      <c r="BM153" s="214" t="s">
        <v>364</v>
      </c>
    </row>
    <row r="154" s="1" customFormat="1">
      <c r="A154" s="37"/>
      <c r="B154" s="38"/>
      <c r="C154" s="39"/>
      <c r="D154" s="216" t="s">
        <v>136</v>
      </c>
      <c r="E154" s="39"/>
      <c r="F154" s="217" t="s">
        <v>365</v>
      </c>
      <c r="G154" s="39"/>
      <c r="H154" s="39"/>
      <c r="I154" s="218"/>
      <c r="J154" s="39"/>
      <c r="K154" s="39"/>
      <c r="L154" s="43"/>
      <c r="M154" s="219"/>
      <c r="N154" s="220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136</v>
      </c>
      <c r="AU154" s="16" t="s">
        <v>92</v>
      </c>
    </row>
    <row r="155" s="14" customFormat="1">
      <c r="A155" s="14"/>
      <c r="B155" s="244"/>
      <c r="C155" s="245"/>
      <c r="D155" s="223" t="s">
        <v>138</v>
      </c>
      <c r="E155" s="246" t="s">
        <v>19</v>
      </c>
      <c r="F155" s="247" t="s">
        <v>356</v>
      </c>
      <c r="G155" s="245"/>
      <c r="H155" s="246" t="s">
        <v>19</v>
      </c>
      <c r="I155" s="248"/>
      <c r="J155" s="245"/>
      <c r="K155" s="245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138</v>
      </c>
      <c r="AU155" s="253" t="s">
        <v>92</v>
      </c>
      <c r="AV155" s="14" t="s">
        <v>84</v>
      </c>
      <c r="AW155" s="14" t="s">
        <v>37</v>
      </c>
      <c r="AX155" s="14" t="s">
        <v>76</v>
      </c>
      <c r="AY155" s="253" t="s">
        <v>126</v>
      </c>
    </row>
    <row r="156" s="12" customFormat="1">
      <c r="A156" s="12"/>
      <c r="B156" s="221"/>
      <c r="C156" s="222"/>
      <c r="D156" s="223" t="s">
        <v>138</v>
      </c>
      <c r="E156" s="224" t="s">
        <v>19</v>
      </c>
      <c r="F156" s="225" t="s">
        <v>357</v>
      </c>
      <c r="G156" s="222"/>
      <c r="H156" s="226">
        <v>30</v>
      </c>
      <c r="I156" s="227"/>
      <c r="J156" s="222"/>
      <c r="K156" s="222"/>
      <c r="L156" s="228"/>
      <c r="M156" s="229"/>
      <c r="N156" s="230"/>
      <c r="O156" s="230"/>
      <c r="P156" s="230"/>
      <c r="Q156" s="230"/>
      <c r="R156" s="230"/>
      <c r="S156" s="230"/>
      <c r="T156" s="23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2" t="s">
        <v>138</v>
      </c>
      <c r="AU156" s="232" t="s">
        <v>92</v>
      </c>
      <c r="AV156" s="12" t="s">
        <v>92</v>
      </c>
      <c r="AW156" s="12" t="s">
        <v>37</v>
      </c>
      <c r="AX156" s="12" t="s">
        <v>84</v>
      </c>
      <c r="AY156" s="232" t="s">
        <v>126</v>
      </c>
    </row>
    <row r="157" s="1" customFormat="1" ht="24.15" customHeight="1">
      <c r="A157" s="37"/>
      <c r="B157" s="38"/>
      <c r="C157" s="257" t="s">
        <v>258</v>
      </c>
      <c r="D157" s="257" t="s">
        <v>295</v>
      </c>
      <c r="E157" s="258" t="s">
        <v>366</v>
      </c>
      <c r="F157" s="259" t="s">
        <v>367</v>
      </c>
      <c r="G157" s="260" t="s">
        <v>132</v>
      </c>
      <c r="H157" s="261">
        <v>31.5</v>
      </c>
      <c r="I157" s="262">
        <v>1598.54</v>
      </c>
      <c r="J157" s="263">
        <f>ROUND(I157*H157,2)</f>
        <v>50354.010000000002</v>
      </c>
      <c r="K157" s="259" t="s">
        <v>133</v>
      </c>
      <c r="L157" s="264"/>
      <c r="M157" s="265" t="s">
        <v>19</v>
      </c>
      <c r="N157" s="266" t="s">
        <v>48</v>
      </c>
      <c r="O157" s="83"/>
      <c r="P157" s="212">
        <f>O157*H157</f>
        <v>0</v>
      </c>
      <c r="Q157" s="212">
        <v>0.0030000000000000001</v>
      </c>
      <c r="R157" s="212">
        <f>Q157*H157</f>
        <v>0.094500000000000001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178</v>
      </c>
      <c r="AT157" s="214" t="s">
        <v>295</v>
      </c>
      <c r="AU157" s="214" t="s">
        <v>92</v>
      </c>
      <c r="AY157" s="16" t="s">
        <v>126</v>
      </c>
      <c r="BE157" s="215">
        <f>IF(N157="základní",J157,0)</f>
        <v>0</v>
      </c>
      <c r="BF157" s="215">
        <f>IF(N157="snížená",J157,0)</f>
        <v>50354.010000000002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92</v>
      </c>
      <c r="BK157" s="215">
        <f>ROUND(I157*H157,2)</f>
        <v>50354.010000000002</v>
      </c>
      <c r="BL157" s="16" t="s">
        <v>134</v>
      </c>
      <c r="BM157" s="214" t="s">
        <v>368</v>
      </c>
    </row>
    <row r="158" s="12" customFormat="1">
      <c r="A158" s="12"/>
      <c r="B158" s="221"/>
      <c r="C158" s="222"/>
      <c r="D158" s="223" t="s">
        <v>138</v>
      </c>
      <c r="E158" s="222"/>
      <c r="F158" s="225" t="s">
        <v>361</v>
      </c>
      <c r="G158" s="222"/>
      <c r="H158" s="226">
        <v>31.5</v>
      </c>
      <c r="I158" s="227"/>
      <c r="J158" s="222"/>
      <c r="K158" s="222"/>
      <c r="L158" s="228"/>
      <c r="M158" s="229"/>
      <c r="N158" s="230"/>
      <c r="O158" s="230"/>
      <c r="P158" s="230"/>
      <c r="Q158" s="230"/>
      <c r="R158" s="230"/>
      <c r="S158" s="230"/>
      <c r="T158" s="23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32" t="s">
        <v>138</v>
      </c>
      <c r="AU158" s="232" t="s">
        <v>92</v>
      </c>
      <c r="AV158" s="12" t="s">
        <v>92</v>
      </c>
      <c r="AW158" s="12" t="s">
        <v>4</v>
      </c>
      <c r="AX158" s="12" t="s">
        <v>84</v>
      </c>
      <c r="AY158" s="232" t="s">
        <v>126</v>
      </c>
    </row>
    <row r="159" s="1" customFormat="1" ht="55.5" customHeight="1">
      <c r="A159" s="37"/>
      <c r="B159" s="38"/>
      <c r="C159" s="203" t="s">
        <v>7</v>
      </c>
      <c r="D159" s="203" t="s">
        <v>129</v>
      </c>
      <c r="E159" s="204" t="s">
        <v>369</v>
      </c>
      <c r="F159" s="205" t="s">
        <v>370</v>
      </c>
      <c r="G159" s="206" t="s">
        <v>132</v>
      </c>
      <c r="H159" s="207">
        <v>657.70899999999995</v>
      </c>
      <c r="I159" s="208">
        <v>33.289999999999999</v>
      </c>
      <c r="J159" s="209">
        <f>ROUND(I159*H159,2)</f>
        <v>21895.130000000001</v>
      </c>
      <c r="K159" s="205" t="s">
        <v>133</v>
      </c>
      <c r="L159" s="43"/>
      <c r="M159" s="210" t="s">
        <v>19</v>
      </c>
      <c r="N159" s="211" t="s">
        <v>48</v>
      </c>
      <c r="O159" s="83"/>
      <c r="P159" s="212">
        <f>O159*H159</f>
        <v>0</v>
      </c>
      <c r="Q159" s="212">
        <v>8.0000000000000007E-05</v>
      </c>
      <c r="R159" s="212">
        <f>Q159*H159</f>
        <v>0.052616719999999999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134</v>
      </c>
      <c r="AT159" s="214" t="s">
        <v>129</v>
      </c>
      <c r="AU159" s="214" t="s">
        <v>92</v>
      </c>
      <c r="AY159" s="16" t="s">
        <v>126</v>
      </c>
      <c r="BE159" s="215">
        <f>IF(N159="základní",J159,0)</f>
        <v>0</v>
      </c>
      <c r="BF159" s="215">
        <f>IF(N159="snížená",J159,0)</f>
        <v>21895.130000000001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92</v>
      </c>
      <c r="BK159" s="215">
        <f>ROUND(I159*H159,2)</f>
        <v>21895.130000000001</v>
      </c>
      <c r="BL159" s="16" t="s">
        <v>134</v>
      </c>
      <c r="BM159" s="214" t="s">
        <v>371</v>
      </c>
    </row>
    <row r="160" s="1" customFormat="1">
      <c r="A160" s="37"/>
      <c r="B160" s="38"/>
      <c r="C160" s="39"/>
      <c r="D160" s="216" t="s">
        <v>136</v>
      </c>
      <c r="E160" s="39"/>
      <c r="F160" s="217" t="s">
        <v>372</v>
      </c>
      <c r="G160" s="39"/>
      <c r="H160" s="39"/>
      <c r="I160" s="218"/>
      <c r="J160" s="39"/>
      <c r="K160" s="39"/>
      <c r="L160" s="43"/>
      <c r="M160" s="219"/>
      <c r="N160" s="220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136</v>
      </c>
      <c r="AU160" s="16" t="s">
        <v>92</v>
      </c>
    </row>
    <row r="161" s="12" customFormat="1">
      <c r="A161" s="12"/>
      <c r="B161" s="221"/>
      <c r="C161" s="222"/>
      <c r="D161" s="223" t="s">
        <v>138</v>
      </c>
      <c r="E161" s="224" t="s">
        <v>19</v>
      </c>
      <c r="F161" s="225" t="s">
        <v>373</v>
      </c>
      <c r="G161" s="222"/>
      <c r="H161" s="226">
        <v>657.70899999999995</v>
      </c>
      <c r="I161" s="227"/>
      <c r="J161" s="222"/>
      <c r="K161" s="222"/>
      <c r="L161" s="228"/>
      <c r="M161" s="229"/>
      <c r="N161" s="230"/>
      <c r="O161" s="230"/>
      <c r="P161" s="230"/>
      <c r="Q161" s="230"/>
      <c r="R161" s="230"/>
      <c r="S161" s="230"/>
      <c r="T161" s="231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32" t="s">
        <v>138</v>
      </c>
      <c r="AU161" s="232" t="s">
        <v>92</v>
      </c>
      <c r="AV161" s="12" t="s">
        <v>92</v>
      </c>
      <c r="AW161" s="12" t="s">
        <v>37</v>
      </c>
      <c r="AX161" s="12" t="s">
        <v>84</v>
      </c>
      <c r="AY161" s="232" t="s">
        <v>126</v>
      </c>
    </row>
    <row r="162" s="1" customFormat="1" ht="55.5" customHeight="1">
      <c r="A162" s="37"/>
      <c r="B162" s="38"/>
      <c r="C162" s="203" t="s">
        <v>374</v>
      </c>
      <c r="D162" s="203" t="s">
        <v>129</v>
      </c>
      <c r="E162" s="204" t="s">
        <v>375</v>
      </c>
      <c r="F162" s="205" t="s">
        <v>376</v>
      </c>
      <c r="G162" s="206" t="s">
        <v>132</v>
      </c>
      <c r="H162" s="207">
        <v>30</v>
      </c>
      <c r="I162" s="208">
        <v>92.840000000000003</v>
      </c>
      <c r="J162" s="209">
        <f>ROUND(I162*H162,2)</f>
        <v>2785.1999999999998</v>
      </c>
      <c r="K162" s="205" t="s">
        <v>133</v>
      </c>
      <c r="L162" s="43"/>
      <c r="M162" s="210" t="s">
        <v>19</v>
      </c>
      <c r="N162" s="211" t="s">
        <v>48</v>
      </c>
      <c r="O162" s="83"/>
      <c r="P162" s="212">
        <f>O162*H162</f>
        <v>0</v>
      </c>
      <c r="Q162" s="212">
        <v>8.0000000000000007E-05</v>
      </c>
      <c r="R162" s="212">
        <f>Q162*H162</f>
        <v>0.0024000000000000002</v>
      </c>
      <c r="S162" s="212">
        <v>0</v>
      </c>
      <c r="T162" s="21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4" t="s">
        <v>134</v>
      </c>
      <c r="AT162" s="214" t="s">
        <v>129</v>
      </c>
      <c r="AU162" s="214" t="s">
        <v>92</v>
      </c>
      <c r="AY162" s="16" t="s">
        <v>126</v>
      </c>
      <c r="BE162" s="215">
        <f>IF(N162="základní",J162,0)</f>
        <v>0</v>
      </c>
      <c r="BF162" s="215">
        <f>IF(N162="snížená",J162,0)</f>
        <v>2785.1999999999998</v>
      </c>
      <c r="BG162" s="215">
        <f>IF(N162="zákl. přenesená",J162,0)</f>
        <v>0</v>
      </c>
      <c r="BH162" s="215">
        <f>IF(N162="sníž. přenesená",J162,0)</f>
        <v>0</v>
      </c>
      <c r="BI162" s="215">
        <f>IF(N162="nulová",J162,0)</f>
        <v>0</v>
      </c>
      <c r="BJ162" s="16" t="s">
        <v>92</v>
      </c>
      <c r="BK162" s="215">
        <f>ROUND(I162*H162,2)</f>
        <v>2785.1999999999998</v>
      </c>
      <c r="BL162" s="16" t="s">
        <v>134</v>
      </c>
      <c r="BM162" s="214" t="s">
        <v>377</v>
      </c>
    </row>
    <row r="163" s="1" customFormat="1">
      <c r="A163" s="37"/>
      <c r="B163" s="38"/>
      <c r="C163" s="39"/>
      <c r="D163" s="216" t="s">
        <v>136</v>
      </c>
      <c r="E163" s="39"/>
      <c r="F163" s="217" t="s">
        <v>378</v>
      </c>
      <c r="G163" s="39"/>
      <c r="H163" s="39"/>
      <c r="I163" s="218"/>
      <c r="J163" s="39"/>
      <c r="K163" s="39"/>
      <c r="L163" s="43"/>
      <c r="M163" s="219"/>
      <c r="N163" s="220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136</v>
      </c>
      <c r="AU163" s="16" t="s">
        <v>92</v>
      </c>
    </row>
    <row r="164" s="1" customFormat="1" ht="24.15" customHeight="1">
      <c r="A164" s="37"/>
      <c r="B164" s="38"/>
      <c r="C164" s="203" t="s">
        <v>379</v>
      </c>
      <c r="D164" s="203" t="s">
        <v>129</v>
      </c>
      <c r="E164" s="204" t="s">
        <v>380</v>
      </c>
      <c r="F164" s="205" t="s">
        <v>381</v>
      </c>
      <c r="G164" s="206" t="s">
        <v>204</v>
      </c>
      <c r="H164" s="207">
        <v>65.299999999999997</v>
      </c>
      <c r="I164" s="208">
        <v>32.289999999999999</v>
      </c>
      <c r="J164" s="209">
        <f>ROUND(I164*H164,2)</f>
        <v>2108.54</v>
      </c>
      <c r="K164" s="205" t="s">
        <v>133</v>
      </c>
      <c r="L164" s="43"/>
      <c r="M164" s="210" t="s">
        <v>19</v>
      </c>
      <c r="N164" s="211" t="s">
        <v>48</v>
      </c>
      <c r="O164" s="83"/>
      <c r="P164" s="212">
        <f>O164*H164</f>
        <v>0</v>
      </c>
      <c r="Q164" s="212">
        <v>0</v>
      </c>
      <c r="R164" s="212">
        <f>Q164*H164</f>
        <v>0</v>
      </c>
      <c r="S164" s="212">
        <v>0</v>
      </c>
      <c r="T164" s="21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14" t="s">
        <v>134</v>
      </c>
      <c r="AT164" s="214" t="s">
        <v>129</v>
      </c>
      <c r="AU164" s="214" t="s">
        <v>92</v>
      </c>
      <c r="AY164" s="16" t="s">
        <v>126</v>
      </c>
      <c r="BE164" s="215">
        <f>IF(N164="základní",J164,0)</f>
        <v>0</v>
      </c>
      <c r="BF164" s="215">
        <f>IF(N164="snížená",J164,0)</f>
        <v>2108.54</v>
      </c>
      <c r="BG164" s="215">
        <f>IF(N164="zákl. přenesená",J164,0)</f>
        <v>0</v>
      </c>
      <c r="BH164" s="215">
        <f>IF(N164="sníž. přenesená",J164,0)</f>
        <v>0</v>
      </c>
      <c r="BI164" s="215">
        <f>IF(N164="nulová",J164,0)</f>
        <v>0</v>
      </c>
      <c r="BJ164" s="16" t="s">
        <v>92</v>
      </c>
      <c r="BK164" s="215">
        <f>ROUND(I164*H164,2)</f>
        <v>2108.54</v>
      </c>
      <c r="BL164" s="16" t="s">
        <v>134</v>
      </c>
      <c r="BM164" s="214" t="s">
        <v>382</v>
      </c>
    </row>
    <row r="165" s="1" customFormat="1">
      <c r="A165" s="37"/>
      <c r="B165" s="38"/>
      <c r="C165" s="39"/>
      <c r="D165" s="216" t="s">
        <v>136</v>
      </c>
      <c r="E165" s="39"/>
      <c r="F165" s="217" t="s">
        <v>383</v>
      </c>
      <c r="G165" s="39"/>
      <c r="H165" s="39"/>
      <c r="I165" s="218"/>
      <c r="J165" s="39"/>
      <c r="K165" s="39"/>
      <c r="L165" s="43"/>
      <c r="M165" s="219"/>
      <c r="N165" s="220"/>
      <c r="O165" s="83"/>
      <c r="P165" s="83"/>
      <c r="Q165" s="83"/>
      <c r="R165" s="83"/>
      <c r="S165" s="83"/>
      <c r="T165" s="84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136</v>
      </c>
      <c r="AU165" s="16" t="s">
        <v>92</v>
      </c>
    </row>
    <row r="166" s="1" customFormat="1" ht="21.75" customHeight="1">
      <c r="A166" s="37"/>
      <c r="B166" s="38"/>
      <c r="C166" s="257" t="s">
        <v>384</v>
      </c>
      <c r="D166" s="257" t="s">
        <v>295</v>
      </c>
      <c r="E166" s="258" t="s">
        <v>385</v>
      </c>
      <c r="F166" s="259" t="s">
        <v>386</v>
      </c>
      <c r="G166" s="260" t="s">
        <v>204</v>
      </c>
      <c r="H166" s="261">
        <v>68.564999999999998</v>
      </c>
      <c r="I166" s="262">
        <v>33.380000000000003</v>
      </c>
      <c r="J166" s="263">
        <f>ROUND(I166*H166,2)</f>
        <v>2288.6999999999998</v>
      </c>
      <c r="K166" s="259" t="s">
        <v>133</v>
      </c>
      <c r="L166" s="264"/>
      <c r="M166" s="265" t="s">
        <v>19</v>
      </c>
      <c r="N166" s="266" t="s">
        <v>48</v>
      </c>
      <c r="O166" s="83"/>
      <c r="P166" s="212">
        <f>O166*H166</f>
        <v>0</v>
      </c>
      <c r="Q166" s="212">
        <v>0.00020000000000000001</v>
      </c>
      <c r="R166" s="212">
        <f>Q166*H166</f>
        <v>0.013713</v>
      </c>
      <c r="S166" s="212">
        <v>0</v>
      </c>
      <c r="T166" s="21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14" t="s">
        <v>178</v>
      </c>
      <c r="AT166" s="214" t="s">
        <v>295</v>
      </c>
      <c r="AU166" s="214" t="s">
        <v>92</v>
      </c>
      <c r="AY166" s="16" t="s">
        <v>126</v>
      </c>
      <c r="BE166" s="215">
        <f>IF(N166="základní",J166,0)</f>
        <v>0</v>
      </c>
      <c r="BF166" s="215">
        <f>IF(N166="snížená",J166,0)</f>
        <v>2288.6999999999998</v>
      </c>
      <c r="BG166" s="215">
        <f>IF(N166="zákl. přenesená",J166,0)</f>
        <v>0</v>
      </c>
      <c r="BH166" s="215">
        <f>IF(N166="sníž. přenesená",J166,0)</f>
        <v>0</v>
      </c>
      <c r="BI166" s="215">
        <f>IF(N166="nulová",J166,0)</f>
        <v>0</v>
      </c>
      <c r="BJ166" s="16" t="s">
        <v>92</v>
      </c>
      <c r="BK166" s="215">
        <f>ROUND(I166*H166,2)</f>
        <v>2288.6999999999998</v>
      </c>
      <c r="BL166" s="16" t="s">
        <v>134</v>
      </c>
      <c r="BM166" s="214" t="s">
        <v>387</v>
      </c>
    </row>
    <row r="167" s="12" customFormat="1">
      <c r="A167" s="12"/>
      <c r="B167" s="221"/>
      <c r="C167" s="222"/>
      <c r="D167" s="223" t="s">
        <v>138</v>
      </c>
      <c r="E167" s="222"/>
      <c r="F167" s="225" t="s">
        <v>388</v>
      </c>
      <c r="G167" s="222"/>
      <c r="H167" s="226">
        <v>68.564999999999998</v>
      </c>
      <c r="I167" s="227"/>
      <c r="J167" s="222"/>
      <c r="K167" s="222"/>
      <c r="L167" s="228"/>
      <c r="M167" s="229"/>
      <c r="N167" s="230"/>
      <c r="O167" s="230"/>
      <c r="P167" s="230"/>
      <c r="Q167" s="230"/>
      <c r="R167" s="230"/>
      <c r="S167" s="230"/>
      <c r="T167" s="231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T167" s="232" t="s">
        <v>138</v>
      </c>
      <c r="AU167" s="232" t="s">
        <v>92</v>
      </c>
      <c r="AV167" s="12" t="s">
        <v>92</v>
      </c>
      <c r="AW167" s="12" t="s">
        <v>4</v>
      </c>
      <c r="AX167" s="12" t="s">
        <v>84</v>
      </c>
      <c r="AY167" s="232" t="s">
        <v>126</v>
      </c>
    </row>
    <row r="168" s="1" customFormat="1" ht="33" customHeight="1">
      <c r="A168" s="37"/>
      <c r="B168" s="38"/>
      <c r="C168" s="203" t="s">
        <v>389</v>
      </c>
      <c r="D168" s="203" t="s">
        <v>129</v>
      </c>
      <c r="E168" s="204" t="s">
        <v>390</v>
      </c>
      <c r="F168" s="205" t="s">
        <v>391</v>
      </c>
      <c r="G168" s="206" t="s">
        <v>132</v>
      </c>
      <c r="H168" s="207">
        <v>104.78</v>
      </c>
      <c r="I168" s="208">
        <v>567.27999999999997</v>
      </c>
      <c r="J168" s="209">
        <f>ROUND(I168*H168,2)</f>
        <v>59439.599999999999</v>
      </c>
      <c r="K168" s="205" t="s">
        <v>133</v>
      </c>
      <c r="L168" s="43"/>
      <c r="M168" s="210" t="s">
        <v>19</v>
      </c>
      <c r="N168" s="211" t="s">
        <v>48</v>
      </c>
      <c r="O168" s="83"/>
      <c r="P168" s="212">
        <f>O168*H168</f>
        <v>0</v>
      </c>
      <c r="Q168" s="212">
        <v>0.0038</v>
      </c>
      <c r="R168" s="212">
        <f>Q168*H168</f>
        <v>0.39816400000000002</v>
      </c>
      <c r="S168" s="212">
        <v>0</v>
      </c>
      <c r="T168" s="21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4" t="s">
        <v>134</v>
      </c>
      <c r="AT168" s="214" t="s">
        <v>129</v>
      </c>
      <c r="AU168" s="214" t="s">
        <v>92</v>
      </c>
      <c r="AY168" s="16" t="s">
        <v>126</v>
      </c>
      <c r="BE168" s="215">
        <f>IF(N168="základní",J168,0)</f>
        <v>0</v>
      </c>
      <c r="BF168" s="215">
        <f>IF(N168="snížená",J168,0)</f>
        <v>59439.599999999999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6" t="s">
        <v>92</v>
      </c>
      <c r="BK168" s="215">
        <f>ROUND(I168*H168,2)</f>
        <v>59439.599999999999</v>
      </c>
      <c r="BL168" s="16" t="s">
        <v>134</v>
      </c>
      <c r="BM168" s="214" t="s">
        <v>392</v>
      </c>
    </row>
    <row r="169" s="1" customFormat="1">
      <c r="A169" s="37"/>
      <c r="B169" s="38"/>
      <c r="C169" s="39"/>
      <c r="D169" s="216" t="s">
        <v>136</v>
      </c>
      <c r="E169" s="39"/>
      <c r="F169" s="217" t="s">
        <v>393</v>
      </c>
      <c r="G169" s="39"/>
      <c r="H169" s="39"/>
      <c r="I169" s="218"/>
      <c r="J169" s="39"/>
      <c r="K169" s="39"/>
      <c r="L169" s="43"/>
      <c r="M169" s="219"/>
      <c r="N169" s="220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136</v>
      </c>
      <c r="AU169" s="16" t="s">
        <v>92</v>
      </c>
    </row>
    <row r="170" s="1" customFormat="1" ht="37.8" customHeight="1">
      <c r="A170" s="37"/>
      <c r="B170" s="38"/>
      <c r="C170" s="203" t="s">
        <v>394</v>
      </c>
      <c r="D170" s="203" t="s">
        <v>129</v>
      </c>
      <c r="E170" s="204" t="s">
        <v>395</v>
      </c>
      <c r="F170" s="205" t="s">
        <v>396</v>
      </c>
      <c r="G170" s="206" t="s">
        <v>132</v>
      </c>
      <c r="H170" s="207">
        <v>771.37900000000002</v>
      </c>
      <c r="I170" s="208">
        <v>560.19000000000005</v>
      </c>
      <c r="J170" s="209">
        <f>ROUND(I170*H170,2)</f>
        <v>432118.79999999999</v>
      </c>
      <c r="K170" s="205" t="s">
        <v>133</v>
      </c>
      <c r="L170" s="43"/>
      <c r="M170" s="210" t="s">
        <v>19</v>
      </c>
      <c r="N170" s="211" t="s">
        <v>48</v>
      </c>
      <c r="O170" s="83"/>
      <c r="P170" s="212">
        <f>O170*H170</f>
        <v>0</v>
      </c>
      <c r="Q170" s="212">
        <v>0.0033</v>
      </c>
      <c r="R170" s="212">
        <f>Q170*H170</f>
        <v>2.5455507000000002</v>
      </c>
      <c r="S170" s="212">
        <v>0</v>
      </c>
      <c r="T170" s="21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134</v>
      </c>
      <c r="AT170" s="214" t="s">
        <v>129</v>
      </c>
      <c r="AU170" s="214" t="s">
        <v>92</v>
      </c>
      <c r="AY170" s="16" t="s">
        <v>126</v>
      </c>
      <c r="BE170" s="215">
        <f>IF(N170="základní",J170,0)</f>
        <v>0</v>
      </c>
      <c r="BF170" s="215">
        <f>IF(N170="snížená",J170,0)</f>
        <v>432118.79999999999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92</v>
      </c>
      <c r="BK170" s="215">
        <f>ROUND(I170*H170,2)</f>
        <v>432118.79999999999</v>
      </c>
      <c r="BL170" s="16" t="s">
        <v>134</v>
      </c>
      <c r="BM170" s="214" t="s">
        <v>397</v>
      </c>
    </row>
    <row r="171" s="1" customFormat="1">
      <c r="A171" s="37"/>
      <c r="B171" s="38"/>
      <c r="C171" s="39"/>
      <c r="D171" s="216" t="s">
        <v>136</v>
      </c>
      <c r="E171" s="39"/>
      <c r="F171" s="217" t="s">
        <v>398</v>
      </c>
      <c r="G171" s="39"/>
      <c r="H171" s="39"/>
      <c r="I171" s="218"/>
      <c r="J171" s="39"/>
      <c r="K171" s="39"/>
      <c r="L171" s="43"/>
      <c r="M171" s="219"/>
      <c r="N171" s="220"/>
      <c r="O171" s="83"/>
      <c r="P171" s="83"/>
      <c r="Q171" s="83"/>
      <c r="R171" s="83"/>
      <c r="S171" s="83"/>
      <c r="T171" s="84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136</v>
      </c>
      <c r="AU171" s="16" t="s">
        <v>92</v>
      </c>
    </row>
    <row r="172" s="11" customFormat="1" ht="22.8" customHeight="1">
      <c r="A172" s="11"/>
      <c r="B172" s="187"/>
      <c r="C172" s="188"/>
      <c r="D172" s="189" t="s">
        <v>75</v>
      </c>
      <c r="E172" s="201" t="s">
        <v>127</v>
      </c>
      <c r="F172" s="201" t="s">
        <v>128</v>
      </c>
      <c r="G172" s="188"/>
      <c r="H172" s="188"/>
      <c r="I172" s="191"/>
      <c r="J172" s="202">
        <f>BK172</f>
        <v>164879.08000000002</v>
      </c>
      <c r="K172" s="188"/>
      <c r="L172" s="193"/>
      <c r="M172" s="194"/>
      <c r="N172" s="195"/>
      <c r="O172" s="195"/>
      <c r="P172" s="196">
        <f>SUM(P173:P187)</f>
        <v>0</v>
      </c>
      <c r="Q172" s="195"/>
      <c r="R172" s="196">
        <f>SUM(R173:R187)</f>
        <v>0</v>
      </c>
      <c r="S172" s="195"/>
      <c r="T172" s="197">
        <f>SUM(T173:T187)</f>
        <v>0</v>
      </c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R172" s="198" t="s">
        <v>84</v>
      </c>
      <c r="AT172" s="199" t="s">
        <v>75</v>
      </c>
      <c r="AU172" s="199" t="s">
        <v>84</v>
      </c>
      <c r="AY172" s="198" t="s">
        <v>126</v>
      </c>
      <c r="BK172" s="200">
        <f>SUM(BK173:BK187)</f>
        <v>164879.08000000002</v>
      </c>
    </row>
    <row r="173" s="1" customFormat="1" ht="55.5" customHeight="1">
      <c r="A173" s="37"/>
      <c r="B173" s="38"/>
      <c r="C173" s="203" t="s">
        <v>399</v>
      </c>
      <c r="D173" s="203" t="s">
        <v>129</v>
      </c>
      <c r="E173" s="204" t="s">
        <v>143</v>
      </c>
      <c r="F173" s="205" t="s">
        <v>144</v>
      </c>
      <c r="G173" s="206" t="s">
        <v>132</v>
      </c>
      <c r="H173" s="207">
        <v>42226.800000000003</v>
      </c>
      <c r="I173" s="208">
        <v>1.1699999999999999</v>
      </c>
      <c r="J173" s="209">
        <f>ROUND(I173*H173,2)</f>
        <v>49405.360000000001</v>
      </c>
      <c r="K173" s="205" t="s">
        <v>133</v>
      </c>
      <c r="L173" s="43"/>
      <c r="M173" s="210" t="s">
        <v>19</v>
      </c>
      <c r="N173" s="211" t="s">
        <v>48</v>
      </c>
      <c r="O173" s="83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4" t="s">
        <v>134</v>
      </c>
      <c r="AT173" s="214" t="s">
        <v>129</v>
      </c>
      <c r="AU173" s="214" t="s">
        <v>92</v>
      </c>
      <c r="AY173" s="16" t="s">
        <v>126</v>
      </c>
      <c r="BE173" s="215">
        <f>IF(N173="základní",J173,0)</f>
        <v>0</v>
      </c>
      <c r="BF173" s="215">
        <f>IF(N173="snížená",J173,0)</f>
        <v>49405.360000000001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6" t="s">
        <v>92</v>
      </c>
      <c r="BK173" s="215">
        <f>ROUND(I173*H173,2)</f>
        <v>49405.360000000001</v>
      </c>
      <c r="BL173" s="16" t="s">
        <v>134</v>
      </c>
      <c r="BM173" s="214" t="s">
        <v>400</v>
      </c>
    </row>
    <row r="174" s="1" customFormat="1">
      <c r="A174" s="37"/>
      <c r="B174" s="38"/>
      <c r="C174" s="39"/>
      <c r="D174" s="216" t="s">
        <v>136</v>
      </c>
      <c r="E174" s="39"/>
      <c r="F174" s="217" t="s">
        <v>146</v>
      </c>
      <c r="G174" s="39"/>
      <c r="H174" s="39"/>
      <c r="I174" s="218"/>
      <c r="J174" s="39"/>
      <c r="K174" s="39"/>
      <c r="L174" s="43"/>
      <c r="M174" s="219"/>
      <c r="N174" s="220"/>
      <c r="O174" s="83"/>
      <c r="P174" s="83"/>
      <c r="Q174" s="83"/>
      <c r="R174" s="83"/>
      <c r="S174" s="83"/>
      <c r="T174" s="84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136</v>
      </c>
      <c r="AU174" s="16" t="s">
        <v>92</v>
      </c>
    </row>
    <row r="175" s="12" customFormat="1">
      <c r="A175" s="12"/>
      <c r="B175" s="221"/>
      <c r="C175" s="222"/>
      <c r="D175" s="223" t="s">
        <v>138</v>
      </c>
      <c r="E175" s="224" t="s">
        <v>19</v>
      </c>
      <c r="F175" s="225" t="s">
        <v>401</v>
      </c>
      <c r="G175" s="222"/>
      <c r="H175" s="226">
        <v>42226.800000000003</v>
      </c>
      <c r="I175" s="227"/>
      <c r="J175" s="222"/>
      <c r="K175" s="222"/>
      <c r="L175" s="228"/>
      <c r="M175" s="229"/>
      <c r="N175" s="230"/>
      <c r="O175" s="230"/>
      <c r="P175" s="230"/>
      <c r="Q175" s="230"/>
      <c r="R175" s="230"/>
      <c r="S175" s="230"/>
      <c r="T175" s="231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2" t="s">
        <v>138</v>
      </c>
      <c r="AU175" s="232" t="s">
        <v>92</v>
      </c>
      <c r="AV175" s="12" t="s">
        <v>92</v>
      </c>
      <c r="AW175" s="12" t="s">
        <v>37</v>
      </c>
      <c r="AX175" s="12" t="s">
        <v>84</v>
      </c>
      <c r="AY175" s="232" t="s">
        <v>126</v>
      </c>
    </row>
    <row r="176" s="1" customFormat="1" ht="55.5" customHeight="1">
      <c r="A176" s="37"/>
      <c r="B176" s="38"/>
      <c r="C176" s="203" t="s">
        <v>402</v>
      </c>
      <c r="D176" s="203" t="s">
        <v>129</v>
      </c>
      <c r="E176" s="204" t="s">
        <v>403</v>
      </c>
      <c r="F176" s="205" t="s">
        <v>404</v>
      </c>
      <c r="G176" s="206" t="s">
        <v>261</v>
      </c>
      <c r="H176" s="207">
        <v>1</v>
      </c>
      <c r="I176" s="208">
        <v>2102.6900000000001</v>
      </c>
      <c r="J176" s="209">
        <f>ROUND(I176*H176,2)</f>
        <v>2102.6900000000001</v>
      </c>
      <c r="K176" s="205" t="s">
        <v>133</v>
      </c>
      <c r="L176" s="43"/>
      <c r="M176" s="210" t="s">
        <v>19</v>
      </c>
      <c r="N176" s="211" t="s">
        <v>48</v>
      </c>
      <c r="O176" s="83"/>
      <c r="P176" s="212">
        <f>O176*H176</f>
        <v>0</v>
      </c>
      <c r="Q176" s="212">
        <v>0</v>
      </c>
      <c r="R176" s="212">
        <f>Q176*H176</f>
        <v>0</v>
      </c>
      <c r="S176" s="212">
        <v>0</v>
      </c>
      <c r="T176" s="21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4" t="s">
        <v>134</v>
      </c>
      <c r="AT176" s="214" t="s">
        <v>129</v>
      </c>
      <c r="AU176" s="214" t="s">
        <v>92</v>
      </c>
      <c r="AY176" s="16" t="s">
        <v>126</v>
      </c>
      <c r="BE176" s="215">
        <f>IF(N176="základní",J176,0)</f>
        <v>0</v>
      </c>
      <c r="BF176" s="215">
        <f>IF(N176="snížená",J176,0)</f>
        <v>2102.6900000000001</v>
      </c>
      <c r="BG176" s="215">
        <f>IF(N176="zákl. přenesená",J176,0)</f>
        <v>0</v>
      </c>
      <c r="BH176" s="215">
        <f>IF(N176="sníž. přenesená",J176,0)</f>
        <v>0</v>
      </c>
      <c r="BI176" s="215">
        <f>IF(N176="nulová",J176,0)</f>
        <v>0</v>
      </c>
      <c r="BJ176" s="16" t="s">
        <v>92</v>
      </c>
      <c r="BK176" s="215">
        <f>ROUND(I176*H176,2)</f>
        <v>2102.6900000000001</v>
      </c>
      <c r="BL176" s="16" t="s">
        <v>134</v>
      </c>
      <c r="BM176" s="214" t="s">
        <v>405</v>
      </c>
    </row>
    <row r="177" s="1" customFormat="1">
      <c r="A177" s="37"/>
      <c r="B177" s="38"/>
      <c r="C177" s="39"/>
      <c r="D177" s="216" t="s">
        <v>136</v>
      </c>
      <c r="E177" s="39"/>
      <c r="F177" s="217" t="s">
        <v>406</v>
      </c>
      <c r="G177" s="39"/>
      <c r="H177" s="39"/>
      <c r="I177" s="218"/>
      <c r="J177" s="39"/>
      <c r="K177" s="39"/>
      <c r="L177" s="43"/>
      <c r="M177" s="219"/>
      <c r="N177" s="220"/>
      <c r="O177" s="83"/>
      <c r="P177" s="83"/>
      <c r="Q177" s="83"/>
      <c r="R177" s="83"/>
      <c r="S177" s="83"/>
      <c r="T177" s="84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136</v>
      </c>
      <c r="AU177" s="16" t="s">
        <v>92</v>
      </c>
    </row>
    <row r="178" s="1" customFormat="1" ht="44.25" customHeight="1">
      <c r="A178" s="37"/>
      <c r="B178" s="38"/>
      <c r="C178" s="203" t="s">
        <v>407</v>
      </c>
      <c r="D178" s="203" t="s">
        <v>129</v>
      </c>
      <c r="E178" s="204" t="s">
        <v>408</v>
      </c>
      <c r="F178" s="205" t="s">
        <v>409</v>
      </c>
      <c r="G178" s="206" t="s">
        <v>132</v>
      </c>
      <c r="H178" s="207">
        <v>703.77999999999997</v>
      </c>
      <c r="I178" s="208">
        <v>87.829999999999998</v>
      </c>
      <c r="J178" s="209">
        <f>ROUND(I178*H178,2)</f>
        <v>61813</v>
      </c>
      <c r="K178" s="205" t="s">
        <v>133</v>
      </c>
      <c r="L178" s="43"/>
      <c r="M178" s="210" t="s">
        <v>19</v>
      </c>
      <c r="N178" s="211" t="s">
        <v>48</v>
      </c>
      <c r="O178" s="83"/>
      <c r="P178" s="212">
        <f>O178*H178</f>
        <v>0</v>
      </c>
      <c r="Q178" s="212">
        <v>0</v>
      </c>
      <c r="R178" s="212">
        <f>Q178*H178</f>
        <v>0</v>
      </c>
      <c r="S178" s="212">
        <v>0</v>
      </c>
      <c r="T178" s="21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14" t="s">
        <v>134</v>
      </c>
      <c r="AT178" s="214" t="s">
        <v>129</v>
      </c>
      <c r="AU178" s="214" t="s">
        <v>92</v>
      </c>
      <c r="AY178" s="16" t="s">
        <v>126</v>
      </c>
      <c r="BE178" s="215">
        <f>IF(N178="základní",J178,0)</f>
        <v>0</v>
      </c>
      <c r="BF178" s="215">
        <f>IF(N178="snížená",J178,0)</f>
        <v>61813</v>
      </c>
      <c r="BG178" s="215">
        <f>IF(N178="zákl. přenesená",J178,0)</f>
        <v>0</v>
      </c>
      <c r="BH178" s="215">
        <f>IF(N178="sníž. přenesená",J178,0)</f>
        <v>0</v>
      </c>
      <c r="BI178" s="215">
        <f>IF(N178="nulová",J178,0)</f>
        <v>0</v>
      </c>
      <c r="BJ178" s="16" t="s">
        <v>92</v>
      </c>
      <c r="BK178" s="215">
        <f>ROUND(I178*H178,2)</f>
        <v>61813</v>
      </c>
      <c r="BL178" s="16" t="s">
        <v>134</v>
      </c>
      <c r="BM178" s="214" t="s">
        <v>410</v>
      </c>
    </row>
    <row r="179" s="1" customFormat="1">
      <c r="A179" s="37"/>
      <c r="B179" s="38"/>
      <c r="C179" s="39"/>
      <c r="D179" s="216" t="s">
        <v>136</v>
      </c>
      <c r="E179" s="39"/>
      <c r="F179" s="217" t="s">
        <v>411</v>
      </c>
      <c r="G179" s="39"/>
      <c r="H179" s="39"/>
      <c r="I179" s="218"/>
      <c r="J179" s="39"/>
      <c r="K179" s="39"/>
      <c r="L179" s="43"/>
      <c r="M179" s="219"/>
      <c r="N179" s="220"/>
      <c r="O179" s="83"/>
      <c r="P179" s="83"/>
      <c r="Q179" s="83"/>
      <c r="R179" s="83"/>
      <c r="S179" s="83"/>
      <c r="T179" s="84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136</v>
      </c>
      <c r="AU179" s="16" t="s">
        <v>92</v>
      </c>
    </row>
    <row r="180" s="1" customFormat="1" ht="33" customHeight="1">
      <c r="A180" s="37"/>
      <c r="B180" s="38"/>
      <c r="C180" s="203" t="s">
        <v>412</v>
      </c>
      <c r="D180" s="203" t="s">
        <v>129</v>
      </c>
      <c r="E180" s="204" t="s">
        <v>153</v>
      </c>
      <c r="F180" s="205" t="s">
        <v>154</v>
      </c>
      <c r="G180" s="206" t="s">
        <v>132</v>
      </c>
      <c r="H180" s="207">
        <v>42226.800000000003</v>
      </c>
      <c r="I180" s="208">
        <v>0.34999999999999998</v>
      </c>
      <c r="J180" s="209">
        <f>ROUND(I180*H180,2)</f>
        <v>14779.379999999999</v>
      </c>
      <c r="K180" s="205" t="s">
        <v>133</v>
      </c>
      <c r="L180" s="43"/>
      <c r="M180" s="210" t="s">
        <v>19</v>
      </c>
      <c r="N180" s="211" t="s">
        <v>48</v>
      </c>
      <c r="O180" s="83"/>
      <c r="P180" s="212">
        <f>O180*H180</f>
        <v>0</v>
      </c>
      <c r="Q180" s="212">
        <v>0</v>
      </c>
      <c r="R180" s="212">
        <f>Q180*H180</f>
        <v>0</v>
      </c>
      <c r="S180" s="212">
        <v>0</v>
      </c>
      <c r="T180" s="21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14" t="s">
        <v>134</v>
      </c>
      <c r="AT180" s="214" t="s">
        <v>129</v>
      </c>
      <c r="AU180" s="214" t="s">
        <v>92</v>
      </c>
      <c r="AY180" s="16" t="s">
        <v>126</v>
      </c>
      <c r="BE180" s="215">
        <f>IF(N180="základní",J180,0)</f>
        <v>0</v>
      </c>
      <c r="BF180" s="215">
        <f>IF(N180="snížená",J180,0)</f>
        <v>14779.379999999999</v>
      </c>
      <c r="BG180" s="215">
        <f>IF(N180="zákl. přenesená",J180,0)</f>
        <v>0</v>
      </c>
      <c r="BH180" s="215">
        <f>IF(N180="sníž. přenesená",J180,0)</f>
        <v>0</v>
      </c>
      <c r="BI180" s="215">
        <f>IF(N180="nulová",J180,0)</f>
        <v>0</v>
      </c>
      <c r="BJ180" s="16" t="s">
        <v>92</v>
      </c>
      <c r="BK180" s="215">
        <f>ROUND(I180*H180,2)</f>
        <v>14779.379999999999</v>
      </c>
      <c r="BL180" s="16" t="s">
        <v>134</v>
      </c>
      <c r="BM180" s="214" t="s">
        <v>413</v>
      </c>
    </row>
    <row r="181" s="1" customFormat="1">
      <c r="A181" s="37"/>
      <c r="B181" s="38"/>
      <c r="C181" s="39"/>
      <c r="D181" s="216" t="s">
        <v>136</v>
      </c>
      <c r="E181" s="39"/>
      <c r="F181" s="217" t="s">
        <v>156</v>
      </c>
      <c r="G181" s="39"/>
      <c r="H181" s="39"/>
      <c r="I181" s="218"/>
      <c r="J181" s="39"/>
      <c r="K181" s="39"/>
      <c r="L181" s="43"/>
      <c r="M181" s="219"/>
      <c r="N181" s="220"/>
      <c r="O181" s="83"/>
      <c r="P181" s="83"/>
      <c r="Q181" s="83"/>
      <c r="R181" s="83"/>
      <c r="S181" s="83"/>
      <c r="T181" s="84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136</v>
      </c>
      <c r="AU181" s="16" t="s">
        <v>92</v>
      </c>
    </row>
    <row r="182" s="1" customFormat="1" ht="24.15" customHeight="1">
      <c r="A182" s="37"/>
      <c r="B182" s="38"/>
      <c r="C182" s="203" t="s">
        <v>414</v>
      </c>
      <c r="D182" s="203" t="s">
        <v>129</v>
      </c>
      <c r="E182" s="204" t="s">
        <v>415</v>
      </c>
      <c r="F182" s="205" t="s">
        <v>416</v>
      </c>
      <c r="G182" s="206" t="s">
        <v>132</v>
      </c>
      <c r="H182" s="207">
        <v>703.77999999999997</v>
      </c>
      <c r="I182" s="208">
        <v>17.57</v>
      </c>
      <c r="J182" s="209">
        <f>ROUND(I182*H182,2)</f>
        <v>12365.41</v>
      </c>
      <c r="K182" s="205" t="s">
        <v>133</v>
      </c>
      <c r="L182" s="43"/>
      <c r="M182" s="210" t="s">
        <v>19</v>
      </c>
      <c r="N182" s="211" t="s">
        <v>48</v>
      </c>
      <c r="O182" s="83"/>
      <c r="P182" s="212">
        <f>O182*H182</f>
        <v>0</v>
      </c>
      <c r="Q182" s="212">
        <v>0</v>
      </c>
      <c r="R182" s="212">
        <f>Q182*H182</f>
        <v>0</v>
      </c>
      <c r="S182" s="212">
        <v>0</v>
      </c>
      <c r="T182" s="21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4" t="s">
        <v>134</v>
      </c>
      <c r="AT182" s="214" t="s">
        <v>129</v>
      </c>
      <c r="AU182" s="214" t="s">
        <v>92</v>
      </c>
      <c r="AY182" s="16" t="s">
        <v>126</v>
      </c>
      <c r="BE182" s="215">
        <f>IF(N182="základní",J182,0)</f>
        <v>0</v>
      </c>
      <c r="BF182" s="215">
        <f>IF(N182="snížená",J182,0)</f>
        <v>12365.41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6" t="s">
        <v>92</v>
      </c>
      <c r="BK182" s="215">
        <f>ROUND(I182*H182,2)</f>
        <v>12365.41</v>
      </c>
      <c r="BL182" s="16" t="s">
        <v>134</v>
      </c>
      <c r="BM182" s="214" t="s">
        <v>417</v>
      </c>
    </row>
    <row r="183" s="1" customFormat="1">
      <c r="A183" s="37"/>
      <c r="B183" s="38"/>
      <c r="C183" s="39"/>
      <c r="D183" s="216" t="s">
        <v>136</v>
      </c>
      <c r="E183" s="39"/>
      <c r="F183" s="217" t="s">
        <v>418</v>
      </c>
      <c r="G183" s="39"/>
      <c r="H183" s="39"/>
      <c r="I183" s="218"/>
      <c r="J183" s="39"/>
      <c r="K183" s="39"/>
      <c r="L183" s="43"/>
      <c r="M183" s="219"/>
      <c r="N183" s="220"/>
      <c r="O183" s="83"/>
      <c r="P183" s="83"/>
      <c r="Q183" s="83"/>
      <c r="R183" s="83"/>
      <c r="S183" s="83"/>
      <c r="T183" s="84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136</v>
      </c>
      <c r="AU183" s="16" t="s">
        <v>92</v>
      </c>
    </row>
    <row r="184" s="1" customFormat="1" ht="37.8" customHeight="1">
      <c r="A184" s="37"/>
      <c r="B184" s="38"/>
      <c r="C184" s="203" t="s">
        <v>419</v>
      </c>
      <c r="D184" s="203" t="s">
        <v>129</v>
      </c>
      <c r="E184" s="204" t="s">
        <v>420</v>
      </c>
      <c r="F184" s="205" t="s">
        <v>421</v>
      </c>
      <c r="G184" s="206" t="s">
        <v>132</v>
      </c>
      <c r="H184" s="207">
        <v>250</v>
      </c>
      <c r="I184" s="208">
        <v>66.939999999999998</v>
      </c>
      <c r="J184" s="209">
        <f>ROUND(I184*H184,2)</f>
        <v>16735</v>
      </c>
      <c r="K184" s="205" t="s">
        <v>133</v>
      </c>
      <c r="L184" s="43"/>
      <c r="M184" s="210" t="s">
        <v>19</v>
      </c>
      <c r="N184" s="211" t="s">
        <v>48</v>
      </c>
      <c r="O184" s="83"/>
      <c r="P184" s="212">
        <f>O184*H184</f>
        <v>0</v>
      </c>
      <c r="Q184" s="212">
        <v>0</v>
      </c>
      <c r="R184" s="212">
        <f>Q184*H184</f>
        <v>0</v>
      </c>
      <c r="S184" s="212">
        <v>0</v>
      </c>
      <c r="T184" s="21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14" t="s">
        <v>134</v>
      </c>
      <c r="AT184" s="214" t="s">
        <v>129</v>
      </c>
      <c r="AU184" s="214" t="s">
        <v>92</v>
      </c>
      <c r="AY184" s="16" t="s">
        <v>126</v>
      </c>
      <c r="BE184" s="215">
        <f>IF(N184="základní",J184,0)</f>
        <v>0</v>
      </c>
      <c r="BF184" s="215">
        <f>IF(N184="snížená",J184,0)</f>
        <v>16735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6" t="s">
        <v>92</v>
      </c>
      <c r="BK184" s="215">
        <f>ROUND(I184*H184,2)</f>
        <v>16735</v>
      </c>
      <c r="BL184" s="16" t="s">
        <v>134</v>
      </c>
      <c r="BM184" s="214" t="s">
        <v>422</v>
      </c>
    </row>
    <row r="185" s="1" customFormat="1">
      <c r="A185" s="37"/>
      <c r="B185" s="38"/>
      <c r="C185" s="39"/>
      <c r="D185" s="216" t="s">
        <v>136</v>
      </c>
      <c r="E185" s="39"/>
      <c r="F185" s="217" t="s">
        <v>423</v>
      </c>
      <c r="G185" s="39"/>
      <c r="H185" s="39"/>
      <c r="I185" s="218"/>
      <c r="J185" s="39"/>
      <c r="K185" s="39"/>
      <c r="L185" s="43"/>
      <c r="M185" s="219"/>
      <c r="N185" s="220"/>
      <c r="O185" s="83"/>
      <c r="P185" s="83"/>
      <c r="Q185" s="83"/>
      <c r="R185" s="83"/>
      <c r="S185" s="83"/>
      <c r="T185" s="84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136</v>
      </c>
      <c r="AU185" s="16" t="s">
        <v>92</v>
      </c>
    </row>
    <row r="186" s="1" customFormat="1" ht="24.15" customHeight="1">
      <c r="A186" s="37"/>
      <c r="B186" s="38"/>
      <c r="C186" s="203" t="s">
        <v>424</v>
      </c>
      <c r="D186" s="203" t="s">
        <v>129</v>
      </c>
      <c r="E186" s="204" t="s">
        <v>425</v>
      </c>
      <c r="F186" s="205" t="s">
        <v>426</v>
      </c>
      <c r="G186" s="206" t="s">
        <v>132</v>
      </c>
      <c r="H186" s="207">
        <v>703.77999999999997</v>
      </c>
      <c r="I186" s="208">
        <v>10.91</v>
      </c>
      <c r="J186" s="209">
        <f>ROUND(I186*H186,2)</f>
        <v>7678.2399999999998</v>
      </c>
      <c r="K186" s="205" t="s">
        <v>133</v>
      </c>
      <c r="L186" s="43"/>
      <c r="M186" s="210" t="s">
        <v>19</v>
      </c>
      <c r="N186" s="211" t="s">
        <v>48</v>
      </c>
      <c r="O186" s="83"/>
      <c r="P186" s="212">
        <f>O186*H186</f>
        <v>0</v>
      </c>
      <c r="Q186" s="212">
        <v>0</v>
      </c>
      <c r="R186" s="212">
        <f>Q186*H186</f>
        <v>0</v>
      </c>
      <c r="S186" s="212">
        <v>0</v>
      </c>
      <c r="T186" s="21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4" t="s">
        <v>134</v>
      </c>
      <c r="AT186" s="214" t="s">
        <v>129</v>
      </c>
      <c r="AU186" s="214" t="s">
        <v>92</v>
      </c>
      <c r="AY186" s="16" t="s">
        <v>126</v>
      </c>
      <c r="BE186" s="215">
        <f>IF(N186="základní",J186,0)</f>
        <v>0</v>
      </c>
      <c r="BF186" s="215">
        <f>IF(N186="snížená",J186,0)</f>
        <v>7678.2399999999998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6" t="s">
        <v>92</v>
      </c>
      <c r="BK186" s="215">
        <f>ROUND(I186*H186,2)</f>
        <v>7678.2399999999998</v>
      </c>
      <c r="BL186" s="16" t="s">
        <v>134</v>
      </c>
      <c r="BM186" s="214" t="s">
        <v>427</v>
      </c>
    </row>
    <row r="187" s="1" customFormat="1">
      <c r="A187" s="37"/>
      <c r="B187" s="38"/>
      <c r="C187" s="39"/>
      <c r="D187" s="216" t="s">
        <v>136</v>
      </c>
      <c r="E187" s="39"/>
      <c r="F187" s="217" t="s">
        <v>428</v>
      </c>
      <c r="G187" s="39"/>
      <c r="H187" s="39"/>
      <c r="I187" s="218"/>
      <c r="J187" s="39"/>
      <c r="K187" s="39"/>
      <c r="L187" s="43"/>
      <c r="M187" s="219"/>
      <c r="N187" s="220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136</v>
      </c>
      <c r="AU187" s="16" t="s">
        <v>92</v>
      </c>
    </row>
    <row r="188" s="11" customFormat="1" ht="22.8" customHeight="1">
      <c r="A188" s="11"/>
      <c r="B188" s="187"/>
      <c r="C188" s="188"/>
      <c r="D188" s="189" t="s">
        <v>75</v>
      </c>
      <c r="E188" s="201" t="s">
        <v>429</v>
      </c>
      <c r="F188" s="201" t="s">
        <v>430</v>
      </c>
      <c r="G188" s="188"/>
      <c r="H188" s="188"/>
      <c r="I188" s="191"/>
      <c r="J188" s="202">
        <f>BK188</f>
        <v>19099.91</v>
      </c>
      <c r="K188" s="188"/>
      <c r="L188" s="193"/>
      <c r="M188" s="194"/>
      <c r="N188" s="195"/>
      <c r="O188" s="195"/>
      <c r="P188" s="196">
        <f>SUM(P189:P190)</f>
        <v>0</v>
      </c>
      <c r="Q188" s="195"/>
      <c r="R188" s="196">
        <f>SUM(R189:R190)</f>
        <v>0</v>
      </c>
      <c r="S188" s="195"/>
      <c r="T188" s="197">
        <f>SUM(T189:T190)</f>
        <v>0</v>
      </c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R188" s="198" t="s">
        <v>84</v>
      </c>
      <c r="AT188" s="199" t="s">
        <v>75</v>
      </c>
      <c r="AU188" s="199" t="s">
        <v>84</v>
      </c>
      <c r="AY188" s="198" t="s">
        <v>126</v>
      </c>
      <c r="BK188" s="200">
        <f>SUM(BK189:BK190)</f>
        <v>19099.91</v>
      </c>
    </row>
    <row r="189" s="1" customFormat="1" ht="66.75" customHeight="1">
      <c r="A189" s="37"/>
      <c r="B189" s="38"/>
      <c r="C189" s="203" t="s">
        <v>431</v>
      </c>
      <c r="D189" s="203" t="s">
        <v>129</v>
      </c>
      <c r="E189" s="204" t="s">
        <v>432</v>
      </c>
      <c r="F189" s="205" t="s">
        <v>433</v>
      </c>
      <c r="G189" s="206" t="s">
        <v>170</v>
      </c>
      <c r="H189" s="207">
        <v>17.344000000000001</v>
      </c>
      <c r="I189" s="208">
        <v>1101.24</v>
      </c>
      <c r="J189" s="209">
        <f>ROUND(I189*H189,2)</f>
        <v>19099.91</v>
      </c>
      <c r="K189" s="205" t="s">
        <v>133</v>
      </c>
      <c r="L189" s="43"/>
      <c r="M189" s="210" t="s">
        <v>19</v>
      </c>
      <c r="N189" s="211" t="s">
        <v>48</v>
      </c>
      <c r="O189" s="83"/>
      <c r="P189" s="212">
        <f>O189*H189</f>
        <v>0</v>
      </c>
      <c r="Q189" s="212">
        <v>0</v>
      </c>
      <c r="R189" s="212">
        <f>Q189*H189</f>
        <v>0</v>
      </c>
      <c r="S189" s="212">
        <v>0</v>
      </c>
      <c r="T189" s="21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14" t="s">
        <v>134</v>
      </c>
      <c r="AT189" s="214" t="s">
        <v>129</v>
      </c>
      <c r="AU189" s="214" t="s">
        <v>92</v>
      </c>
      <c r="AY189" s="16" t="s">
        <v>126</v>
      </c>
      <c r="BE189" s="215">
        <f>IF(N189="základní",J189,0)</f>
        <v>0</v>
      </c>
      <c r="BF189" s="215">
        <f>IF(N189="snížená",J189,0)</f>
        <v>19099.91</v>
      </c>
      <c r="BG189" s="215">
        <f>IF(N189="zákl. přenesená",J189,0)</f>
        <v>0</v>
      </c>
      <c r="BH189" s="215">
        <f>IF(N189="sníž. přenesená",J189,0)</f>
        <v>0</v>
      </c>
      <c r="BI189" s="215">
        <f>IF(N189="nulová",J189,0)</f>
        <v>0</v>
      </c>
      <c r="BJ189" s="16" t="s">
        <v>92</v>
      </c>
      <c r="BK189" s="215">
        <f>ROUND(I189*H189,2)</f>
        <v>19099.91</v>
      </c>
      <c r="BL189" s="16" t="s">
        <v>134</v>
      </c>
      <c r="BM189" s="214" t="s">
        <v>434</v>
      </c>
    </row>
    <row r="190" s="1" customFormat="1">
      <c r="A190" s="37"/>
      <c r="B190" s="38"/>
      <c r="C190" s="39"/>
      <c r="D190" s="216" t="s">
        <v>136</v>
      </c>
      <c r="E190" s="39"/>
      <c r="F190" s="217" t="s">
        <v>435</v>
      </c>
      <c r="G190" s="39"/>
      <c r="H190" s="39"/>
      <c r="I190" s="218"/>
      <c r="J190" s="39"/>
      <c r="K190" s="39"/>
      <c r="L190" s="43"/>
      <c r="M190" s="219"/>
      <c r="N190" s="220"/>
      <c r="O190" s="83"/>
      <c r="P190" s="83"/>
      <c r="Q190" s="83"/>
      <c r="R190" s="83"/>
      <c r="S190" s="83"/>
      <c r="T190" s="84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136</v>
      </c>
      <c r="AU190" s="16" t="s">
        <v>92</v>
      </c>
    </row>
    <row r="191" s="11" customFormat="1" ht="25.92" customHeight="1">
      <c r="A191" s="11"/>
      <c r="B191" s="187"/>
      <c r="C191" s="188"/>
      <c r="D191" s="189" t="s">
        <v>75</v>
      </c>
      <c r="E191" s="190" t="s">
        <v>198</v>
      </c>
      <c r="F191" s="190" t="s">
        <v>199</v>
      </c>
      <c r="G191" s="188"/>
      <c r="H191" s="188"/>
      <c r="I191" s="191"/>
      <c r="J191" s="192">
        <f>BK191</f>
        <v>849175.72999999998</v>
      </c>
      <c r="K191" s="188"/>
      <c r="L191" s="193"/>
      <c r="M191" s="194"/>
      <c r="N191" s="195"/>
      <c r="O191" s="195"/>
      <c r="P191" s="196">
        <f>P192+P220+P250</f>
        <v>0</v>
      </c>
      <c r="Q191" s="195"/>
      <c r="R191" s="196">
        <f>R192+R220+R250</f>
        <v>7.2530722399999998</v>
      </c>
      <c r="S191" s="195"/>
      <c r="T191" s="197">
        <f>T192+T220+T250</f>
        <v>0</v>
      </c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R191" s="198" t="s">
        <v>92</v>
      </c>
      <c r="AT191" s="199" t="s">
        <v>75</v>
      </c>
      <c r="AU191" s="199" t="s">
        <v>76</v>
      </c>
      <c r="AY191" s="198" t="s">
        <v>126</v>
      </c>
      <c r="BK191" s="200">
        <f>BK192+BK220+BK250</f>
        <v>849175.72999999998</v>
      </c>
    </row>
    <row r="192" s="11" customFormat="1" ht="22.8" customHeight="1">
      <c r="A192" s="11"/>
      <c r="B192" s="187"/>
      <c r="C192" s="188"/>
      <c r="D192" s="189" t="s">
        <v>75</v>
      </c>
      <c r="E192" s="201" t="s">
        <v>436</v>
      </c>
      <c r="F192" s="201" t="s">
        <v>437</v>
      </c>
      <c r="G192" s="188"/>
      <c r="H192" s="188"/>
      <c r="I192" s="191"/>
      <c r="J192" s="202">
        <f>BK192</f>
        <v>263004.15000000002</v>
      </c>
      <c r="K192" s="188"/>
      <c r="L192" s="193"/>
      <c r="M192" s="194"/>
      <c r="N192" s="195"/>
      <c r="O192" s="195"/>
      <c r="P192" s="196">
        <f>SUM(P193:P219)</f>
        <v>0</v>
      </c>
      <c r="Q192" s="195"/>
      <c r="R192" s="196">
        <f>SUM(R193:R219)</f>
        <v>4.7690654400000003</v>
      </c>
      <c r="S192" s="195"/>
      <c r="T192" s="197">
        <f>SUM(T193:T219)</f>
        <v>0</v>
      </c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R192" s="198" t="s">
        <v>92</v>
      </c>
      <c r="AT192" s="199" t="s">
        <v>75</v>
      </c>
      <c r="AU192" s="199" t="s">
        <v>84</v>
      </c>
      <c r="AY192" s="198" t="s">
        <v>126</v>
      </c>
      <c r="BK192" s="200">
        <f>SUM(BK193:BK219)</f>
        <v>263004.15000000002</v>
      </c>
    </row>
    <row r="193" s="1" customFormat="1" ht="44.25" customHeight="1">
      <c r="A193" s="37"/>
      <c r="B193" s="38"/>
      <c r="C193" s="203" t="s">
        <v>438</v>
      </c>
      <c r="D193" s="203" t="s">
        <v>129</v>
      </c>
      <c r="E193" s="204" t="s">
        <v>439</v>
      </c>
      <c r="F193" s="205" t="s">
        <v>440</v>
      </c>
      <c r="G193" s="206" t="s">
        <v>132</v>
      </c>
      <c r="H193" s="207">
        <v>494.56799999999998</v>
      </c>
      <c r="I193" s="208">
        <v>35.130000000000003</v>
      </c>
      <c r="J193" s="209">
        <f>ROUND(I193*H193,2)</f>
        <v>17374.169999999998</v>
      </c>
      <c r="K193" s="205" t="s">
        <v>133</v>
      </c>
      <c r="L193" s="43"/>
      <c r="M193" s="210" t="s">
        <v>19</v>
      </c>
      <c r="N193" s="211" t="s">
        <v>48</v>
      </c>
      <c r="O193" s="83"/>
      <c r="P193" s="212">
        <f>O193*H193</f>
        <v>0</v>
      </c>
      <c r="Q193" s="212">
        <v>0</v>
      </c>
      <c r="R193" s="212">
        <f>Q193*H193</f>
        <v>0</v>
      </c>
      <c r="S193" s="212">
        <v>0</v>
      </c>
      <c r="T193" s="21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14" t="s">
        <v>205</v>
      </c>
      <c r="AT193" s="214" t="s">
        <v>129</v>
      </c>
      <c r="AU193" s="214" t="s">
        <v>92</v>
      </c>
      <c r="AY193" s="16" t="s">
        <v>126</v>
      </c>
      <c r="BE193" s="215">
        <f>IF(N193="základní",J193,0)</f>
        <v>0</v>
      </c>
      <c r="BF193" s="215">
        <f>IF(N193="snížená",J193,0)</f>
        <v>17374.169999999998</v>
      </c>
      <c r="BG193" s="215">
        <f>IF(N193="zákl. přenesená",J193,0)</f>
        <v>0</v>
      </c>
      <c r="BH193" s="215">
        <f>IF(N193="sníž. přenesená",J193,0)</f>
        <v>0</v>
      </c>
      <c r="BI193" s="215">
        <f>IF(N193="nulová",J193,0)</f>
        <v>0</v>
      </c>
      <c r="BJ193" s="16" t="s">
        <v>92</v>
      </c>
      <c r="BK193" s="215">
        <f>ROUND(I193*H193,2)</f>
        <v>17374.169999999998</v>
      </c>
      <c r="BL193" s="16" t="s">
        <v>205</v>
      </c>
      <c r="BM193" s="214" t="s">
        <v>441</v>
      </c>
    </row>
    <row r="194" s="1" customFormat="1">
      <c r="A194" s="37"/>
      <c r="B194" s="38"/>
      <c r="C194" s="39"/>
      <c r="D194" s="216" t="s">
        <v>136</v>
      </c>
      <c r="E194" s="39"/>
      <c r="F194" s="217" t="s">
        <v>442</v>
      </c>
      <c r="G194" s="39"/>
      <c r="H194" s="39"/>
      <c r="I194" s="218"/>
      <c r="J194" s="39"/>
      <c r="K194" s="39"/>
      <c r="L194" s="43"/>
      <c r="M194" s="219"/>
      <c r="N194" s="220"/>
      <c r="O194" s="83"/>
      <c r="P194" s="83"/>
      <c r="Q194" s="83"/>
      <c r="R194" s="83"/>
      <c r="S194" s="83"/>
      <c r="T194" s="84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136</v>
      </c>
      <c r="AU194" s="16" t="s">
        <v>92</v>
      </c>
    </row>
    <row r="195" s="14" customFormat="1">
      <c r="A195" s="14"/>
      <c r="B195" s="244"/>
      <c r="C195" s="245"/>
      <c r="D195" s="223" t="s">
        <v>138</v>
      </c>
      <c r="E195" s="246" t="s">
        <v>19</v>
      </c>
      <c r="F195" s="247" t="s">
        <v>443</v>
      </c>
      <c r="G195" s="245"/>
      <c r="H195" s="246" t="s">
        <v>19</v>
      </c>
      <c r="I195" s="248"/>
      <c r="J195" s="245"/>
      <c r="K195" s="245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138</v>
      </c>
      <c r="AU195" s="253" t="s">
        <v>92</v>
      </c>
      <c r="AV195" s="14" t="s">
        <v>84</v>
      </c>
      <c r="AW195" s="14" t="s">
        <v>37</v>
      </c>
      <c r="AX195" s="14" t="s">
        <v>76</v>
      </c>
      <c r="AY195" s="253" t="s">
        <v>126</v>
      </c>
    </row>
    <row r="196" s="12" customFormat="1">
      <c r="A196" s="12"/>
      <c r="B196" s="221"/>
      <c r="C196" s="222"/>
      <c r="D196" s="223" t="s">
        <v>138</v>
      </c>
      <c r="E196" s="224" t="s">
        <v>19</v>
      </c>
      <c r="F196" s="225" t="s">
        <v>444</v>
      </c>
      <c r="G196" s="222"/>
      <c r="H196" s="226">
        <v>247.28399999999999</v>
      </c>
      <c r="I196" s="227"/>
      <c r="J196" s="222"/>
      <c r="K196" s="222"/>
      <c r="L196" s="228"/>
      <c r="M196" s="229"/>
      <c r="N196" s="230"/>
      <c r="O196" s="230"/>
      <c r="P196" s="230"/>
      <c r="Q196" s="230"/>
      <c r="R196" s="230"/>
      <c r="S196" s="230"/>
      <c r="T196" s="231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32" t="s">
        <v>138</v>
      </c>
      <c r="AU196" s="232" t="s">
        <v>92</v>
      </c>
      <c r="AV196" s="12" t="s">
        <v>92</v>
      </c>
      <c r="AW196" s="12" t="s">
        <v>37</v>
      </c>
      <c r="AX196" s="12" t="s">
        <v>84</v>
      </c>
      <c r="AY196" s="232" t="s">
        <v>126</v>
      </c>
    </row>
    <row r="197" s="12" customFormat="1">
      <c r="A197" s="12"/>
      <c r="B197" s="221"/>
      <c r="C197" s="222"/>
      <c r="D197" s="223" t="s">
        <v>138</v>
      </c>
      <c r="E197" s="222"/>
      <c r="F197" s="225" t="s">
        <v>445</v>
      </c>
      <c r="G197" s="222"/>
      <c r="H197" s="226">
        <v>494.56799999999998</v>
      </c>
      <c r="I197" s="227"/>
      <c r="J197" s="222"/>
      <c r="K197" s="222"/>
      <c r="L197" s="228"/>
      <c r="M197" s="229"/>
      <c r="N197" s="230"/>
      <c r="O197" s="230"/>
      <c r="P197" s="230"/>
      <c r="Q197" s="230"/>
      <c r="R197" s="230"/>
      <c r="S197" s="230"/>
      <c r="T197" s="231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T197" s="232" t="s">
        <v>138</v>
      </c>
      <c r="AU197" s="232" t="s">
        <v>92</v>
      </c>
      <c r="AV197" s="12" t="s">
        <v>92</v>
      </c>
      <c r="AW197" s="12" t="s">
        <v>4</v>
      </c>
      <c r="AX197" s="12" t="s">
        <v>84</v>
      </c>
      <c r="AY197" s="232" t="s">
        <v>126</v>
      </c>
    </row>
    <row r="198" s="1" customFormat="1" ht="24.15" customHeight="1">
      <c r="A198" s="37"/>
      <c r="B198" s="38"/>
      <c r="C198" s="257" t="s">
        <v>446</v>
      </c>
      <c r="D198" s="257" t="s">
        <v>295</v>
      </c>
      <c r="E198" s="258" t="s">
        <v>447</v>
      </c>
      <c r="F198" s="259" t="s">
        <v>448</v>
      </c>
      <c r="G198" s="260" t="s">
        <v>132</v>
      </c>
      <c r="H198" s="261">
        <v>259.64800000000002</v>
      </c>
      <c r="I198" s="262">
        <v>231.88</v>
      </c>
      <c r="J198" s="263">
        <f>ROUND(I198*H198,2)</f>
        <v>60207.18</v>
      </c>
      <c r="K198" s="259" t="s">
        <v>133</v>
      </c>
      <c r="L198" s="264"/>
      <c r="M198" s="265" t="s">
        <v>19</v>
      </c>
      <c r="N198" s="266" t="s">
        <v>48</v>
      </c>
      <c r="O198" s="83"/>
      <c r="P198" s="212">
        <f>O198*H198</f>
        <v>0</v>
      </c>
      <c r="Q198" s="212">
        <v>0.0060000000000000001</v>
      </c>
      <c r="R198" s="212">
        <f>Q198*H198</f>
        <v>1.5578880000000002</v>
      </c>
      <c r="S198" s="212">
        <v>0</v>
      </c>
      <c r="T198" s="21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4" t="s">
        <v>419</v>
      </c>
      <c r="AT198" s="214" t="s">
        <v>295</v>
      </c>
      <c r="AU198" s="214" t="s">
        <v>92</v>
      </c>
      <c r="AY198" s="16" t="s">
        <v>126</v>
      </c>
      <c r="BE198" s="215">
        <f>IF(N198="základní",J198,0)</f>
        <v>0</v>
      </c>
      <c r="BF198" s="215">
        <f>IF(N198="snížená",J198,0)</f>
        <v>60207.18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6" t="s">
        <v>92</v>
      </c>
      <c r="BK198" s="215">
        <f>ROUND(I198*H198,2)</f>
        <v>60207.18</v>
      </c>
      <c r="BL198" s="16" t="s">
        <v>205</v>
      </c>
      <c r="BM198" s="214" t="s">
        <v>449</v>
      </c>
    </row>
    <row r="199" s="12" customFormat="1">
      <c r="A199" s="12"/>
      <c r="B199" s="221"/>
      <c r="C199" s="222"/>
      <c r="D199" s="223" t="s">
        <v>138</v>
      </c>
      <c r="E199" s="222"/>
      <c r="F199" s="225" t="s">
        <v>450</v>
      </c>
      <c r="G199" s="222"/>
      <c r="H199" s="226">
        <v>259.64800000000002</v>
      </c>
      <c r="I199" s="227"/>
      <c r="J199" s="222"/>
      <c r="K199" s="222"/>
      <c r="L199" s="228"/>
      <c r="M199" s="229"/>
      <c r="N199" s="230"/>
      <c r="O199" s="230"/>
      <c r="P199" s="230"/>
      <c r="Q199" s="230"/>
      <c r="R199" s="230"/>
      <c r="S199" s="230"/>
      <c r="T199" s="231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32" t="s">
        <v>138</v>
      </c>
      <c r="AU199" s="232" t="s">
        <v>92</v>
      </c>
      <c r="AV199" s="12" t="s">
        <v>92</v>
      </c>
      <c r="AW199" s="12" t="s">
        <v>4</v>
      </c>
      <c r="AX199" s="12" t="s">
        <v>84</v>
      </c>
      <c r="AY199" s="232" t="s">
        <v>126</v>
      </c>
    </row>
    <row r="200" s="1" customFormat="1" ht="24.15" customHeight="1">
      <c r="A200" s="37"/>
      <c r="B200" s="38"/>
      <c r="C200" s="257" t="s">
        <v>451</v>
      </c>
      <c r="D200" s="257" t="s">
        <v>295</v>
      </c>
      <c r="E200" s="258" t="s">
        <v>452</v>
      </c>
      <c r="F200" s="259" t="s">
        <v>453</v>
      </c>
      <c r="G200" s="260" t="s">
        <v>132</v>
      </c>
      <c r="H200" s="261">
        <v>259.64800000000002</v>
      </c>
      <c r="I200" s="262">
        <v>185.5</v>
      </c>
      <c r="J200" s="263">
        <f>ROUND(I200*H200,2)</f>
        <v>48164.699999999997</v>
      </c>
      <c r="K200" s="259" t="s">
        <v>133</v>
      </c>
      <c r="L200" s="264"/>
      <c r="M200" s="265" t="s">
        <v>19</v>
      </c>
      <c r="N200" s="266" t="s">
        <v>48</v>
      </c>
      <c r="O200" s="83"/>
      <c r="P200" s="212">
        <f>O200*H200</f>
        <v>0</v>
      </c>
      <c r="Q200" s="212">
        <v>0.0047999999999999996</v>
      </c>
      <c r="R200" s="212">
        <f>Q200*H200</f>
        <v>1.2463104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419</v>
      </c>
      <c r="AT200" s="214" t="s">
        <v>295</v>
      </c>
      <c r="AU200" s="214" t="s">
        <v>92</v>
      </c>
      <c r="AY200" s="16" t="s">
        <v>126</v>
      </c>
      <c r="BE200" s="215">
        <f>IF(N200="základní",J200,0)</f>
        <v>0</v>
      </c>
      <c r="BF200" s="215">
        <f>IF(N200="snížená",J200,0)</f>
        <v>48164.699999999997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92</v>
      </c>
      <c r="BK200" s="215">
        <f>ROUND(I200*H200,2)</f>
        <v>48164.699999999997</v>
      </c>
      <c r="BL200" s="16" t="s">
        <v>205</v>
      </c>
      <c r="BM200" s="214" t="s">
        <v>454</v>
      </c>
    </row>
    <row r="201" s="12" customFormat="1">
      <c r="A201" s="12"/>
      <c r="B201" s="221"/>
      <c r="C201" s="222"/>
      <c r="D201" s="223" t="s">
        <v>138</v>
      </c>
      <c r="E201" s="222"/>
      <c r="F201" s="225" t="s">
        <v>450</v>
      </c>
      <c r="G201" s="222"/>
      <c r="H201" s="226">
        <v>259.64800000000002</v>
      </c>
      <c r="I201" s="227"/>
      <c r="J201" s="222"/>
      <c r="K201" s="222"/>
      <c r="L201" s="228"/>
      <c r="M201" s="229"/>
      <c r="N201" s="230"/>
      <c r="O201" s="230"/>
      <c r="P201" s="230"/>
      <c r="Q201" s="230"/>
      <c r="R201" s="230"/>
      <c r="S201" s="230"/>
      <c r="T201" s="231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T201" s="232" t="s">
        <v>138</v>
      </c>
      <c r="AU201" s="232" t="s">
        <v>92</v>
      </c>
      <c r="AV201" s="12" t="s">
        <v>92</v>
      </c>
      <c r="AW201" s="12" t="s">
        <v>4</v>
      </c>
      <c r="AX201" s="12" t="s">
        <v>84</v>
      </c>
      <c r="AY201" s="232" t="s">
        <v>126</v>
      </c>
    </row>
    <row r="202" s="1" customFormat="1" ht="49.05" customHeight="1">
      <c r="A202" s="37"/>
      <c r="B202" s="38"/>
      <c r="C202" s="203" t="s">
        <v>455</v>
      </c>
      <c r="D202" s="203" t="s">
        <v>129</v>
      </c>
      <c r="E202" s="204" t="s">
        <v>456</v>
      </c>
      <c r="F202" s="205" t="s">
        <v>457</v>
      </c>
      <c r="G202" s="206" t="s">
        <v>132</v>
      </c>
      <c r="H202" s="207">
        <v>152.56</v>
      </c>
      <c r="I202" s="208">
        <v>561.82000000000005</v>
      </c>
      <c r="J202" s="209">
        <f>ROUND(I202*H202,2)</f>
        <v>85711.259999999995</v>
      </c>
      <c r="K202" s="205" t="s">
        <v>133</v>
      </c>
      <c r="L202" s="43"/>
      <c r="M202" s="210" t="s">
        <v>19</v>
      </c>
      <c r="N202" s="211" t="s">
        <v>48</v>
      </c>
      <c r="O202" s="83"/>
      <c r="P202" s="212">
        <f>O202*H202</f>
        <v>0</v>
      </c>
      <c r="Q202" s="212">
        <v>0.0060299999999999998</v>
      </c>
      <c r="R202" s="212">
        <f>Q202*H202</f>
        <v>0.9199368</v>
      </c>
      <c r="S202" s="212">
        <v>0</v>
      </c>
      <c r="T202" s="21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14" t="s">
        <v>205</v>
      </c>
      <c r="AT202" s="214" t="s">
        <v>129</v>
      </c>
      <c r="AU202" s="214" t="s">
        <v>92</v>
      </c>
      <c r="AY202" s="16" t="s">
        <v>126</v>
      </c>
      <c r="BE202" s="215">
        <f>IF(N202="základní",J202,0)</f>
        <v>0</v>
      </c>
      <c r="BF202" s="215">
        <f>IF(N202="snížená",J202,0)</f>
        <v>85711.259999999995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6" t="s">
        <v>92</v>
      </c>
      <c r="BK202" s="215">
        <f>ROUND(I202*H202,2)</f>
        <v>85711.259999999995</v>
      </c>
      <c r="BL202" s="16" t="s">
        <v>205</v>
      </c>
      <c r="BM202" s="214" t="s">
        <v>458</v>
      </c>
    </row>
    <row r="203" s="1" customFormat="1">
      <c r="A203" s="37"/>
      <c r="B203" s="38"/>
      <c r="C203" s="39"/>
      <c r="D203" s="216" t="s">
        <v>136</v>
      </c>
      <c r="E203" s="39"/>
      <c r="F203" s="217" t="s">
        <v>459</v>
      </c>
      <c r="G203" s="39"/>
      <c r="H203" s="39"/>
      <c r="I203" s="218"/>
      <c r="J203" s="39"/>
      <c r="K203" s="39"/>
      <c r="L203" s="43"/>
      <c r="M203" s="219"/>
      <c r="N203" s="220"/>
      <c r="O203" s="83"/>
      <c r="P203" s="83"/>
      <c r="Q203" s="83"/>
      <c r="R203" s="83"/>
      <c r="S203" s="83"/>
      <c r="T203" s="84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136</v>
      </c>
      <c r="AU203" s="16" t="s">
        <v>92</v>
      </c>
    </row>
    <row r="204" s="14" customFormat="1">
      <c r="A204" s="14"/>
      <c r="B204" s="244"/>
      <c r="C204" s="245"/>
      <c r="D204" s="223" t="s">
        <v>138</v>
      </c>
      <c r="E204" s="246" t="s">
        <v>19</v>
      </c>
      <c r="F204" s="247" t="s">
        <v>279</v>
      </c>
      <c r="G204" s="245"/>
      <c r="H204" s="246" t="s">
        <v>19</v>
      </c>
      <c r="I204" s="248"/>
      <c r="J204" s="245"/>
      <c r="K204" s="245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138</v>
      </c>
      <c r="AU204" s="253" t="s">
        <v>92</v>
      </c>
      <c r="AV204" s="14" t="s">
        <v>84</v>
      </c>
      <c r="AW204" s="14" t="s">
        <v>37</v>
      </c>
      <c r="AX204" s="14" t="s">
        <v>76</v>
      </c>
      <c r="AY204" s="253" t="s">
        <v>126</v>
      </c>
    </row>
    <row r="205" s="12" customFormat="1">
      <c r="A205" s="12"/>
      <c r="B205" s="221"/>
      <c r="C205" s="222"/>
      <c r="D205" s="223" t="s">
        <v>138</v>
      </c>
      <c r="E205" s="224" t="s">
        <v>19</v>
      </c>
      <c r="F205" s="225" t="s">
        <v>460</v>
      </c>
      <c r="G205" s="222"/>
      <c r="H205" s="226">
        <v>152.56</v>
      </c>
      <c r="I205" s="227"/>
      <c r="J205" s="222"/>
      <c r="K205" s="222"/>
      <c r="L205" s="228"/>
      <c r="M205" s="229"/>
      <c r="N205" s="230"/>
      <c r="O205" s="230"/>
      <c r="P205" s="230"/>
      <c r="Q205" s="230"/>
      <c r="R205" s="230"/>
      <c r="S205" s="230"/>
      <c r="T205" s="231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32" t="s">
        <v>138</v>
      </c>
      <c r="AU205" s="232" t="s">
        <v>92</v>
      </c>
      <c r="AV205" s="12" t="s">
        <v>92</v>
      </c>
      <c r="AW205" s="12" t="s">
        <v>37</v>
      </c>
      <c r="AX205" s="12" t="s">
        <v>84</v>
      </c>
      <c r="AY205" s="232" t="s">
        <v>126</v>
      </c>
    </row>
    <row r="206" s="1" customFormat="1" ht="24.15" customHeight="1">
      <c r="A206" s="37"/>
      <c r="B206" s="38"/>
      <c r="C206" s="257" t="s">
        <v>461</v>
      </c>
      <c r="D206" s="257" t="s">
        <v>295</v>
      </c>
      <c r="E206" s="258" t="s">
        <v>462</v>
      </c>
      <c r="F206" s="259" t="s">
        <v>463</v>
      </c>
      <c r="G206" s="260" t="s">
        <v>132</v>
      </c>
      <c r="H206" s="261">
        <v>160.18799999999999</v>
      </c>
      <c r="I206" s="262">
        <v>139.13</v>
      </c>
      <c r="J206" s="263">
        <f>ROUND(I206*H206,2)</f>
        <v>22286.959999999999</v>
      </c>
      <c r="K206" s="259" t="s">
        <v>133</v>
      </c>
      <c r="L206" s="264"/>
      <c r="M206" s="265" t="s">
        <v>19</v>
      </c>
      <c r="N206" s="266" t="s">
        <v>48</v>
      </c>
      <c r="O206" s="83"/>
      <c r="P206" s="212">
        <f>O206*H206</f>
        <v>0</v>
      </c>
      <c r="Q206" s="212">
        <v>0.0060000000000000001</v>
      </c>
      <c r="R206" s="212">
        <f>Q206*H206</f>
        <v>0.96112799999999998</v>
      </c>
      <c r="S206" s="212">
        <v>0</v>
      </c>
      <c r="T206" s="21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14" t="s">
        <v>419</v>
      </c>
      <c r="AT206" s="214" t="s">
        <v>295</v>
      </c>
      <c r="AU206" s="214" t="s">
        <v>92</v>
      </c>
      <c r="AY206" s="16" t="s">
        <v>126</v>
      </c>
      <c r="BE206" s="215">
        <f>IF(N206="základní",J206,0)</f>
        <v>0</v>
      </c>
      <c r="BF206" s="215">
        <f>IF(N206="snížená",J206,0)</f>
        <v>22286.959999999999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6" t="s">
        <v>92</v>
      </c>
      <c r="BK206" s="215">
        <f>ROUND(I206*H206,2)</f>
        <v>22286.959999999999</v>
      </c>
      <c r="BL206" s="16" t="s">
        <v>205</v>
      </c>
      <c r="BM206" s="214" t="s">
        <v>464</v>
      </c>
    </row>
    <row r="207" s="12" customFormat="1">
      <c r="A207" s="12"/>
      <c r="B207" s="221"/>
      <c r="C207" s="222"/>
      <c r="D207" s="223" t="s">
        <v>138</v>
      </c>
      <c r="E207" s="222"/>
      <c r="F207" s="225" t="s">
        <v>465</v>
      </c>
      <c r="G207" s="222"/>
      <c r="H207" s="226">
        <v>160.18799999999999</v>
      </c>
      <c r="I207" s="227"/>
      <c r="J207" s="222"/>
      <c r="K207" s="222"/>
      <c r="L207" s="228"/>
      <c r="M207" s="229"/>
      <c r="N207" s="230"/>
      <c r="O207" s="230"/>
      <c r="P207" s="230"/>
      <c r="Q207" s="230"/>
      <c r="R207" s="230"/>
      <c r="S207" s="230"/>
      <c r="T207" s="231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T207" s="232" t="s">
        <v>138</v>
      </c>
      <c r="AU207" s="232" t="s">
        <v>92</v>
      </c>
      <c r="AV207" s="12" t="s">
        <v>92</v>
      </c>
      <c r="AW207" s="12" t="s">
        <v>4</v>
      </c>
      <c r="AX207" s="12" t="s">
        <v>84</v>
      </c>
      <c r="AY207" s="232" t="s">
        <v>126</v>
      </c>
    </row>
    <row r="208" s="1" customFormat="1" ht="44.25" customHeight="1">
      <c r="A208" s="37"/>
      <c r="B208" s="38"/>
      <c r="C208" s="203" t="s">
        <v>466</v>
      </c>
      <c r="D208" s="203" t="s">
        <v>129</v>
      </c>
      <c r="E208" s="204" t="s">
        <v>467</v>
      </c>
      <c r="F208" s="205" t="s">
        <v>468</v>
      </c>
      <c r="G208" s="206" t="s">
        <v>132</v>
      </c>
      <c r="H208" s="207">
        <v>6</v>
      </c>
      <c r="I208" s="208">
        <v>175.66</v>
      </c>
      <c r="J208" s="209">
        <f>ROUND(I208*H208,2)</f>
        <v>1053.96</v>
      </c>
      <c r="K208" s="205" t="s">
        <v>133</v>
      </c>
      <c r="L208" s="43"/>
      <c r="M208" s="210" t="s">
        <v>19</v>
      </c>
      <c r="N208" s="211" t="s">
        <v>48</v>
      </c>
      <c r="O208" s="83"/>
      <c r="P208" s="212">
        <f>O208*H208</f>
        <v>0</v>
      </c>
      <c r="Q208" s="212">
        <v>0.00116</v>
      </c>
      <c r="R208" s="212">
        <f>Q208*H208</f>
        <v>0.00696</v>
      </c>
      <c r="S208" s="212">
        <v>0</v>
      </c>
      <c r="T208" s="21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14" t="s">
        <v>205</v>
      </c>
      <c r="AT208" s="214" t="s">
        <v>129</v>
      </c>
      <c r="AU208" s="214" t="s">
        <v>92</v>
      </c>
      <c r="AY208" s="16" t="s">
        <v>126</v>
      </c>
      <c r="BE208" s="215">
        <f>IF(N208="základní",J208,0)</f>
        <v>0</v>
      </c>
      <c r="BF208" s="215">
        <f>IF(N208="snížená",J208,0)</f>
        <v>1053.96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6" t="s">
        <v>92</v>
      </c>
      <c r="BK208" s="215">
        <f>ROUND(I208*H208,2)</f>
        <v>1053.96</v>
      </c>
      <c r="BL208" s="16" t="s">
        <v>205</v>
      </c>
      <c r="BM208" s="214" t="s">
        <v>469</v>
      </c>
    </row>
    <row r="209" s="1" customFormat="1">
      <c r="A209" s="37"/>
      <c r="B209" s="38"/>
      <c r="C209" s="39"/>
      <c r="D209" s="216" t="s">
        <v>136</v>
      </c>
      <c r="E209" s="39"/>
      <c r="F209" s="217" t="s">
        <v>470</v>
      </c>
      <c r="G209" s="39"/>
      <c r="H209" s="39"/>
      <c r="I209" s="218"/>
      <c r="J209" s="39"/>
      <c r="K209" s="39"/>
      <c r="L209" s="43"/>
      <c r="M209" s="219"/>
      <c r="N209" s="220"/>
      <c r="O209" s="83"/>
      <c r="P209" s="83"/>
      <c r="Q209" s="83"/>
      <c r="R209" s="83"/>
      <c r="S209" s="83"/>
      <c r="T209" s="84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136</v>
      </c>
      <c r="AU209" s="16" t="s">
        <v>92</v>
      </c>
    </row>
    <row r="210" s="14" customFormat="1">
      <c r="A210" s="14"/>
      <c r="B210" s="244"/>
      <c r="C210" s="245"/>
      <c r="D210" s="223" t="s">
        <v>138</v>
      </c>
      <c r="E210" s="246" t="s">
        <v>19</v>
      </c>
      <c r="F210" s="247" t="s">
        <v>471</v>
      </c>
      <c r="G210" s="245"/>
      <c r="H210" s="246" t="s">
        <v>19</v>
      </c>
      <c r="I210" s="248"/>
      <c r="J210" s="245"/>
      <c r="K210" s="245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138</v>
      </c>
      <c r="AU210" s="253" t="s">
        <v>92</v>
      </c>
      <c r="AV210" s="14" t="s">
        <v>84</v>
      </c>
      <c r="AW210" s="14" t="s">
        <v>37</v>
      </c>
      <c r="AX210" s="14" t="s">
        <v>76</v>
      </c>
      <c r="AY210" s="253" t="s">
        <v>126</v>
      </c>
    </row>
    <row r="211" s="12" customFormat="1">
      <c r="A211" s="12"/>
      <c r="B211" s="221"/>
      <c r="C211" s="222"/>
      <c r="D211" s="223" t="s">
        <v>138</v>
      </c>
      <c r="E211" s="224" t="s">
        <v>19</v>
      </c>
      <c r="F211" s="225" t="s">
        <v>167</v>
      </c>
      <c r="G211" s="222"/>
      <c r="H211" s="226">
        <v>6</v>
      </c>
      <c r="I211" s="227"/>
      <c r="J211" s="222"/>
      <c r="K211" s="222"/>
      <c r="L211" s="228"/>
      <c r="M211" s="229"/>
      <c r="N211" s="230"/>
      <c r="O211" s="230"/>
      <c r="P211" s="230"/>
      <c r="Q211" s="230"/>
      <c r="R211" s="230"/>
      <c r="S211" s="230"/>
      <c r="T211" s="231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T211" s="232" t="s">
        <v>138</v>
      </c>
      <c r="AU211" s="232" t="s">
        <v>92</v>
      </c>
      <c r="AV211" s="12" t="s">
        <v>92</v>
      </c>
      <c r="AW211" s="12" t="s">
        <v>37</v>
      </c>
      <c r="AX211" s="12" t="s">
        <v>84</v>
      </c>
      <c r="AY211" s="232" t="s">
        <v>126</v>
      </c>
    </row>
    <row r="212" s="1" customFormat="1" ht="24.15" customHeight="1">
      <c r="A212" s="37"/>
      <c r="B212" s="38"/>
      <c r="C212" s="257" t="s">
        <v>472</v>
      </c>
      <c r="D212" s="257" t="s">
        <v>295</v>
      </c>
      <c r="E212" s="258" t="s">
        <v>473</v>
      </c>
      <c r="F212" s="259" t="s">
        <v>474</v>
      </c>
      <c r="G212" s="260" t="s">
        <v>132</v>
      </c>
      <c r="H212" s="261">
        <v>6.2999999999999998</v>
      </c>
      <c r="I212" s="262">
        <v>557.44000000000005</v>
      </c>
      <c r="J212" s="263">
        <f>ROUND(I212*H212,2)</f>
        <v>3511.8699999999999</v>
      </c>
      <c r="K212" s="259" t="s">
        <v>133</v>
      </c>
      <c r="L212" s="264"/>
      <c r="M212" s="265" t="s">
        <v>19</v>
      </c>
      <c r="N212" s="266" t="s">
        <v>48</v>
      </c>
      <c r="O212" s="83"/>
      <c r="P212" s="212">
        <f>O212*H212</f>
        <v>0</v>
      </c>
      <c r="Q212" s="212">
        <v>0.0054000000000000003</v>
      </c>
      <c r="R212" s="212">
        <f>Q212*H212</f>
        <v>0.034020000000000002</v>
      </c>
      <c r="S212" s="212">
        <v>0</v>
      </c>
      <c r="T212" s="21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14" t="s">
        <v>419</v>
      </c>
      <c r="AT212" s="214" t="s">
        <v>295</v>
      </c>
      <c r="AU212" s="214" t="s">
        <v>92</v>
      </c>
      <c r="AY212" s="16" t="s">
        <v>126</v>
      </c>
      <c r="BE212" s="215">
        <f>IF(N212="základní",J212,0)</f>
        <v>0</v>
      </c>
      <c r="BF212" s="215">
        <f>IF(N212="snížená",J212,0)</f>
        <v>3511.8699999999999</v>
      </c>
      <c r="BG212" s="215">
        <f>IF(N212="zákl. přenesená",J212,0)</f>
        <v>0</v>
      </c>
      <c r="BH212" s="215">
        <f>IF(N212="sníž. přenesená",J212,0)</f>
        <v>0</v>
      </c>
      <c r="BI212" s="215">
        <f>IF(N212="nulová",J212,0)</f>
        <v>0</v>
      </c>
      <c r="BJ212" s="16" t="s">
        <v>92</v>
      </c>
      <c r="BK212" s="215">
        <f>ROUND(I212*H212,2)</f>
        <v>3511.8699999999999</v>
      </c>
      <c r="BL212" s="16" t="s">
        <v>205</v>
      </c>
      <c r="BM212" s="214" t="s">
        <v>475</v>
      </c>
    </row>
    <row r="213" s="12" customFormat="1">
      <c r="A213" s="12"/>
      <c r="B213" s="221"/>
      <c r="C213" s="222"/>
      <c r="D213" s="223" t="s">
        <v>138</v>
      </c>
      <c r="E213" s="222"/>
      <c r="F213" s="225" t="s">
        <v>476</v>
      </c>
      <c r="G213" s="222"/>
      <c r="H213" s="226">
        <v>6.2999999999999998</v>
      </c>
      <c r="I213" s="227"/>
      <c r="J213" s="222"/>
      <c r="K213" s="222"/>
      <c r="L213" s="228"/>
      <c r="M213" s="229"/>
      <c r="N213" s="230"/>
      <c r="O213" s="230"/>
      <c r="P213" s="230"/>
      <c r="Q213" s="230"/>
      <c r="R213" s="230"/>
      <c r="S213" s="230"/>
      <c r="T213" s="231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T213" s="232" t="s">
        <v>138</v>
      </c>
      <c r="AU213" s="232" t="s">
        <v>92</v>
      </c>
      <c r="AV213" s="12" t="s">
        <v>92</v>
      </c>
      <c r="AW213" s="12" t="s">
        <v>4</v>
      </c>
      <c r="AX213" s="12" t="s">
        <v>84</v>
      </c>
      <c r="AY213" s="232" t="s">
        <v>126</v>
      </c>
    </row>
    <row r="214" s="1" customFormat="1" ht="44.25" customHeight="1">
      <c r="A214" s="37"/>
      <c r="B214" s="38"/>
      <c r="C214" s="203" t="s">
        <v>477</v>
      </c>
      <c r="D214" s="203" t="s">
        <v>129</v>
      </c>
      <c r="E214" s="204" t="s">
        <v>478</v>
      </c>
      <c r="F214" s="205" t="s">
        <v>479</v>
      </c>
      <c r="G214" s="206" t="s">
        <v>132</v>
      </c>
      <c r="H214" s="207">
        <v>247.28399999999999</v>
      </c>
      <c r="I214" s="208">
        <v>39.090000000000003</v>
      </c>
      <c r="J214" s="209">
        <f>ROUND(I214*H214,2)</f>
        <v>9666.3299999999999</v>
      </c>
      <c r="K214" s="205" t="s">
        <v>133</v>
      </c>
      <c r="L214" s="43"/>
      <c r="M214" s="210" t="s">
        <v>19</v>
      </c>
      <c r="N214" s="211" t="s">
        <v>48</v>
      </c>
      <c r="O214" s="83"/>
      <c r="P214" s="212">
        <f>O214*H214</f>
        <v>0</v>
      </c>
      <c r="Q214" s="212">
        <v>1.0000000000000001E-05</v>
      </c>
      <c r="R214" s="212">
        <f>Q214*H214</f>
        <v>0.00247284</v>
      </c>
      <c r="S214" s="212">
        <v>0</v>
      </c>
      <c r="T214" s="21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14" t="s">
        <v>205</v>
      </c>
      <c r="AT214" s="214" t="s">
        <v>129</v>
      </c>
      <c r="AU214" s="214" t="s">
        <v>92</v>
      </c>
      <c r="AY214" s="16" t="s">
        <v>126</v>
      </c>
      <c r="BE214" s="215">
        <f>IF(N214="základní",J214,0)</f>
        <v>0</v>
      </c>
      <c r="BF214" s="215">
        <f>IF(N214="snížená",J214,0)</f>
        <v>9666.3299999999999</v>
      </c>
      <c r="BG214" s="215">
        <f>IF(N214="zákl. přenesená",J214,0)</f>
        <v>0</v>
      </c>
      <c r="BH214" s="215">
        <f>IF(N214="sníž. přenesená",J214,0)</f>
        <v>0</v>
      </c>
      <c r="BI214" s="215">
        <f>IF(N214="nulová",J214,0)</f>
        <v>0</v>
      </c>
      <c r="BJ214" s="16" t="s">
        <v>92</v>
      </c>
      <c r="BK214" s="215">
        <f>ROUND(I214*H214,2)</f>
        <v>9666.3299999999999</v>
      </c>
      <c r="BL214" s="16" t="s">
        <v>205</v>
      </c>
      <c r="BM214" s="214" t="s">
        <v>480</v>
      </c>
    </row>
    <row r="215" s="1" customFormat="1">
      <c r="A215" s="37"/>
      <c r="B215" s="38"/>
      <c r="C215" s="39"/>
      <c r="D215" s="216" t="s">
        <v>136</v>
      </c>
      <c r="E215" s="39"/>
      <c r="F215" s="217" t="s">
        <v>481</v>
      </c>
      <c r="G215" s="39"/>
      <c r="H215" s="39"/>
      <c r="I215" s="218"/>
      <c r="J215" s="39"/>
      <c r="K215" s="39"/>
      <c r="L215" s="43"/>
      <c r="M215" s="219"/>
      <c r="N215" s="220"/>
      <c r="O215" s="83"/>
      <c r="P215" s="83"/>
      <c r="Q215" s="83"/>
      <c r="R215" s="83"/>
      <c r="S215" s="83"/>
      <c r="T215" s="84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136</v>
      </c>
      <c r="AU215" s="16" t="s">
        <v>92</v>
      </c>
    </row>
    <row r="216" s="1" customFormat="1" ht="24.15" customHeight="1">
      <c r="A216" s="37"/>
      <c r="B216" s="38"/>
      <c r="C216" s="257" t="s">
        <v>482</v>
      </c>
      <c r="D216" s="257" t="s">
        <v>295</v>
      </c>
      <c r="E216" s="258" t="s">
        <v>483</v>
      </c>
      <c r="F216" s="259" t="s">
        <v>484</v>
      </c>
      <c r="G216" s="260" t="s">
        <v>132</v>
      </c>
      <c r="H216" s="261">
        <v>288.20999999999998</v>
      </c>
      <c r="I216" s="262">
        <v>19.16</v>
      </c>
      <c r="J216" s="263">
        <f>ROUND(I216*H216,2)</f>
        <v>5522.1000000000004</v>
      </c>
      <c r="K216" s="259" t="s">
        <v>133</v>
      </c>
      <c r="L216" s="264"/>
      <c r="M216" s="265" t="s">
        <v>19</v>
      </c>
      <c r="N216" s="266" t="s">
        <v>48</v>
      </c>
      <c r="O216" s="83"/>
      <c r="P216" s="212">
        <f>O216*H216</f>
        <v>0</v>
      </c>
      <c r="Q216" s="212">
        <v>0.00013999999999999999</v>
      </c>
      <c r="R216" s="212">
        <f>Q216*H216</f>
        <v>0.040349399999999994</v>
      </c>
      <c r="S216" s="212">
        <v>0</v>
      </c>
      <c r="T216" s="21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14" t="s">
        <v>419</v>
      </c>
      <c r="AT216" s="214" t="s">
        <v>295</v>
      </c>
      <c r="AU216" s="214" t="s">
        <v>92</v>
      </c>
      <c r="AY216" s="16" t="s">
        <v>126</v>
      </c>
      <c r="BE216" s="215">
        <f>IF(N216="základní",J216,0)</f>
        <v>0</v>
      </c>
      <c r="BF216" s="215">
        <f>IF(N216="snížená",J216,0)</f>
        <v>5522.1000000000004</v>
      </c>
      <c r="BG216" s="215">
        <f>IF(N216="zákl. přenesená",J216,0)</f>
        <v>0</v>
      </c>
      <c r="BH216" s="215">
        <f>IF(N216="sníž. přenesená",J216,0)</f>
        <v>0</v>
      </c>
      <c r="BI216" s="215">
        <f>IF(N216="nulová",J216,0)</f>
        <v>0</v>
      </c>
      <c r="BJ216" s="16" t="s">
        <v>92</v>
      </c>
      <c r="BK216" s="215">
        <f>ROUND(I216*H216,2)</f>
        <v>5522.1000000000004</v>
      </c>
      <c r="BL216" s="16" t="s">
        <v>205</v>
      </c>
      <c r="BM216" s="214" t="s">
        <v>485</v>
      </c>
    </row>
    <row r="217" s="12" customFormat="1">
      <c r="A217" s="12"/>
      <c r="B217" s="221"/>
      <c r="C217" s="222"/>
      <c r="D217" s="223" t="s">
        <v>138</v>
      </c>
      <c r="E217" s="222"/>
      <c r="F217" s="225" t="s">
        <v>486</v>
      </c>
      <c r="G217" s="222"/>
      <c r="H217" s="226">
        <v>288.20999999999998</v>
      </c>
      <c r="I217" s="227"/>
      <c r="J217" s="222"/>
      <c r="K217" s="222"/>
      <c r="L217" s="228"/>
      <c r="M217" s="229"/>
      <c r="N217" s="230"/>
      <c r="O217" s="230"/>
      <c r="P217" s="230"/>
      <c r="Q217" s="230"/>
      <c r="R217" s="230"/>
      <c r="S217" s="230"/>
      <c r="T217" s="231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T217" s="232" t="s">
        <v>138</v>
      </c>
      <c r="AU217" s="232" t="s">
        <v>92</v>
      </c>
      <c r="AV217" s="12" t="s">
        <v>92</v>
      </c>
      <c r="AW217" s="12" t="s">
        <v>4</v>
      </c>
      <c r="AX217" s="12" t="s">
        <v>84</v>
      </c>
      <c r="AY217" s="232" t="s">
        <v>126</v>
      </c>
    </row>
    <row r="218" s="1" customFormat="1" ht="55.5" customHeight="1">
      <c r="A218" s="37"/>
      <c r="B218" s="38"/>
      <c r="C218" s="203" t="s">
        <v>487</v>
      </c>
      <c r="D218" s="203" t="s">
        <v>129</v>
      </c>
      <c r="E218" s="204" t="s">
        <v>488</v>
      </c>
      <c r="F218" s="205" t="s">
        <v>489</v>
      </c>
      <c r="G218" s="206" t="s">
        <v>170</v>
      </c>
      <c r="H218" s="207">
        <v>4.7690000000000001</v>
      </c>
      <c r="I218" s="208">
        <v>1993.21</v>
      </c>
      <c r="J218" s="209">
        <f>ROUND(I218*H218,2)</f>
        <v>9505.6200000000008</v>
      </c>
      <c r="K218" s="205" t="s">
        <v>133</v>
      </c>
      <c r="L218" s="43"/>
      <c r="M218" s="210" t="s">
        <v>19</v>
      </c>
      <c r="N218" s="211" t="s">
        <v>48</v>
      </c>
      <c r="O218" s="83"/>
      <c r="P218" s="212">
        <f>O218*H218</f>
        <v>0</v>
      </c>
      <c r="Q218" s="212">
        <v>0</v>
      </c>
      <c r="R218" s="212">
        <f>Q218*H218</f>
        <v>0</v>
      </c>
      <c r="S218" s="212">
        <v>0</v>
      </c>
      <c r="T218" s="21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14" t="s">
        <v>205</v>
      </c>
      <c r="AT218" s="214" t="s">
        <v>129</v>
      </c>
      <c r="AU218" s="214" t="s">
        <v>92</v>
      </c>
      <c r="AY218" s="16" t="s">
        <v>126</v>
      </c>
      <c r="BE218" s="215">
        <f>IF(N218="základní",J218,0)</f>
        <v>0</v>
      </c>
      <c r="BF218" s="215">
        <f>IF(N218="snížená",J218,0)</f>
        <v>9505.6200000000008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6" t="s">
        <v>92</v>
      </c>
      <c r="BK218" s="215">
        <f>ROUND(I218*H218,2)</f>
        <v>9505.6200000000008</v>
      </c>
      <c r="BL218" s="16" t="s">
        <v>205</v>
      </c>
      <c r="BM218" s="214" t="s">
        <v>490</v>
      </c>
    </row>
    <row r="219" s="1" customFormat="1">
      <c r="A219" s="37"/>
      <c r="B219" s="38"/>
      <c r="C219" s="39"/>
      <c r="D219" s="216" t="s">
        <v>136</v>
      </c>
      <c r="E219" s="39"/>
      <c r="F219" s="217" t="s">
        <v>491</v>
      </c>
      <c r="G219" s="39"/>
      <c r="H219" s="39"/>
      <c r="I219" s="218"/>
      <c r="J219" s="39"/>
      <c r="K219" s="39"/>
      <c r="L219" s="43"/>
      <c r="M219" s="219"/>
      <c r="N219" s="220"/>
      <c r="O219" s="83"/>
      <c r="P219" s="83"/>
      <c r="Q219" s="83"/>
      <c r="R219" s="83"/>
      <c r="S219" s="83"/>
      <c r="T219" s="84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136</v>
      </c>
      <c r="AU219" s="16" t="s">
        <v>92</v>
      </c>
    </row>
    <row r="220" s="11" customFormat="1" ht="22.8" customHeight="1">
      <c r="A220" s="11"/>
      <c r="B220" s="187"/>
      <c r="C220" s="188"/>
      <c r="D220" s="189" t="s">
        <v>75</v>
      </c>
      <c r="E220" s="201" t="s">
        <v>200</v>
      </c>
      <c r="F220" s="201" t="s">
        <v>201</v>
      </c>
      <c r="G220" s="188"/>
      <c r="H220" s="188"/>
      <c r="I220" s="191"/>
      <c r="J220" s="202">
        <f>BK220</f>
        <v>118064.81</v>
      </c>
      <c r="K220" s="188"/>
      <c r="L220" s="193"/>
      <c r="M220" s="194"/>
      <c r="N220" s="195"/>
      <c r="O220" s="195"/>
      <c r="P220" s="196">
        <f>SUM(P221:P249)</f>
        <v>0</v>
      </c>
      <c r="Q220" s="195"/>
      <c r="R220" s="196">
        <f>SUM(R221:R249)</f>
        <v>0.48252600000000001</v>
      </c>
      <c r="S220" s="195"/>
      <c r="T220" s="197">
        <f>SUM(T221:T249)</f>
        <v>0</v>
      </c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R220" s="198" t="s">
        <v>92</v>
      </c>
      <c r="AT220" s="199" t="s">
        <v>75</v>
      </c>
      <c r="AU220" s="199" t="s">
        <v>84</v>
      </c>
      <c r="AY220" s="198" t="s">
        <v>126</v>
      </c>
      <c r="BK220" s="200">
        <f>SUM(BK221:BK249)</f>
        <v>118064.81</v>
      </c>
    </row>
    <row r="221" s="1" customFormat="1" ht="37.8" customHeight="1">
      <c r="A221" s="37"/>
      <c r="B221" s="38"/>
      <c r="C221" s="203" t="s">
        <v>492</v>
      </c>
      <c r="D221" s="203" t="s">
        <v>129</v>
      </c>
      <c r="E221" s="204" t="s">
        <v>493</v>
      </c>
      <c r="F221" s="205" t="s">
        <v>494</v>
      </c>
      <c r="G221" s="206" t="s">
        <v>132</v>
      </c>
      <c r="H221" s="207">
        <v>6</v>
      </c>
      <c r="I221" s="208">
        <v>1288.2000000000001</v>
      </c>
      <c r="J221" s="209">
        <f>ROUND(I221*H221,2)</f>
        <v>7729.1999999999998</v>
      </c>
      <c r="K221" s="205" t="s">
        <v>133</v>
      </c>
      <c r="L221" s="43"/>
      <c r="M221" s="210" t="s">
        <v>19</v>
      </c>
      <c r="N221" s="211" t="s">
        <v>48</v>
      </c>
      <c r="O221" s="83"/>
      <c r="P221" s="212">
        <f>O221*H221</f>
        <v>0</v>
      </c>
      <c r="Q221" s="212">
        <v>0.0050899999999999999</v>
      </c>
      <c r="R221" s="212">
        <f>Q221*H221</f>
        <v>0.030539999999999998</v>
      </c>
      <c r="S221" s="212">
        <v>0</v>
      </c>
      <c r="T221" s="21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14" t="s">
        <v>205</v>
      </c>
      <c r="AT221" s="214" t="s">
        <v>129</v>
      </c>
      <c r="AU221" s="214" t="s">
        <v>92</v>
      </c>
      <c r="AY221" s="16" t="s">
        <v>126</v>
      </c>
      <c r="BE221" s="215">
        <f>IF(N221="základní",J221,0)</f>
        <v>0</v>
      </c>
      <c r="BF221" s="215">
        <f>IF(N221="snížená",J221,0)</f>
        <v>7729.1999999999998</v>
      </c>
      <c r="BG221" s="215">
        <f>IF(N221="zákl. přenesená",J221,0)</f>
        <v>0</v>
      </c>
      <c r="BH221" s="215">
        <f>IF(N221="sníž. přenesená",J221,0)</f>
        <v>0</v>
      </c>
      <c r="BI221" s="215">
        <f>IF(N221="nulová",J221,0)</f>
        <v>0</v>
      </c>
      <c r="BJ221" s="16" t="s">
        <v>92</v>
      </c>
      <c r="BK221" s="215">
        <f>ROUND(I221*H221,2)</f>
        <v>7729.1999999999998</v>
      </c>
      <c r="BL221" s="16" t="s">
        <v>205</v>
      </c>
      <c r="BM221" s="214" t="s">
        <v>495</v>
      </c>
    </row>
    <row r="222" s="1" customFormat="1">
      <c r="A222" s="37"/>
      <c r="B222" s="38"/>
      <c r="C222" s="39"/>
      <c r="D222" s="216" t="s">
        <v>136</v>
      </c>
      <c r="E222" s="39"/>
      <c r="F222" s="217" t="s">
        <v>496</v>
      </c>
      <c r="G222" s="39"/>
      <c r="H222" s="39"/>
      <c r="I222" s="218"/>
      <c r="J222" s="39"/>
      <c r="K222" s="39"/>
      <c r="L222" s="43"/>
      <c r="M222" s="219"/>
      <c r="N222" s="220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136</v>
      </c>
      <c r="AU222" s="16" t="s">
        <v>92</v>
      </c>
    </row>
    <row r="223" s="14" customFormat="1">
      <c r="A223" s="14"/>
      <c r="B223" s="244"/>
      <c r="C223" s="245"/>
      <c r="D223" s="223" t="s">
        <v>138</v>
      </c>
      <c r="E223" s="246" t="s">
        <v>19</v>
      </c>
      <c r="F223" s="247" t="s">
        <v>471</v>
      </c>
      <c r="G223" s="245"/>
      <c r="H223" s="246" t="s">
        <v>19</v>
      </c>
      <c r="I223" s="248"/>
      <c r="J223" s="245"/>
      <c r="K223" s="245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138</v>
      </c>
      <c r="AU223" s="253" t="s">
        <v>92</v>
      </c>
      <c r="AV223" s="14" t="s">
        <v>84</v>
      </c>
      <c r="AW223" s="14" t="s">
        <v>37</v>
      </c>
      <c r="AX223" s="14" t="s">
        <v>76</v>
      </c>
      <c r="AY223" s="253" t="s">
        <v>126</v>
      </c>
    </row>
    <row r="224" s="12" customFormat="1">
      <c r="A224" s="12"/>
      <c r="B224" s="221"/>
      <c r="C224" s="222"/>
      <c r="D224" s="223" t="s">
        <v>138</v>
      </c>
      <c r="E224" s="224" t="s">
        <v>19</v>
      </c>
      <c r="F224" s="225" t="s">
        <v>167</v>
      </c>
      <c r="G224" s="222"/>
      <c r="H224" s="226">
        <v>6</v>
      </c>
      <c r="I224" s="227"/>
      <c r="J224" s="222"/>
      <c r="K224" s="222"/>
      <c r="L224" s="228"/>
      <c r="M224" s="229"/>
      <c r="N224" s="230"/>
      <c r="O224" s="230"/>
      <c r="P224" s="230"/>
      <c r="Q224" s="230"/>
      <c r="R224" s="230"/>
      <c r="S224" s="230"/>
      <c r="T224" s="231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T224" s="232" t="s">
        <v>138</v>
      </c>
      <c r="AU224" s="232" t="s">
        <v>92</v>
      </c>
      <c r="AV224" s="12" t="s">
        <v>92</v>
      </c>
      <c r="AW224" s="12" t="s">
        <v>37</v>
      </c>
      <c r="AX224" s="12" t="s">
        <v>84</v>
      </c>
      <c r="AY224" s="232" t="s">
        <v>126</v>
      </c>
    </row>
    <row r="225" s="1" customFormat="1" ht="37.8" customHeight="1">
      <c r="A225" s="37"/>
      <c r="B225" s="38"/>
      <c r="C225" s="203" t="s">
        <v>497</v>
      </c>
      <c r="D225" s="203" t="s">
        <v>129</v>
      </c>
      <c r="E225" s="204" t="s">
        <v>498</v>
      </c>
      <c r="F225" s="205" t="s">
        <v>499</v>
      </c>
      <c r="G225" s="206" t="s">
        <v>204</v>
      </c>
      <c r="H225" s="207">
        <v>65.299999999999997</v>
      </c>
      <c r="I225" s="208">
        <v>960.28999999999996</v>
      </c>
      <c r="J225" s="209">
        <f>ROUND(I225*H225,2)</f>
        <v>62706.940000000002</v>
      </c>
      <c r="K225" s="205" t="s">
        <v>133</v>
      </c>
      <c r="L225" s="43"/>
      <c r="M225" s="210" t="s">
        <v>19</v>
      </c>
      <c r="N225" s="211" t="s">
        <v>48</v>
      </c>
      <c r="O225" s="83"/>
      <c r="P225" s="212">
        <f>O225*H225</f>
        <v>0</v>
      </c>
      <c r="Q225" s="212">
        <v>0.0044200000000000003</v>
      </c>
      <c r="R225" s="212">
        <f>Q225*H225</f>
        <v>0.28862599999999999</v>
      </c>
      <c r="S225" s="212">
        <v>0</v>
      </c>
      <c r="T225" s="21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14" t="s">
        <v>205</v>
      </c>
      <c r="AT225" s="214" t="s">
        <v>129</v>
      </c>
      <c r="AU225" s="214" t="s">
        <v>92</v>
      </c>
      <c r="AY225" s="16" t="s">
        <v>126</v>
      </c>
      <c r="BE225" s="215">
        <f>IF(N225="základní",J225,0)</f>
        <v>0</v>
      </c>
      <c r="BF225" s="215">
        <f>IF(N225="snížená",J225,0)</f>
        <v>62706.940000000002</v>
      </c>
      <c r="BG225" s="215">
        <f>IF(N225="zákl. přenesená",J225,0)</f>
        <v>0</v>
      </c>
      <c r="BH225" s="215">
        <f>IF(N225="sníž. přenesená",J225,0)</f>
        <v>0</v>
      </c>
      <c r="BI225" s="215">
        <f>IF(N225="nulová",J225,0)</f>
        <v>0</v>
      </c>
      <c r="BJ225" s="16" t="s">
        <v>92</v>
      </c>
      <c r="BK225" s="215">
        <f>ROUND(I225*H225,2)</f>
        <v>62706.940000000002</v>
      </c>
      <c r="BL225" s="16" t="s">
        <v>205</v>
      </c>
      <c r="BM225" s="214" t="s">
        <v>500</v>
      </c>
    </row>
    <row r="226" s="1" customFormat="1">
      <c r="A226" s="37"/>
      <c r="B226" s="38"/>
      <c r="C226" s="39"/>
      <c r="D226" s="216" t="s">
        <v>136</v>
      </c>
      <c r="E226" s="39"/>
      <c r="F226" s="217" t="s">
        <v>501</v>
      </c>
      <c r="G226" s="39"/>
      <c r="H226" s="39"/>
      <c r="I226" s="218"/>
      <c r="J226" s="39"/>
      <c r="K226" s="39"/>
      <c r="L226" s="43"/>
      <c r="M226" s="219"/>
      <c r="N226" s="220"/>
      <c r="O226" s="83"/>
      <c r="P226" s="83"/>
      <c r="Q226" s="83"/>
      <c r="R226" s="83"/>
      <c r="S226" s="83"/>
      <c r="T226" s="84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136</v>
      </c>
      <c r="AU226" s="16" t="s">
        <v>92</v>
      </c>
    </row>
    <row r="227" s="14" customFormat="1">
      <c r="A227" s="14"/>
      <c r="B227" s="244"/>
      <c r="C227" s="245"/>
      <c r="D227" s="223" t="s">
        <v>138</v>
      </c>
      <c r="E227" s="246" t="s">
        <v>19</v>
      </c>
      <c r="F227" s="247" t="s">
        <v>502</v>
      </c>
      <c r="G227" s="245"/>
      <c r="H227" s="246" t="s">
        <v>19</v>
      </c>
      <c r="I227" s="248"/>
      <c r="J227" s="245"/>
      <c r="K227" s="245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138</v>
      </c>
      <c r="AU227" s="253" t="s">
        <v>92</v>
      </c>
      <c r="AV227" s="14" t="s">
        <v>84</v>
      </c>
      <c r="AW227" s="14" t="s">
        <v>37</v>
      </c>
      <c r="AX227" s="14" t="s">
        <v>76</v>
      </c>
      <c r="AY227" s="253" t="s">
        <v>126</v>
      </c>
    </row>
    <row r="228" s="12" customFormat="1">
      <c r="A228" s="12"/>
      <c r="B228" s="221"/>
      <c r="C228" s="222"/>
      <c r="D228" s="223" t="s">
        <v>138</v>
      </c>
      <c r="E228" s="224" t="s">
        <v>19</v>
      </c>
      <c r="F228" s="225" t="s">
        <v>208</v>
      </c>
      <c r="G228" s="222"/>
      <c r="H228" s="226">
        <v>25.199999999999999</v>
      </c>
      <c r="I228" s="227"/>
      <c r="J228" s="222"/>
      <c r="K228" s="222"/>
      <c r="L228" s="228"/>
      <c r="M228" s="229"/>
      <c r="N228" s="230"/>
      <c r="O228" s="230"/>
      <c r="P228" s="230"/>
      <c r="Q228" s="230"/>
      <c r="R228" s="230"/>
      <c r="S228" s="230"/>
      <c r="T228" s="231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T228" s="232" t="s">
        <v>138</v>
      </c>
      <c r="AU228" s="232" t="s">
        <v>92</v>
      </c>
      <c r="AV228" s="12" t="s">
        <v>92</v>
      </c>
      <c r="AW228" s="12" t="s">
        <v>37</v>
      </c>
      <c r="AX228" s="12" t="s">
        <v>76</v>
      </c>
      <c r="AY228" s="232" t="s">
        <v>126</v>
      </c>
    </row>
    <row r="229" s="14" customFormat="1">
      <c r="A229" s="14"/>
      <c r="B229" s="244"/>
      <c r="C229" s="245"/>
      <c r="D229" s="223" t="s">
        <v>138</v>
      </c>
      <c r="E229" s="246" t="s">
        <v>19</v>
      </c>
      <c r="F229" s="247" t="s">
        <v>503</v>
      </c>
      <c r="G229" s="245"/>
      <c r="H229" s="246" t="s">
        <v>19</v>
      </c>
      <c r="I229" s="248"/>
      <c r="J229" s="245"/>
      <c r="K229" s="245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138</v>
      </c>
      <c r="AU229" s="253" t="s">
        <v>92</v>
      </c>
      <c r="AV229" s="14" t="s">
        <v>84</v>
      </c>
      <c r="AW229" s="14" t="s">
        <v>37</v>
      </c>
      <c r="AX229" s="14" t="s">
        <v>76</v>
      </c>
      <c r="AY229" s="253" t="s">
        <v>126</v>
      </c>
    </row>
    <row r="230" s="12" customFormat="1">
      <c r="A230" s="12"/>
      <c r="B230" s="221"/>
      <c r="C230" s="222"/>
      <c r="D230" s="223" t="s">
        <v>138</v>
      </c>
      <c r="E230" s="224" t="s">
        <v>19</v>
      </c>
      <c r="F230" s="225" t="s">
        <v>209</v>
      </c>
      <c r="G230" s="222"/>
      <c r="H230" s="226">
        <v>28.5</v>
      </c>
      <c r="I230" s="227"/>
      <c r="J230" s="222"/>
      <c r="K230" s="222"/>
      <c r="L230" s="228"/>
      <c r="M230" s="229"/>
      <c r="N230" s="230"/>
      <c r="O230" s="230"/>
      <c r="P230" s="230"/>
      <c r="Q230" s="230"/>
      <c r="R230" s="230"/>
      <c r="S230" s="230"/>
      <c r="T230" s="231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232" t="s">
        <v>138</v>
      </c>
      <c r="AU230" s="232" t="s">
        <v>92</v>
      </c>
      <c r="AV230" s="12" t="s">
        <v>92</v>
      </c>
      <c r="AW230" s="12" t="s">
        <v>37</v>
      </c>
      <c r="AX230" s="12" t="s">
        <v>76</v>
      </c>
      <c r="AY230" s="232" t="s">
        <v>126</v>
      </c>
    </row>
    <row r="231" s="14" customFormat="1">
      <c r="A231" s="14"/>
      <c r="B231" s="244"/>
      <c r="C231" s="245"/>
      <c r="D231" s="223" t="s">
        <v>138</v>
      </c>
      <c r="E231" s="246" t="s">
        <v>19</v>
      </c>
      <c r="F231" s="247" t="s">
        <v>504</v>
      </c>
      <c r="G231" s="245"/>
      <c r="H231" s="246" t="s">
        <v>19</v>
      </c>
      <c r="I231" s="248"/>
      <c r="J231" s="245"/>
      <c r="K231" s="245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138</v>
      </c>
      <c r="AU231" s="253" t="s">
        <v>92</v>
      </c>
      <c r="AV231" s="14" t="s">
        <v>84</v>
      </c>
      <c r="AW231" s="14" t="s">
        <v>37</v>
      </c>
      <c r="AX231" s="14" t="s">
        <v>76</v>
      </c>
      <c r="AY231" s="253" t="s">
        <v>126</v>
      </c>
    </row>
    <row r="232" s="12" customFormat="1">
      <c r="A232" s="12"/>
      <c r="B232" s="221"/>
      <c r="C232" s="222"/>
      <c r="D232" s="223" t="s">
        <v>138</v>
      </c>
      <c r="E232" s="224" t="s">
        <v>19</v>
      </c>
      <c r="F232" s="225" t="s">
        <v>210</v>
      </c>
      <c r="G232" s="222"/>
      <c r="H232" s="226">
        <v>8.5999999999999996</v>
      </c>
      <c r="I232" s="227"/>
      <c r="J232" s="222"/>
      <c r="K232" s="222"/>
      <c r="L232" s="228"/>
      <c r="M232" s="229"/>
      <c r="N232" s="230"/>
      <c r="O232" s="230"/>
      <c r="P232" s="230"/>
      <c r="Q232" s="230"/>
      <c r="R232" s="230"/>
      <c r="S232" s="230"/>
      <c r="T232" s="231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32" t="s">
        <v>138</v>
      </c>
      <c r="AU232" s="232" t="s">
        <v>92</v>
      </c>
      <c r="AV232" s="12" t="s">
        <v>92</v>
      </c>
      <c r="AW232" s="12" t="s">
        <v>37</v>
      </c>
      <c r="AX232" s="12" t="s">
        <v>76</v>
      </c>
      <c r="AY232" s="232" t="s">
        <v>126</v>
      </c>
    </row>
    <row r="233" s="14" customFormat="1">
      <c r="A233" s="14"/>
      <c r="B233" s="244"/>
      <c r="C233" s="245"/>
      <c r="D233" s="223" t="s">
        <v>138</v>
      </c>
      <c r="E233" s="246" t="s">
        <v>19</v>
      </c>
      <c r="F233" s="247" t="s">
        <v>505</v>
      </c>
      <c r="G233" s="245"/>
      <c r="H233" s="246" t="s">
        <v>19</v>
      </c>
      <c r="I233" s="248"/>
      <c r="J233" s="245"/>
      <c r="K233" s="245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138</v>
      </c>
      <c r="AU233" s="253" t="s">
        <v>92</v>
      </c>
      <c r="AV233" s="14" t="s">
        <v>84</v>
      </c>
      <c r="AW233" s="14" t="s">
        <v>37</v>
      </c>
      <c r="AX233" s="14" t="s">
        <v>76</v>
      </c>
      <c r="AY233" s="253" t="s">
        <v>126</v>
      </c>
    </row>
    <row r="234" s="12" customFormat="1">
      <c r="A234" s="12"/>
      <c r="B234" s="221"/>
      <c r="C234" s="222"/>
      <c r="D234" s="223" t="s">
        <v>138</v>
      </c>
      <c r="E234" s="224" t="s">
        <v>19</v>
      </c>
      <c r="F234" s="225" t="s">
        <v>211</v>
      </c>
      <c r="G234" s="222"/>
      <c r="H234" s="226">
        <v>3</v>
      </c>
      <c r="I234" s="227"/>
      <c r="J234" s="222"/>
      <c r="K234" s="222"/>
      <c r="L234" s="228"/>
      <c r="M234" s="229"/>
      <c r="N234" s="230"/>
      <c r="O234" s="230"/>
      <c r="P234" s="230"/>
      <c r="Q234" s="230"/>
      <c r="R234" s="230"/>
      <c r="S234" s="230"/>
      <c r="T234" s="231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32" t="s">
        <v>138</v>
      </c>
      <c r="AU234" s="232" t="s">
        <v>92</v>
      </c>
      <c r="AV234" s="12" t="s">
        <v>92</v>
      </c>
      <c r="AW234" s="12" t="s">
        <v>37</v>
      </c>
      <c r="AX234" s="12" t="s">
        <v>76</v>
      </c>
      <c r="AY234" s="232" t="s">
        <v>126</v>
      </c>
    </row>
    <row r="235" s="13" customFormat="1">
      <c r="A235" s="13"/>
      <c r="B235" s="233"/>
      <c r="C235" s="234"/>
      <c r="D235" s="223" t="s">
        <v>138</v>
      </c>
      <c r="E235" s="235" t="s">
        <v>19</v>
      </c>
      <c r="F235" s="236" t="s">
        <v>141</v>
      </c>
      <c r="G235" s="234"/>
      <c r="H235" s="237">
        <v>65.300000000000011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138</v>
      </c>
      <c r="AU235" s="243" t="s">
        <v>92</v>
      </c>
      <c r="AV235" s="13" t="s">
        <v>134</v>
      </c>
      <c r="AW235" s="13" t="s">
        <v>37</v>
      </c>
      <c r="AX235" s="13" t="s">
        <v>84</v>
      </c>
      <c r="AY235" s="243" t="s">
        <v>126</v>
      </c>
    </row>
    <row r="236" s="1" customFormat="1" ht="33" customHeight="1">
      <c r="A236" s="37"/>
      <c r="B236" s="38"/>
      <c r="C236" s="203" t="s">
        <v>506</v>
      </c>
      <c r="D236" s="203" t="s">
        <v>129</v>
      </c>
      <c r="E236" s="204" t="s">
        <v>507</v>
      </c>
      <c r="F236" s="205" t="s">
        <v>508</v>
      </c>
      <c r="G236" s="206" t="s">
        <v>204</v>
      </c>
      <c r="H236" s="207">
        <v>39</v>
      </c>
      <c r="I236" s="208">
        <v>679.23000000000002</v>
      </c>
      <c r="J236" s="209">
        <f>ROUND(I236*H236,2)</f>
        <v>26489.970000000001</v>
      </c>
      <c r="K236" s="205" t="s">
        <v>133</v>
      </c>
      <c r="L236" s="43"/>
      <c r="M236" s="210" t="s">
        <v>19</v>
      </c>
      <c r="N236" s="211" t="s">
        <v>48</v>
      </c>
      <c r="O236" s="83"/>
      <c r="P236" s="212">
        <f>O236*H236</f>
        <v>0</v>
      </c>
      <c r="Q236" s="212">
        <v>0.0027399999999999998</v>
      </c>
      <c r="R236" s="212">
        <f>Q236*H236</f>
        <v>0.10686</v>
      </c>
      <c r="S236" s="212">
        <v>0</v>
      </c>
      <c r="T236" s="21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14" t="s">
        <v>205</v>
      </c>
      <c r="AT236" s="214" t="s">
        <v>129</v>
      </c>
      <c r="AU236" s="214" t="s">
        <v>92</v>
      </c>
      <c r="AY236" s="16" t="s">
        <v>126</v>
      </c>
      <c r="BE236" s="215">
        <f>IF(N236="základní",J236,0)</f>
        <v>0</v>
      </c>
      <c r="BF236" s="215">
        <f>IF(N236="snížená",J236,0)</f>
        <v>26489.970000000001</v>
      </c>
      <c r="BG236" s="215">
        <f>IF(N236="zákl. přenesená",J236,0)</f>
        <v>0</v>
      </c>
      <c r="BH236" s="215">
        <f>IF(N236="sníž. přenesená",J236,0)</f>
        <v>0</v>
      </c>
      <c r="BI236" s="215">
        <f>IF(N236="nulová",J236,0)</f>
        <v>0</v>
      </c>
      <c r="BJ236" s="16" t="s">
        <v>92</v>
      </c>
      <c r="BK236" s="215">
        <f>ROUND(I236*H236,2)</f>
        <v>26489.970000000001</v>
      </c>
      <c r="BL236" s="16" t="s">
        <v>205</v>
      </c>
      <c r="BM236" s="214" t="s">
        <v>509</v>
      </c>
    </row>
    <row r="237" s="1" customFormat="1">
      <c r="A237" s="37"/>
      <c r="B237" s="38"/>
      <c r="C237" s="39"/>
      <c r="D237" s="216" t="s">
        <v>136</v>
      </c>
      <c r="E237" s="39"/>
      <c r="F237" s="217" t="s">
        <v>510</v>
      </c>
      <c r="G237" s="39"/>
      <c r="H237" s="39"/>
      <c r="I237" s="218"/>
      <c r="J237" s="39"/>
      <c r="K237" s="39"/>
      <c r="L237" s="43"/>
      <c r="M237" s="219"/>
      <c r="N237" s="220"/>
      <c r="O237" s="83"/>
      <c r="P237" s="83"/>
      <c r="Q237" s="83"/>
      <c r="R237" s="83"/>
      <c r="S237" s="83"/>
      <c r="T237" s="84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136</v>
      </c>
      <c r="AU237" s="16" t="s">
        <v>92</v>
      </c>
    </row>
    <row r="238" s="14" customFormat="1">
      <c r="A238" s="14"/>
      <c r="B238" s="244"/>
      <c r="C238" s="245"/>
      <c r="D238" s="223" t="s">
        <v>138</v>
      </c>
      <c r="E238" s="246" t="s">
        <v>19</v>
      </c>
      <c r="F238" s="247" t="s">
        <v>511</v>
      </c>
      <c r="G238" s="245"/>
      <c r="H238" s="246" t="s">
        <v>19</v>
      </c>
      <c r="I238" s="248"/>
      <c r="J238" s="245"/>
      <c r="K238" s="245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138</v>
      </c>
      <c r="AU238" s="253" t="s">
        <v>92</v>
      </c>
      <c r="AV238" s="14" t="s">
        <v>84</v>
      </c>
      <c r="AW238" s="14" t="s">
        <v>37</v>
      </c>
      <c r="AX238" s="14" t="s">
        <v>76</v>
      </c>
      <c r="AY238" s="253" t="s">
        <v>126</v>
      </c>
    </row>
    <row r="239" s="12" customFormat="1">
      <c r="A239" s="12"/>
      <c r="B239" s="221"/>
      <c r="C239" s="222"/>
      <c r="D239" s="223" t="s">
        <v>138</v>
      </c>
      <c r="E239" s="224" t="s">
        <v>19</v>
      </c>
      <c r="F239" s="225" t="s">
        <v>461</v>
      </c>
      <c r="G239" s="222"/>
      <c r="H239" s="226">
        <v>39</v>
      </c>
      <c r="I239" s="227"/>
      <c r="J239" s="222"/>
      <c r="K239" s="222"/>
      <c r="L239" s="228"/>
      <c r="M239" s="229"/>
      <c r="N239" s="230"/>
      <c r="O239" s="230"/>
      <c r="P239" s="230"/>
      <c r="Q239" s="230"/>
      <c r="R239" s="230"/>
      <c r="S239" s="230"/>
      <c r="T239" s="231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T239" s="232" t="s">
        <v>138</v>
      </c>
      <c r="AU239" s="232" t="s">
        <v>92</v>
      </c>
      <c r="AV239" s="12" t="s">
        <v>92</v>
      </c>
      <c r="AW239" s="12" t="s">
        <v>37</v>
      </c>
      <c r="AX239" s="12" t="s">
        <v>84</v>
      </c>
      <c r="AY239" s="232" t="s">
        <v>126</v>
      </c>
    </row>
    <row r="240" s="1" customFormat="1" ht="37.8" customHeight="1">
      <c r="A240" s="37"/>
      <c r="B240" s="38"/>
      <c r="C240" s="203" t="s">
        <v>512</v>
      </c>
      <c r="D240" s="203" t="s">
        <v>129</v>
      </c>
      <c r="E240" s="204" t="s">
        <v>513</v>
      </c>
      <c r="F240" s="205" t="s">
        <v>514</v>
      </c>
      <c r="G240" s="206" t="s">
        <v>261</v>
      </c>
      <c r="H240" s="207">
        <v>2</v>
      </c>
      <c r="I240" s="208">
        <v>409.88</v>
      </c>
      <c r="J240" s="209">
        <f>ROUND(I240*H240,2)</f>
        <v>819.75999999999999</v>
      </c>
      <c r="K240" s="205" t="s">
        <v>133</v>
      </c>
      <c r="L240" s="43"/>
      <c r="M240" s="210" t="s">
        <v>19</v>
      </c>
      <c r="N240" s="211" t="s">
        <v>48</v>
      </c>
      <c r="O240" s="83"/>
      <c r="P240" s="212">
        <f>O240*H240</f>
        <v>0</v>
      </c>
      <c r="Q240" s="212">
        <v>0.00044000000000000002</v>
      </c>
      <c r="R240" s="212">
        <f>Q240*H240</f>
        <v>0.00088000000000000003</v>
      </c>
      <c r="S240" s="212">
        <v>0</v>
      </c>
      <c r="T240" s="21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14" t="s">
        <v>205</v>
      </c>
      <c r="AT240" s="214" t="s">
        <v>129</v>
      </c>
      <c r="AU240" s="214" t="s">
        <v>92</v>
      </c>
      <c r="AY240" s="16" t="s">
        <v>126</v>
      </c>
      <c r="BE240" s="215">
        <f>IF(N240="základní",J240,0)</f>
        <v>0</v>
      </c>
      <c r="BF240" s="215">
        <f>IF(N240="snížená",J240,0)</f>
        <v>819.75999999999999</v>
      </c>
      <c r="BG240" s="215">
        <f>IF(N240="zákl. přenesená",J240,0)</f>
        <v>0</v>
      </c>
      <c r="BH240" s="215">
        <f>IF(N240="sníž. přenesená",J240,0)</f>
        <v>0</v>
      </c>
      <c r="BI240" s="215">
        <f>IF(N240="nulová",J240,0)</f>
        <v>0</v>
      </c>
      <c r="BJ240" s="16" t="s">
        <v>92</v>
      </c>
      <c r="BK240" s="215">
        <f>ROUND(I240*H240,2)</f>
        <v>819.75999999999999</v>
      </c>
      <c r="BL240" s="16" t="s">
        <v>205</v>
      </c>
      <c r="BM240" s="214" t="s">
        <v>515</v>
      </c>
    </row>
    <row r="241" s="1" customFormat="1">
      <c r="A241" s="37"/>
      <c r="B241" s="38"/>
      <c r="C241" s="39"/>
      <c r="D241" s="216" t="s">
        <v>136</v>
      </c>
      <c r="E241" s="39"/>
      <c r="F241" s="217" t="s">
        <v>516</v>
      </c>
      <c r="G241" s="39"/>
      <c r="H241" s="39"/>
      <c r="I241" s="218"/>
      <c r="J241" s="39"/>
      <c r="K241" s="39"/>
      <c r="L241" s="43"/>
      <c r="M241" s="219"/>
      <c r="N241" s="220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136</v>
      </c>
      <c r="AU241" s="16" t="s">
        <v>92</v>
      </c>
    </row>
    <row r="242" s="14" customFormat="1">
      <c r="A242" s="14"/>
      <c r="B242" s="244"/>
      <c r="C242" s="245"/>
      <c r="D242" s="223" t="s">
        <v>138</v>
      </c>
      <c r="E242" s="246" t="s">
        <v>19</v>
      </c>
      <c r="F242" s="247" t="s">
        <v>517</v>
      </c>
      <c r="G242" s="245"/>
      <c r="H242" s="246" t="s">
        <v>19</v>
      </c>
      <c r="I242" s="248"/>
      <c r="J242" s="245"/>
      <c r="K242" s="245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138</v>
      </c>
      <c r="AU242" s="253" t="s">
        <v>92</v>
      </c>
      <c r="AV242" s="14" t="s">
        <v>84</v>
      </c>
      <c r="AW242" s="14" t="s">
        <v>37</v>
      </c>
      <c r="AX242" s="14" t="s">
        <v>76</v>
      </c>
      <c r="AY242" s="253" t="s">
        <v>126</v>
      </c>
    </row>
    <row r="243" s="12" customFormat="1">
      <c r="A243" s="12"/>
      <c r="B243" s="221"/>
      <c r="C243" s="222"/>
      <c r="D243" s="223" t="s">
        <v>138</v>
      </c>
      <c r="E243" s="224" t="s">
        <v>19</v>
      </c>
      <c r="F243" s="225" t="s">
        <v>92</v>
      </c>
      <c r="G243" s="222"/>
      <c r="H243" s="226">
        <v>2</v>
      </c>
      <c r="I243" s="227"/>
      <c r="J243" s="222"/>
      <c r="K243" s="222"/>
      <c r="L243" s="228"/>
      <c r="M243" s="229"/>
      <c r="N243" s="230"/>
      <c r="O243" s="230"/>
      <c r="P243" s="230"/>
      <c r="Q243" s="230"/>
      <c r="R243" s="230"/>
      <c r="S243" s="230"/>
      <c r="T243" s="231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T243" s="232" t="s">
        <v>138</v>
      </c>
      <c r="AU243" s="232" t="s">
        <v>92</v>
      </c>
      <c r="AV243" s="12" t="s">
        <v>92</v>
      </c>
      <c r="AW243" s="12" t="s">
        <v>37</v>
      </c>
      <c r="AX243" s="12" t="s">
        <v>84</v>
      </c>
      <c r="AY243" s="232" t="s">
        <v>126</v>
      </c>
    </row>
    <row r="244" s="1" customFormat="1" ht="37.8" customHeight="1">
      <c r="A244" s="37"/>
      <c r="B244" s="38"/>
      <c r="C244" s="203" t="s">
        <v>518</v>
      </c>
      <c r="D244" s="203" t="s">
        <v>129</v>
      </c>
      <c r="E244" s="204" t="s">
        <v>519</v>
      </c>
      <c r="F244" s="205" t="s">
        <v>520</v>
      </c>
      <c r="G244" s="206" t="s">
        <v>204</v>
      </c>
      <c r="H244" s="207">
        <v>27</v>
      </c>
      <c r="I244" s="208">
        <v>679.23000000000002</v>
      </c>
      <c r="J244" s="209">
        <f>ROUND(I244*H244,2)</f>
        <v>18339.209999999999</v>
      </c>
      <c r="K244" s="205" t="s">
        <v>133</v>
      </c>
      <c r="L244" s="43"/>
      <c r="M244" s="210" t="s">
        <v>19</v>
      </c>
      <c r="N244" s="211" t="s">
        <v>48</v>
      </c>
      <c r="O244" s="83"/>
      <c r="P244" s="212">
        <f>O244*H244</f>
        <v>0</v>
      </c>
      <c r="Q244" s="212">
        <v>0.0020600000000000002</v>
      </c>
      <c r="R244" s="212">
        <f>Q244*H244</f>
        <v>0.055620000000000003</v>
      </c>
      <c r="S244" s="212">
        <v>0</v>
      </c>
      <c r="T244" s="21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14" t="s">
        <v>205</v>
      </c>
      <c r="AT244" s="214" t="s">
        <v>129</v>
      </c>
      <c r="AU244" s="214" t="s">
        <v>92</v>
      </c>
      <c r="AY244" s="16" t="s">
        <v>126</v>
      </c>
      <c r="BE244" s="215">
        <f>IF(N244="základní",J244,0)</f>
        <v>0</v>
      </c>
      <c r="BF244" s="215">
        <f>IF(N244="snížená",J244,0)</f>
        <v>18339.209999999999</v>
      </c>
      <c r="BG244" s="215">
        <f>IF(N244="zákl. přenesená",J244,0)</f>
        <v>0</v>
      </c>
      <c r="BH244" s="215">
        <f>IF(N244="sníž. přenesená",J244,0)</f>
        <v>0</v>
      </c>
      <c r="BI244" s="215">
        <f>IF(N244="nulová",J244,0)</f>
        <v>0</v>
      </c>
      <c r="BJ244" s="16" t="s">
        <v>92</v>
      </c>
      <c r="BK244" s="215">
        <f>ROUND(I244*H244,2)</f>
        <v>18339.209999999999</v>
      </c>
      <c r="BL244" s="16" t="s">
        <v>205</v>
      </c>
      <c r="BM244" s="214" t="s">
        <v>521</v>
      </c>
    </row>
    <row r="245" s="1" customFormat="1">
      <c r="A245" s="37"/>
      <c r="B245" s="38"/>
      <c r="C245" s="39"/>
      <c r="D245" s="216" t="s">
        <v>136</v>
      </c>
      <c r="E245" s="39"/>
      <c r="F245" s="217" t="s">
        <v>522</v>
      </c>
      <c r="G245" s="39"/>
      <c r="H245" s="39"/>
      <c r="I245" s="218"/>
      <c r="J245" s="39"/>
      <c r="K245" s="39"/>
      <c r="L245" s="43"/>
      <c r="M245" s="219"/>
      <c r="N245" s="220"/>
      <c r="O245" s="83"/>
      <c r="P245" s="83"/>
      <c r="Q245" s="83"/>
      <c r="R245" s="83"/>
      <c r="S245" s="83"/>
      <c r="T245" s="84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136</v>
      </c>
      <c r="AU245" s="16" t="s">
        <v>92</v>
      </c>
    </row>
    <row r="246" s="14" customFormat="1">
      <c r="A246" s="14"/>
      <c r="B246" s="244"/>
      <c r="C246" s="245"/>
      <c r="D246" s="223" t="s">
        <v>138</v>
      </c>
      <c r="E246" s="246" t="s">
        <v>19</v>
      </c>
      <c r="F246" s="247" t="s">
        <v>523</v>
      </c>
      <c r="G246" s="245"/>
      <c r="H246" s="246" t="s">
        <v>19</v>
      </c>
      <c r="I246" s="248"/>
      <c r="J246" s="245"/>
      <c r="K246" s="245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138</v>
      </c>
      <c r="AU246" s="253" t="s">
        <v>92</v>
      </c>
      <c r="AV246" s="14" t="s">
        <v>84</v>
      </c>
      <c r="AW246" s="14" t="s">
        <v>37</v>
      </c>
      <c r="AX246" s="14" t="s">
        <v>76</v>
      </c>
      <c r="AY246" s="253" t="s">
        <v>126</v>
      </c>
    </row>
    <row r="247" s="12" customFormat="1">
      <c r="A247" s="12"/>
      <c r="B247" s="221"/>
      <c r="C247" s="222"/>
      <c r="D247" s="223" t="s">
        <v>138</v>
      </c>
      <c r="E247" s="224" t="s">
        <v>19</v>
      </c>
      <c r="F247" s="225" t="s">
        <v>399</v>
      </c>
      <c r="G247" s="222"/>
      <c r="H247" s="226">
        <v>27</v>
      </c>
      <c r="I247" s="227"/>
      <c r="J247" s="222"/>
      <c r="K247" s="222"/>
      <c r="L247" s="228"/>
      <c r="M247" s="229"/>
      <c r="N247" s="230"/>
      <c r="O247" s="230"/>
      <c r="P247" s="230"/>
      <c r="Q247" s="230"/>
      <c r="R247" s="230"/>
      <c r="S247" s="230"/>
      <c r="T247" s="231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32" t="s">
        <v>138</v>
      </c>
      <c r="AU247" s="232" t="s">
        <v>92</v>
      </c>
      <c r="AV247" s="12" t="s">
        <v>92</v>
      </c>
      <c r="AW247" s="12" t="s">
        <v>37</v>
      </c>
      <c r="AX247" s="12" t="s">
        <v>84</v>
      </c>
      <c r="AY247" s="232" t="s">
        <v>126</v>
      </c>
    </row>
    <row r="248" s="1" customFormat="1" ht="55.5" customHeight="1">
      <c r="A248" s="37"/>
      <c r="B248" s="38"/>
      <c r="C248" s="203" t="s">
        <v>524</v>
      </c>
      <c r="D248" s="203" t="s">
        <v>129</v>
      </c>
      <c r="E248" s="204" t="s">
        <v>525</v>
      </c>
      <c r="F248" s="205" t="s">
        <v>526</v>
      </c>
      <c r="G248" s="206" t="s">
        <v>170</v>
      </c>
      <c r="H248" s="207">
        <v>0.48299999999999998</v>
      </c>
      <c r="I248" s="208">
        <v>4098.8199999999997</v>
      </c>
      <c r="J248" s="209">
        <f>ROUND(I248*H248,2)</f>
        <v>1979.73</v>
      </c>
      <c r="K248" s="205" t="s">
        <v>133</v>
      </c>
      <c r="L248" s="43"/>
      <c r="M248" s="210" t="s">
        <v>19</v>
      </c>
      <c r="N248" s="211" t="s">
        <v>48</v>
      </c>
      <c r="O248" s="83"/>
      <c r="P248" s="212">
        <f>O248*H248</f>
        <v>0</v>
      </c>
      <c r="Q248" s="212">
        <v>0</v>
      </c>
      <c r="R248" s="212">
        <f>Q248*H248</f>
        <v>0</v>
      </c>
      <c r="S248" s="212">
        <v>0</v>
      </c>
      <c r="T248" s="21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14" t="s">
        <v>205</v>
      </c>
      <c r="AT248" s="214" t="s">
        <v>129</v>
      </c>
      <c r="AU248" s="214" t="s">
        <v>92</v>
      </c>
      <c r="AY248" s="16" t="s">
        <v>126</v>
      </c>
      <c r="BE248" s="215">
        <f>IF(N248="základní",J248,0)</f>
        <v>0</v>
      </c>
      <c r="BF248" s="215">
        <f>IF(N248="snížená",J248,0)</f>
        <v>1979.73</v>
      </c>
      <c r="BG248" s="215">
        <f>IF(N248="zákl. přenesená",J248,0)</f>
        <v>0</v>
      </c>
      <c r="BH248" s="215">
        <f>IF(N248="sníž. přenesená",J248,0)</f>
        <v>0</v>
      </c>
      <c r="BI248" s="215">
        <f>IF(N248="nulová",J248,0)</f>
        <v>0</v>
      </c>
      <c r="BJ248" s="16" t="s">
        <v>92</v>
      </c>
      <c r="BK248" s="215">
        <f>ROUND(I248*H248,2)</f>
        <v>1979.73</v>
      </c>
      <c r="BL248" s="16" t="s">
        <v>205</v>
      </c>
      <c r="BM248" s="214" t="s">
        <v>527</v>
      </c>
    </row>
    <row r="249" s="1" customFormat="1">
      <c r="A249" s="37"/>
      <c r="B249" s="38"/>
      <c r="C249" s="39"/>
      <c r="D249" s="216" t="s">
        <v>136</v>
      </c>
      <c r="E249" s="39"/>
      <c r="F249" s="217" t="s">
        <v>528</v>
      </c>
      <c r="G249" s="39"/>
      <c r="H249" s="39"/>
      <c r="I249" s="218"/>
      <c r="J249" s="39"/>
      <c r="K249" s="39"/>
      <c r="L249" s="43"/>
      <c r="M249" s="219"/>
      <c r="N249" s="220"/>
      <c r="O249" s="83"/>
      <c r="P249" s="83"/>
      <c r="Q249" s="83"/>
      <c r="R249" s="83"/>
      <c r="S249" s="83"/>
      <c r="T249" s="84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136</v>
      </c>
      <c r="AU249" s="16" t="s">
        <v>92</v>
      </c>
    </row>
    <row r="250" s="11" customFormat="1" ht="22.8" customHeight="1">
      <c r="A250" s="11"/>
      <c r="B250" s="187"/>
      <c r="C250" s="188"/>
      <c r="D250" s="189" t="s">
        <v>75</v>
      </c>
      <c r="E250" s="201" t="s">
        <v>249</v>
      </c>
      <c r="F250" s="201" t="s">
        <v>250</v>
      </c>
      <c r="G250" s="188"/>
      <c r="H250" s="188"/>
      <c r="I250" s="191"/>
      <c r="J250" s="202">
        <f>BK250</f>
        <v>468106.77000000002</v>
      </c>
      <c r="K250" s="188"/>
      <c r="L250" s="193"/>
      <c r="M250" s="194"/>
      <c r="N250" s="195"/>
      <c r="O250" s="195"/>
      <c r="P250" s="196">
        <f>SUM(P251:P262)</f>
        <v>0</v>
      </c>
      <c r="Q250" s="195"/>
      <c r="R250" s="196">
        <f>SUM(R251:R262)</f>
        <v>2.0014807999999999</v>
      </c>
      <c r="S250" s="195"/>
      <c r="T250" s="197">
        <f>SUM(T251:T262)</f>
        <v>0</v>
      </c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R250" s="198" t="s">
        <v>92</v>
      </c>
      <c r="AT250" s="199" t="s">
        <v>75</v>
      </c>
      <c r="AU250" s="199" t="s">
        <v>84</v>
      </c>
      <c r="AY250" s="198" t="s">
        <v>126</v>
      </c>
      <c r="BK250" s="200">
        <f>SUM(BK251:BK262)</f>
        <v>468106.77000000002</v>
      </c>
    </row>
    <row r="251" s="1" customFormat="1" ht="37.8" customHeight="1">
      <c r="A251" s="37"/>
      <c r="B251" s="38"/>
      <c r="C251" s="203" t="s">
        <v>529</v>
      </c>
      <c r="D251" s="203" t="s">
        <v>129</v>
      </c>
      <c r="E251" s="204" t="s">
        <v>530</v>
      </c>
      <c r="F251" s="205" t="s">
        <v>531</v>
      </c>
      <c r="G251" s="206" t="s">
        <v>204</v>
      </c>
      <c r="H251" s="207">
        <v>26</v>
      </c>
      <c r="I251" s="208">
        <v>450.43000000000001</v>
      </c>
      <c r="J251" s="209">
        <f>ROUND(I251*H251,2)</f>
        <v>11711.18</v>
      </c>
      <c r="K251" s="205" t="s">
        <v>133</v>
      </c>
      <c r="L251" s="43"/>
      <c r="M251" s="210" t="s">
        <v>19</v>
      </c>
      <c r="N251" s="211" t="s">
        <v>48</v>
      </c>
      <c r="O251" s="83"/>
      <c r="P251" s="212">
        <f>O251*H251</f>
        <v>0</v>
      </c>
      <c r="Q251" s="212">
        <v>0.00067000000000000002</v>
      </c>
      <c r="R251" s="212">
        <f>Q251*H251</f>
        <v>0.017420000000000001</v>
      </c>
      <c r="S251" s="212">
        <v>0</v>
      </c>
      <c r="T251" s="21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14" t="s">
        <v>205</v>
      </c>
      <c r="AT251" s="214" t="s">
        <v>129</v>
      </c>
      <c r="AU251" s="214" t="s">
        <v>92</v>
      </c>
      <c r="AY251" s="16" t="s">
        <v>126</v>
      </c>
      <c r="BE251" s="215">
        <f>IF(N251="základní",J251,0)</f>
        <v>0</v>
      </c>
      <c r="BF251" s="215">
        <f>IF(N251="snížená",J251,0)</f>
        <v>11711.18</v>
      </c>
      <c r="BG251" s="215">
        <f>IF(N251="zákl. přenesená",J251,0)</f>
        <v>0</v>
      </c>
      <c r="BH251" s="215">
        <f>IF(N251="sníž. přenesená",J251,0)</f>
        <v>0</v>
      </c>
      <c r="BI251" s="215">
        <f>IF(N251="nulová",J251,0)</f>
        <v>0</v>
      </c>
      <c r="BJ251" s="16" t="s">
        <v>92</v>
      </c>
      <c r="BK251" s="215">
        <f>ROUND(I251*H251,2)</f>
        <v>11711.18</v>
      </c>
      <c r="BL251" s="16" t="s">
        <v>205</v>
      </c>
      <c r="BM251" s="214" t="s">
        <v>532</v>
      </c>
    </row>
    <row r="252" s="1" customFormat="1">
      <c r="A252" s="37"/>
      <c r="B252" s="38"/>
      <c r="C252" s="39"/>
      <c r="D252" s="216" t="s">
        <v>136</v>
      </c>
      <c r="E252" s="39"/>
      <c r="F252" s="217" t="s">
        <v>533</v>
      </c>
      <c r="G252" s="39"/>
      <c r="H252" s="39"/>
      <c r="I252" s="218"/>
      <c r="J252" s="39"/>
      <c r="K252" s="39"/>
      <c r="L252" s="43"/>
      <c r="M252" s="219"/>
      <c r="N252" s="220"/>
      <c r="O252" s="83"/>
      <c r="P252" s="83"/>
      <c r="Q252" s="83"/>
      <c r="R252" s="83"/>
      <c r="S252" s="83"/>
      <c r="T252" s="84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136</v>
      </c>
      <c r="AU252" s="16" t="s">
        <v>92</v>
      </c>
    </row>
    <row r="253" s="14" customFormat="1">
      <c r="A253" s="14"/>
      <c r="B253" s="244"/>
      <c r="C253" s="245"/>
      <c r="D253" s="223" t="s">
        <v>138</v>
      </c>
      <c r="E253" s="246" t="s">
        <v>19</v>
      </c>
      <c r="F253" s="247" t="s">
        <v>356</v>
      </c>
      <c r="G253" s="245"/>
      <c r="H253" s="246" t="s">
        <v>19</v>
      </c>
      <c r="I253" s="248"/>
      <c r="J253" s="245"/>
      <c r="K253" s="245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138</v>
      </c>
      <c r="AU253" s="253" t="s">
        <v>92</v>
      </c>
      <c r="AV253" s="14" t="s">
        <v>84</v>
      </c>
      <c r="AW253" s="14" t="s">
        <v>37</v>
      </c>
      <c r="AX253" s="14" t="s">
        <v>76</v>
      </c>
      <c r="AY253" s="253" t="s">
        <v>126</v>
      </c>
    </row>
    <row r="254" s="12" customFormat="1">
      <c r="A254" s="12"/>
      <c r="B254" s="221"/>
      <c r="C254" s="222"/>
      <c r="D254" s="223" t="s">
        <v>138</v>
      </c>
      <c r="E254" s="224" t="s">
        <v>19</v>
      </c>
      <c r="F254" s="225" t="s">
        <v>534</v>
      </c>
      <c r="G254" s="222"/>
      <c r="H254" s="226">
        <v>26</v>
      </c>
      <c r="I254" s="227"/>
      <c r="J254" s="222"/>
      <c r="K254" s="222"/>
      <c r="L254" s="228"/>
      <c r="M254" s="229"/>
      <c r="N254" s="230"/>
      <c r="O254" s="230"/>
      <c r="P254" s="230"/>
      <c r="Q254" s="230"/>
      <c r="R254" s="230"/>
      <c r="S254" s="230"/>
      <c r="T254" s="231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T254" s="232" t="s">
        <v>138</v>
      </c>
      <c r="AU254" s="232" t="s">
        <v>92</v>
      </c>
      <c r="AV254" s="12" t="s">
        <v>92</v>
      </c>
      <c r="AW254" s="12" t="s">
        <v>37</v>
      </c>
      <c r="AX254" s="12" t="s">
        <v>84</v>
      </c>
      <c r="AY254" s="232" t="s">
        <v>126</v>
      </c>
    </row>
    <row r="255" s="1" customFormat="1" ht="24.15" customHeight="1">
      <c r="A255" s="37"/>
      <c r="B255" s="38"/>
      <c r="C255" s="257" t="s">
        <v>535</v>
      </c>
      <c r="D255" s="257" t="s">
        <v>295</v>
      </c>
      <c r="E255" s="258" t="s">
        <v>536</v>
      </c>
      <c r="F255" s="259" t="s">
        <v>537</v>
      </c>
      <c r="G255" s="260" t="s">
        <v>204</v>
      </c>
      <c r="H255" s="261">
        <v>26</v>
      </c>
      <c r="I255" s="262">
        <v>4331</v>
      </c>
      <c r="J255" s="263">
        <f>ROUND(I255*H255,2)</f>
        <v>112606</v>
      </c>
      <c r="K255" s="259" t="s">
        <v>133</v>
      </c>
      <c r="L255" s="264"/>
      <c r="M255" s="265" t="s">
        <v>19</v>
      </c>
      <c r="N255" s="266" t="s">
        <v>48</v>
      </c>
      <c r="O255" s="83"/>
      <c r="P255" s="212">
        <f>O255*H255</f>
        <v>0</v>
      </c>
      <c r="Q255" s="212">
        <v>0.044999999999999998</v>
      </c>
      <c r="R255" s="212">
        <f>Q255*H255</f>
        <v>1.1699999999999999</v>
      </c>
      <c r="S255" s="212">
        <v>0</v>
      </c>
      <c r="T255" s="21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4" t="s">
        <v>419</v>
      </c>
      <c r="AT255" s="214" t="s">
        <v>295</v>
      </c>
      <c r="AU255" s="214" t="s">
        <v>92</v>
      </c>
      <c r="AY255" s="16" t="s">
        <v>126</v>
      </c>
      <c r="BE255" s="215">
        <f>IF(N255="základní",J255,0)</f>
        <v>0</v>
      </c>
      <c r="BF255" s="215">
        <f>IF(N255="snížená",J255,0)</f>
        <v>112606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6" t="s">
        <v>92</v>
      </c>
      <c r="BK255" s="215">
        <f>ROUND(I255*H255,2)</f>
        <v>112606</v>
      </c>
      <c r="BL255" s="16" t="s">
        <v>205</v>
      </c>
      <c r="BM255" s="214" t="s">
        <v>538</v>
      </c>
    </row>
    <row r="256" s="1" customFormat="1" ht="55.5" customHeight="1">
      <c r="A256" s="37"/>
      <c r="B256" s="38"/>
      <c r="C256" s="203" t="s">
        <v>539</v>
      </c>
      <c r="D256" s="203" t="s">
        <v>129</v>
      </c>
      <c r="E256" s="204" t="s">
        <v>540</v>
      </c>
      <c r="F256" s="205" t="s">
        <v>541</v>
      </c>
      <c r="G256" s="206" t="s">
        <v>132</v>
      </c>
      <c r="H256" s="207">
        <v>40.32</v>
      </c>
      <c r="I256" s="208">
        <v>580.89999999999998</v>
      </c>
      <c r="J256" s="209">
        <f>ROUND(I256*H256,2)</f>
        <v>23421.889999999999</v>
      </c>
      <c r="K256" s="205" t="s">
        <v>133</v>
      </c>
      <c r="L256" s="43"/>
      <c r="M256" s="210" t="s">
        <v>19</v>
      </c>
      <c r="N256" s="211" t="s">
        <v>48</v>
      </c>
      <c r="O256" s="83"/>
      <c r="P256" s="212">
        <f>O256*H256</f>
        <v>0</v>
      </c>
      <c r="Q256" s="212">
        <v>0.00033</v>
      </c>
      <c r="R256" s="212">
        <f>Q256*H256</f>
        <v>0.013305600000000001</v>
      </c>
      <c r="S256" s="212">
        <v>0</v>
      </c>
      <c r="T256" s="213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14" t="s">
        <v>205</v>
      </c>
      <c r="AT256" s="214" t="s">
        <v>129</v>
      </c>
      <c r="AU256" s="214" t="s">
        <v>92</v>
      </c>
      <c r="AY256" s="16" t="s">
        <v>126</v>
      </c>
      <c r="BE256" s="215">
        <f>IF(N256="základní",J256,0)</f>
        <v>0</v>
      </c>
      <c r="BF256" s="215">
        <f>IF(N256="snížená",J256,0)</f>
        <v>23421.889999999999</v>
      </c>
      <c r="BG256" s="215">
        <f>IF(N256="zákl. přenesená",J256,0)</f>
        <v>0</v>
      </c>
      <c r="BH256" s="215">
        <f>IF(N256="sníž. přenesená",J256,0)</f>
        <v>0</v>
      </c>
      <c r="BI256" s="215">
        <f>IF(N256="nulová",J256,0)</f>
        <v>0</v>
      </c>
      <c r="BJ256" s="16" t="s">
        <v>92</v>
      </c>
      <c r="BK256" s="215">
        <f>ROUND(I256*H256,2)</f>
        <v>23421.889999999999</v>
      </c>
      <c r="BL256" s="16" t="s">
        <v>205</v>
      </c>
      <c r="BM256" s="214" t="s">
        <v>542</v>
      </c>
    </row>
    <row r="257" s="1" customFormat="1">
      <c r="A257" s="37"/>
      <c r="B257" s="38"/>
      <c r="C257" s="39"/>
      <c r="D257" s="216" t="s">
        <v>136</v>
      </c>
      <c r="E257" s="39"/>
      <c r="F257" s="217" t="s">
        <v>543</v>
      </c>
      <c r="G257" s="39"/>
      <c r="H257" s="39"/>
      <c r="I257" s="218"/>
      <c r="J257" s="39"/>
      <c r="K257" s="39"/>
      <c r="L257" s="43"/>
      <c r="M257" s="219"/>
      <c r="N257" s="220"/>
      <c r="O257" s="83"/>
      <c r="P257" s="83"/>
      <c r="Q257" s="83"/>
      <c r="R257" s="83"/>
      <c r="S257" s="83"/>
      <c r="T257" s="84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136</v>
      </c>
      <c r="AU257" s="16" t="s">
        <v>92</v>
      </c>
    </row>
    <row r="258" s="14" customFormat="1">
      <c r="A258" s="14"/>
      <c r="B258" s="244"/>
      <c r="C258" s="245"/>
      <c r="D258" s="223" t="s">
        <v>138</v>
      </c>
      <c r="E258" s="246" t="s">
        <v>19</v>
      </c>
      <c r="F258" s="247" t="s">
        <v>356</v>
      </c>
      <c r="G258" s="245"/>
      <c r="H258" s="246" t="s">
        <v>19</v>
      </c>
      <c r="I258" s="248"/>
      <c r="J258" s="245"/>
      <c r="K258" s="245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138</v>
      </c>
      <c r="AU258" s="253" t="s">
        <v>92</v>
      </c>
      <c r="AV258" s="14" t="s">
        <v>84</v>
      </c>
      <c r="AW258" s="14" t="s">
        <v>37</v>
      </c>
      <c r="AX258" s="14" t="s">
        <v>76</v>
      </c>
      <c r="AY258" s="253" t="s">
        <v>126</v>
      </c>
    </row>
    <row r="259" s="12" customFormat="1">
      <c r="A259" s="12"/>
      <c r="B259" s="221"/>
      <c r="C259" s="222"/>
      <c r="D259" s="223" t="s">
        <v>138</v>
      </c>
      <c r="E259" s="224" t="s">
        <v>19</v>
      </c>
      <c r="F259" s="225" t="s">
        <v>544</v>
      </c>
      <c r="G259" s="222"/>
      <c r="H259" s="226">
        <v>40.32</v>
      </c>
      <c r="I259" s="227"/>
      <c r="J259" s="222"/>
      <c r="K259" s="222"/>
      <c r="L259" s="228"/>
      <c r="M259" s="229"/>
      <c r="N259" s="230"/>
      <c r="O259" s="230"/>
      <c r="P259" s="230"/>
      <c r="Q259" s="230"/>
      <c r="R259" s="230"/>
      <c r="S259" s="230"/>
      <c r="T259" s="231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T259" s="232" t="s">
        <v>138</v>
      </c>
      <c r="AU259" s="232" t="s">
        <v>92</v>
      </c>
      <c r="AV259" s="12" t="s">
        <v>92</v>
      </c>
      <c r="AW259" s="12" t="s">
        <v>37</v>
      </c>
      <c r="AX259" s="12" t="s">
        <v>84</v>
      </c>
      <c r="AY259" s="232" t="s">
        <v>126</v>
      </c>
    </row>
    <row r="260" s="1" customFormat="1" ht="24.15" customHeight="1">
      <c r="A260" s="37"/>
      <c r="B260" s="38"/>
      <c r="C260" s="257" t="s">
        <v>545</v>
      </c>
      <c r="D260" s="257" t="s">
        <v>295</v>
      </c>
      <c r="E260" s="258" t="s">
        <v>546</v>
      </c>
      <c r="F260" s="259" t="s">
        <v>547</v>
      </c>
      <c r="G260" s="260" t="s">
        <v>132</v>
      </c>
      <c r="H260" s="261">
        <v>40.32</v>
      </c>
      <c r="I260" s="262">
        <v>7843.9700000000003</v>
      </c>
      <c r="J260" s="263">
        <f>ROUND(I260*H260,2)</f>
        <v>316268.87</v>
      </c>
      <c r="K260" s="259" t="s">
        <v>133</v>
      </c>
      <c r="L260" s="264"/>
      <c r="M260" s="265" t="s">
        <v>19</v>
      </c>
      <c r="N260" s="266" t="s">
        <v>48</v>
      </c>
      <c r="O260" s="83"/>
      <c r="P260" s="212">
        <f>O260*H260</f>
        <v>0</v>
      </c>
      <c r="Q260" s="212">
        <v>0.019859999999999999</v>
      </c>
      <c r="R260" s="212">
        <f>Q260*H260</f>
        <v>0.8007552</v>
      </c>
      <c r="S260" s="212">
        <v>0</v>
      </c>
      <c r="T260" s="21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14" t="s">
        <v>419</v>
      </c>
      <c r="AT260" s="214" t="s">
        <v>295</v>
      </c>
      <c r="AU260" s="214" t="s">
        <v>92</v>
      </c>
      <c r="AY260" s="16" t="s">
        <v>126</v>
      </c>
      <c r="BE260" s="215">
        <f>IF(N260="základní",J260,0)</f>
        <v>0</v>
      </c>
      <c r="BF260" s="215">
        <f>IF(N260="snížená",J260,0)</f>
        <v>316268.87</v>
      </c>
      <c r="BG260" s="215">
        <f>IF(N260="zákl. přenesená",J260,0)</f>
        <v>0</v>
      </c>
      <c r="BH260" s="215">
        <f>IF(N260="sníž. přenesená",J260,0)</f>
        <v>0</v>
      </c>
      <c r="BI260" s="215">
        <f>IF(N260="nulová",J260,0)</f>
        <v>0</v>
      </c>
      <c r="BJ260" s="16" t="s">
        <v>92</v>
      </c>
      <c r="BK260" s="215">
        <f>ROUND(I260*H260,2)</f>
        <v>316268.87</v>
      </c>
      <c r="BL260" s="16" t="s">
        <v>205</v>
      </c>
      <c r="BM260" s="214" t="s">
        <v>548</v>
      </c>
    </row>
    <row r="261" s="1" customFormat="1" ht="55.5" customHeight="1">
      <c r="A261" s="37"/>
      <c r="B261" s="38"/>
      <c r="C261" s="203" t="s">
        <v>549</v>
      </c>
      <c r="D261" s="203" t="s">
        <v>129</v>
      </c>
      <c r="E261" s="204" t="s">
        <v>550</v>
      </c>
      <c r="F261" s="205" t="s">
        <v>551</v>
      </c>
      <c r="G261" s="206" t="s">
        <v>170</v>
      </c>
      <c r="H261" s="207">
        <v>2.0009999999999999</v>
      </c>
      <c r="I261" s="208">
        <v>2048.3899999999999</v>
      </c>
      <c r="J261" s="209">
        <f>ROUND(I261*H261,2)</f>
        <v>4098.8299999999999</v>
      </c>
      <c r="K261" s="205" t="s">
        <v>133</v>
      </c>
      <c r="L261" s="43"/>
      <c r="M261" s="210" t="s">
        <v>19</v>
      </c>
      <c r="N261" s="211" t="s">
        <v>48</v>
      </c>
      <c r="O261" s="83"/>
      <c r="P261" s="212">
        <f>O261*H261</f>
        <v>0</v>
      </c>
      <c r="Q261" s="212">
        <v>0</v>
      </c>
      <c r="R261" s="212">
        <f>Q261*H261</f>
        <v>0</v>
      </c>
      <c r="S261" s="212">
        <v>0</v>
      </c>
      <c r="T261" s="21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14" t="s">
        <v>205</v>
      </c>
      <c r="AT261" s="214" t="s">
        <v>129</v>
      </c>
      <c r="AU261" s="214" t="s">
        <v>92</v>
      </c>
      <c r="AY261" s="16" t="s">
        <v>126</v>
      </c>
      <c r="BE261" s="215">
        <f>IF(N261="základní",J261,0)</f>
        <v>0</v>
      </c>
      <c r="BF261" s="215">
        <f>IF(N261="snížená",J261,0)</f>
        <v>4098.8299999999999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16" t="s">
        <v>92</v>
      </c>
      <c r="BK261" s="215">
        <f>ROUND(I261*H261,2)</f>
        <v>4098.8299999999999</v>
      </c>
      <c r="BL261" s="16" t="s">
        <v>205</v>
      </c>
      <c r="BM261" s="214" t="s">
        <v>552</v>
      </c>
    </row>
    <row r="262" s="1" customFormat="1">
      <c r="A262" s="37"/>
      <c r="B262" s="38"/>
      <c r="C262" s="39"/>
      <c r="D262" s="216" t="s">
        <v>136</v>
      </c>
      <c r="E262" s="39"/>
      <c r="F262" s="217" t="s">
        <v>553</v>
      </c>
      <c r="G262" s="39"/>
      <c r="H262" s="39"/>
      <c r="I262" s="218"/>
      <c r="J262" s="39"/>
      <c r="K262" s="39"/>
      <c r="L262" s="43"/>
      <c r="M262" s="219"/>
      <c r="N262" s="220"/>
      <c r="O262" s="83"/>
      <c r="P262" s="83"/>
      <c r="Q262" s="83"/>
      <c r="R262" s="83"/>
      <c r="S262" s="83"/>
      <c r="T262" s="84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136</v>
      </c>
      <c r="AU262" s="16" t="s">
        <v>92</v>
      </c>
    </row>
    <row r="263" s="11" customFormat="1" ht="25.92" customHeight="1">
      <c r="A263" s="11"/>
      <c r="B263" s="187"/>
      <c r="C263" s="188"/>
      <c r="D263" s="189" t="s">
        <v>75</v>
      </c>
      <c r="E263" s="190" t="s">
        <v>554</v>
      </c>
      <c r="F263" s="190" t="s">
        <v>555</v>
      </c>
      <c r="G263" s="188"/>
      <c r="H263" s="188"/>
      <c r="I263" s="191"/>
      <c r="J263" s="192">
        <f>BK263</f>
        <v>56681.099999999999</v>
      </c>
      <c r="K263" s="188"/>
      <c r="L263" s="193"/>
      <c r="M263" s="194"/>
      <c r="N263" s="195"/>
      <c r="O263" s="195"/>
      <c r="P263" s="196">
        <f>SUM(P264:P272)</f>
        <v>0</v>
      </c>
      <c r="Q263" s="195"/>
      <c r="R263" s="196">
        <f>SUM(R264:R272)</f>
        <v>0.012800000000000001</v>
      </c>
      <c r="S263" s="195"/>
      <c r="T263" s="197">
        <f>SUM(T264:T272)</f>
        <v>0</v>
      </c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R263" s="198" t="s">
        <v>134</v>
      </c>
      <c r="AT263" s="199" t="s">
        <v>75</v>
      </c>
      <c r="AU263" s="199" t="s">
        <v>76</v>
      </c>
      <c r="AY263" s="198" t="s">
        <v>126</v>
      </c>
      <c r="BK263" s="200">
        <f>SUM(BK264:BK272)</f>
        <v>56681.099999999999</v>
      </c>
    </row>
    <row r="264" s="1" customFormat="1" ht="24.15" customHeight="1">
      <c r="A264" s="37"/>
      <c r="B264" s="38"/>
      <c r="C264" s="203" t="s">
        <v>556</v>
      </c>
      <c r="D264" s="203" t="s">
        <v>129</v>
      </c>
      <c r="E264" s="204" t="s">
        <v>557</v>
      </c>
      <c r="F264" s="205" t="s">
        <v>558</v>
      </c>
      <c r="G264" s="206" t="s">
        <v>559</v>
      </c>
      <c r="H264" s="207">
        <v>100</v>
      </c>
      <c r="I264" s="208">
        <v>351.32999999999998</v>
      </c>
      <c r="J264" s="209">
        <f>ROUND(I264*H264,2)</f>
        <v>35133</v>
      </c>
      <c r="K264" s="205" t="s">
        <v>133</v>
      </c>
      <c r="L264" s="43"/>
      <c r="M264" s="210" t="s">
        <v>19</v>
      </c>
      <c r="N264" s="211" t="s">
        <v>48</v>
      </c>
      <c r="O264" s="83"/>
      <c r="P264" s="212">
        <f>O264*H264</f>
        <v>0</v>
      </c>
      <c r="Q264" s="212">
        <v>0</v>
      </c>
      <c r="R264" s="212">
        <f>Q264*H264</f>
        <v>0</v>
      </c>
      <c r="S264" s="212">
        <v>0</v>
      </c>
      <c r="T264" s="21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14" t="s">
        <v>560</v>
      </c>
      <c r="AT264" s="214" t="s">
        <v>129</v>
      </c>
      <c r="AU264" s="214" t="s">
        <v>84</v>
      </c>
      <c r="AY264" s="16" t="s">
        <v>126</v>
      </c>
      <c r="BE264" s="215">
        <f>IF(N264="základní",J264,0)</f>
        <v>0</v>
      </c>
      <c r="BF264" s="215">
        <f>IF(N264="snížená",J264,0)</f>
        <v>35133</v>
      </c>
      <c r="BG264" s="215">
        <f>IF(N264="zákl. přenesená",J264,0)</f>
        <v>0</v>
      </c>
      <c r="BH264" s="215">
        <f>IF(N264="sníž. přenesená",J264,0)</f>
        <v>0</v>
      </c>
      <c r="BI264" s="215">
        <f>IF(N264="nulová",J264,0)</f>
        <v>0</v>
      </c>
      <c r="BJ264" s="16" t="s">
        <v>92</v>
      </c>
      <c r="BK264" s="215">
        <f>ROUND(I264*H264,2)</f>
        <v>35133</v>
      </c>
      <c r="BL264" s="16" t="s">
        <v>560</v>
      </c>
      <c r="BM264" s="214" t="s">
        <v>561</v>
      </c>
    </row>
    <row r="265" s="1" customFormat="1">
      <c r="A265" s="37"/>
      <c r="B265" s="38"/>
      <c r="C265" s="39"/>
      <c r="D265" s="216" t="s">
        <v>136</v>
      </c>
      <c r="E265" s="39"/>
      <c r="F265" s="217" t="s">
        <v>562</v>
      </c>
      <c r="G265" s="39"/>
      <c r="H265" s="39"/>
      <c r="I265" s="218"/>
      <c r="J265" s="39"/>
      <c r="K265" s="39"/>
      <c r="L265" s="43"/>
      <c r="M265" s="219"/>
      <c r="N265" s="220"/>
      <c r="O265" s="83"/>
      <c r="P265" s="83"/>
      <c r="Q265" s="83"/>
      <c r="R265" s="83"/>
      <c r="S265" s="83"/>
      <c r="T265" s="84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136</v>
      </c>
      <c r="AU265" s="16" t="s">
        <v>84</v>
      </c>
    </row>
    <row r="266" s="14" customFormat="1">
      <c r="A266" s="14"/>
      <c r="B266" s="244"/>
      <c r="C266" s="245"/>
      <c r="D266" s="223" t="s">
        <v>138</v>
      </c>
      <c r="E266" s="246" t="s">
        <v>19</v>
      </c>
      <c r="F266" s="247" t="s">
        <v>563</v>
      </c>
      <c r="G266" s="245"/>
      <c r="H266" s="246" t="s">
        <v>19</v>
      </c>
      <c r="I266" s="248"/>
      <c r="J266" s="245"/>
      <c r="K266" s="245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138</v>
      </c>
      <c r="AU266" s="253" t="s">
        <v>84</v>
      </c>
      <c r="AV266" s="14" t="s">
        <v>84</v>
      </c>
      <c r="AW266" s="14" t="s">
        <v>37</v>
      </c>
      <c r="AX266" s="14" t="s">
        <v>76</v>
      </c>
      <c r="AY266" s="253" t="s">
        <v>126</v>
      </c>
    </row>
    <row r="267" s="12" customFormat="1">
      <c r="A267" s="12"/>
      <c r="B267" s="221"/>
      <c r="C267" s="222"/>
      <c r="D267" s="223" t="s">
        <v>138</v>
      </c>
      <c r="E267" s="224" t="s">
        <v>19</v>
      </c>
      <c r="F267" s="225" t="s">
        <v>564</v>
      </c>
      <c r="G267" s="222"/>
      <c r="H267" s="226">
        <v>100</v>
      </c>
      <c r="I267" s="227"/>
      <c r="J267" s="222"/>
      <c r="K267" s="222"/>
      <c r="L267" s="228"/>
      <c r="M267" s="229"/>
      <c r="N267" s="230"/>
      <c r="O267" s="230"/>
      <c r="P267" s="230"/>
      <c r="Q267" s="230"/>
      <c r="R267" s="230"/>
      <c r="S267" s="230"/>
      <c r="T267" s="231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T267" s="232" t="s">
        <v>138</v>
      </c>
      <c r="AU267" s="232" t="s">
        <v>84</v>
      </c>
      <c r="AV267" s="12" t="s">
        <v>92</v>
      </c>
      <c r="AW267" s="12" t="s">
        <v>37</v>
      </c>
      <c r="AX267" s="12" t="s">
        <v>84</v>
      </c>
      <c r="AY267" s="232" t="s">
        <v>126</v>
      </c>
    </row>
    <row r="268" s="1" customFormat="1" ht="24.15" customHeight="1">
      <c r="A268" s="37"/>
      <c r="B268" s="38"/>
      <c r="C268" s="203" t="s">
        <v>565</v>
      </c>
      <c r="D268" s="203" t="s">
        <v>129</v>
      </c>
      <c r="E268" s="204" t="s">
        <v>566</v>
      </c>
      <c r="F268" s="205" t="s">
        <v>567</v>
      </c>
      <c r="G268" s="206" t="s">
        <v>559</v>
      </c>
      <c r="H268" s="207">
        <v>50</v>
      </c>
      <c r="I268" s="208">
        <v>351.32999999999998</v>
      </c>
      <c r="J268" s="209">
        <f>ROUND(I268*H268,2)</f>
        <v>17566.5</v>
      </c>
      <c r="K268" s="205" t="s">
        <v>133</v>
      </c>
      <c r="L268" s="43"/>
      <c r="M268" s="210" t="s">
        <v>19</v>
      </c>
      <c r="N268" s="211" t="s">
        <v>48</v>
      </c>
      <c r="O268" s="83"/>
      <c r="P268" s="212">
        <f>O268*H268</f>
        <v>0</v>
      </c>
      <c r="Q268" s="212">
        <v>0</v>
      </c>
      <c r="R268" s="212">
        <f>Q268*H268</f>
        <v>0</v>
      </c>
      <c r="S268" s="212">
        <v>0</v>
      </c>
      <c r="T268" s="21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14" t="s">
        <v>560</v>
      </c>
      <c r="AT268" s="214" t="s">
        <v>129</v>
      </c>
      <c r="AU268" s="214" t="s">
        <v>84</v>
      </c>
      <c r="AY268" s="16" t="s">
        <v>126</v>
      </c>
      <c r="BE268" s="215">
        <f>IF(N268="základní",J268,0)</f>
        <v>0</v>
      </c>
      <c r="BF268" s="215">
        <f>IF(N268="snížená",J268,0)</f>
        <v>17566.5</v>
      </c>
      <c r="BG268" s="215">
        <f>IF(N268="zákl. přenesená",J268,0)</f>
        <v>0</v>
      </c>
      <c r="BH268" s="215">
        <f>IF(N268="sníž. přenesená",J268,0)</f>
        <v>0</v>
      </c>
      <c r="BI268" s="215">
        <f>IF(N268="nulová",J268,0)</f>
        <v>0</v>
      </c>
      <c r="BJ268" s="16" t="s">
        <v>92</v>
      </c>
      <c r="BK268" s="215">
        <f>ROUND(I268*H268,2)</f>
        <v>17566.5</v>
      </c>
      <c r="BL268" s="16" t="s">
        <v>560</v>
      </c>
      <c r="BM268" s="214" t="s">
        <v>568</v>
      </c>
    </row>
    <row r="269" s="1" customFormat="1">
      <c r="A269" s="37"/>
      <c r="B269" s="38"/>
      <c r="C269" s="39"/>
      <c r="D269" s="216" t="s">
        <v>136</v>
      </c>
      <c r="E269" s="39"/>
      <c r="F269" s="217" t="s">
        <v>569</v>
      </c>
      <c r="G269" s="39"/>
      <c r="H269" s="39"/>
      <c r="I269" s="218"/>
      <c r="J269" s="39"/>
      <c r="K269" s="39"/>
      <c r="L269" s="43"/>
      <c r="M269" s="219"/>
      <c r="N269" s="220"/>
      <c r="O269" s="83"/>
      <c r="P269" s="83"/>
      <c r="Q269" s="83"/>
      <c r="R269" s="83"/>
      <c r="S269" s="83"/>
      <c r="T269" s="84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136</v>
      </c>
      <c r="AU269" s="16" t="s">
        <v>84</v>
      </c>
    </row>
    <row r="270" s="14" customFormat="1">
      <c r="A270" s="14"/>
      <c r="B270" s="244"/>
      <c r="C270" s="245"/>
      <c r="D270" s="223" t="s">
        <v>138</v>
      </c>
      <c r="E270" s="246" t="s">
        <v>19</v>
      </c>
      <c r="F270" s="247" t="s">
        <v>570</v>
      </c>
      <c r="G270" s="245"/>
      <c r="H270" s="246" t="s">
        <v>19</v>
      </c>
      <c r="I270" s="248"/>
      <c r="J270" s="245"/>
      <c r="K270" s="245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138</v>
      </c>
      <c r="AU270" s="253" t="s">
        <v>84</v>
      </c>
      <c r="AV270" s="14" t="s">
        <v>84</v>
      </c>
      <c r="AW270" s="14" t="s">
        <v>37</v>
      </c>
      <c r="AX270" s="14" t="s">
        <v>76</v>
      </c>
      <c r="AY270" s="253" t="s">
        <v>126</v>
      </c>
    </row>
    <row r="271" s="12" customFormat="1">
      <c r="A271" s="12"/>
      <c r="B271" s="221"/>
      <c r="C271" s="222"/>
      <c r="D271" s="223" t="s">
        <v>138</v>
      </c>
      <c r="E271" s="224" t="s">
        <v>19</v>
      </c>
      <c r="F271" s="225" t="s">
        <v>524</v>
      </c>
      <c r="G271" s="222"/>
      <c r="H271" s="226">
        <v>50</v>
      </c>
      <c r="I271" s="227"/>
      <c r="J271" s="222"/>
      <c r="K271" s="222"/>
      <c r="L271" s="228"/>
      <c r="M271" s="229"/>
      <c r="N271" s="230"/>
      <c r="O271" s="230"/>
      <c r="P271" s="230"/>
      <c r="Q271" s="230"/>
      <c r="R271" s="230"/>
      <c r="S271" s="230"/>
      <c r="T271" s="231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T271" s="232" t="s">
        <v>138</v>
      </c>
      <c r="AU271" s="232" t="s">
        <v>84</v>
      </c>
      <c r="AV271" s="12" t="s">
        <v>92</v>
      </c>
      <c r="AW271" s="12" t="s">
        <v>37</v>
      </c>
      <c r="AX271" s="12" t="s">
        <v>84</v>
      </c>
      <c r="AY271" s="232" t="s">
        <v>126</v>
      </c>
    </row>
    <row r="272" s="1" customFormat="1" ht="21.75" customHeight="1">
      <c r="A272" s="37"/>
      <c r="B272" s="38"/>
      <c r="C272" s="257" t="s">
        <v>571</v>
      </c>
      <c r="D272" s="257" t="s">
        <v>295</v>
      </c>
      <c r="E272" s="258" t="s">
        <v>572</v>
      </c>
      <c r="F272" s="259" t="s">
        <v>573</v>
      </c>
      <c r="G272" s="260" t="s">
        <v>261</v>
      </c>
      <c r="H272" s="261">
        <v>40</v>
      </c>
      <c r="I272" s="262">
        <v>99.540000000000006</v>
      </c>
      <c r="J272" s="263">
        <f>ROUND(I272*H272,2)</f>
        <v>3981.5999999999999</v>
      </c>
      <c r="K272" s="259" t="s">
        <v>133</v>
      </c>
      <c r="L272" s="264"/>
      <c r="M272" s="267" t="s">
        <v>19</v>
      </c>
      <c r="N272" s="268" t="s">
        <v>48</v>
      </c>
      <c r="O272" s="269"/>
      <c r="P272" s="270">
        <f>O272*H272</f>
        <v>0</v>
      </c>
      <c r="Q272" s="270">
        <v>0.00032000000000000003</v>
      </c>
      <c r="R272" s="270">
        <f>Q272*H272</f>
        <v>0.012800000000000001</v>
      </c>
      <c r="S272" s="270">
        <v>0</v>
      </c>
      <c r="T272" s="27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14" t="s">
        <v>560</v>
      </c>
      <c r="AT272" s="214" t="s">
        <v>295</v>
      </c>
      <c r="AU272" s="214" t="s">
        <v>84</v>
      </c>
      <c r="AY272" s="16" t="s">
        <v>126</v>
      </c>
      <c r="BE272" s="215">
        <f>IF(N272="základní",J272,0)</f>
        <v>0</v>
      </c>
      <c r="BF272" s="215">
        <f>IF(N272="snížená",J272,0)</f>
        <v>3981.5999999999999</v>
      </c>
      <c r="BG272" s="215">
        <f>IF(N272="zákl. přenesená",J272,0)</f>
        <v>0</v>
      </c>
      <c r="BH272" s="215">
        <f>IF(N272="sníž. přenesená",J272,0)</f>
        <v>0</v>
      </c>
      <c r="BI272" s="215">
        <f>IF(N272="nulová",J272,0)</f>
        <v>0</v>
      </c>
      <c r="BJ272" s="16" t="s">
        <v>92</v>
      </c>
      <c r="BK272" s="215">
        <f>ROUND(I272*H272,2)</f>
        <v>3981.5999999999999</v>
      </c>
      <c r="BL272" s="16" t="s">
        <v>560</v>
      </c>
      <c r="BM272" s="214" t="s">
        <v>574</v>
      </c>
    </row>
    <row r="273" s="1" customFormat="1" ht="6.96" customHeight="1">
      <c r="A273" s="37"/>
      <c r="B273" s="58"/>
      <c r="C273" s="59"/>
      <c r="D273" s="59"/>
      <c r="E273" s="59"/>
      <c r="F273" s="59"/>
      <c r="G273" s="59"/>
      <c r="H273" s="59"/>
      <c r="I273" s="59"/>
      <c r="J273" s="59"/>
      <c r="K273" s="59"/>
      <c r="L273" s="43"/>
      <c r="M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</row>
  </sheetData>
  <sheetProtection sheet="1" autoFilter="0" formatColumns="0" formatRows="0" objects="1" scenarios="1" password="CC35"/>
  <autoFilter ref="C87:K272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5_01/611131121"/>
    <hyperlink ref="F94" r:id="rId2" display="https://podminky.urs.cz/item/CS_URS_2025_01/611142001"/>
    <hyperlink ref="F98" r:id="rId3" display="https://podminky.urs.cz/item/CS_URS_2025_01/611311131"/>
    <hyperlink ref="F100" r:id="rId4" display="https://podminky.urs.cz/item/CS_URS_2025_01/622142001"/>
    <hyperlink ref="F105" r:id="rId5" display="https://podminky.urs.cz/item/CS_URS_2025_01/622143003"/>
    <hyperlink ref="F109" r:id="rId6" display="https://podminky.urs.cz/item/CS_URS_2025_01/622143004"/>
    <hyperlink ref="F113" r:id="rId7" display="https://podminky.urs.cz/item/CS_URS_2025_01/622151021"/>
    <hyperlink ref="F115" r:id="rId8" display="https://podminky.urs.cz/item/CS_URS_2025_01/622151031"/>
    <hyperlink ref="F117" r:id="rId9" display="https://podminky.urs.cz/item/CS_URS_2025_01/622211031"/>
    <hyperlink ref="F126" r:id="rId10" display="https://podminky.urs.cz/item/CS_URS_2025_01/622211041"/>
    <hyperlink ref="F138" r:id="rId11" display="https://podminky.urs.cz/item/CS_URS_2025_01/622212001"/>
    <hyperlink ref="F148" r:id="rId12" display="https://podminky.urs.cz/item/CS_URS_2025_01/622213001"/>
    <hyperlink ref="F154" r:id="rId13" display="https://podminky.urs.cz/item/CS_URS_2025_01/622231121"/>
    <hyperlink ref="F160" r:id="rId14" display="https://podminky.urs.cz/item/CS_URS_2025_01/622251101"/>
    <hyperlink ref="F163" r:id="rId15" display="https://podminky.urs.cz/item/CS_URS_2025_01/622251107"/>
    <hyperlink ref="F165" r:id="rId16" display="https://podminky.urs.cz/item/CS_URS_2025_01/622252002"/>
    <hyperlink ref="F169" r:id="rId17" display="https://podminky.urs.cz/item/CS_URS_2025_01/622511102"/>
    <hyperlink ref="F171" r:id="rId18" display="https://podminky.urs.cz/item/CS_URS_2025_01/622531022"/>
    <hyperlink ref="F174" r:id="rId19" display="https://podminky.urs.cz/item/CS_URS_2025_01/941211212"/>
    <hyperlink ref="F177" r:id="rId20" display="https://podminky.urs.cz/item/CS_URS_2025_01/941211322"/>
    <hyperlink ref="F179" r:id="rId21" display="https://podminky.urs.cz/item/CS_URS_2025_01/941211812"/>
    <hyperlink ref="F181" r:id="rId22" display="https://podminky.urs.cz/item/CS_URS_2025_01/944511211"/>
    <hyperlink ref="F183" r:id="rId23" display="https://podminky.urs.cz/item/CS_URS_2025_01/944511811"/>
    <hyperlink ref="F185" r:id="rId24" display="https://podminky.urs.cz/item/CS_URS_2025_01/949101111"/>
    <hyperlink ref="F187" r:id="rId25" display="https://podminky.urs.cz/item/CS_URS_2025_01/993111111"/>
    <hyperlink ref="F190" r:id="rId26" display="https://podminky.urs.cz/item/CS_URS_2025_01/998011009"/>
    <hyperlink ref="F194" r:id="rId27" display="https://podminky.urs.cz/item/CS_URS_2025_01/713111111"/>
    <hyperlink ref="F203" r:id="rId28" display="https://podminky.urs.cz/item/CS_URS_2025_01/713111128"/>
    <hyperlink ref="F209" r:id="rId29" display="https://podminky.urs.cz/item/CS_URS_2025_01/713141131"/>
    <hyperlink ref="F215" r:id="rId30" display="https://podminky.urs.cz/item/CS_URS_2025_01/713191133"/>
    <hyperlink ref="F219" r:id="rId31" display="https://podminky.urs.cz/item/CS_URS_2025_01/998713112"/>
    <hyperlink ref="F222" r:id="rId32" display="https://podminky.urs.cz/item/CS_URS_2025_01/764214411"/>
    <hyperlink ref="F226" r:id="rId33" display="https://podminky.urs.cz/item/CS_URS_2025_01/764216606"/>
    <hyperlink ref="F237" r:id="rId34" display="https://podminky.urs.cz/item/CS_URS_2025_01/764511602"/>
    <hyperlink ref="F241" r:id="rId35" display="https://podminky.urs.cz/item/CS_URS_2025_01/764511643"/>
    <hyperlink ref="F245" r:id="rId36" display="https://podminky.urs.cz/item/CS_URS_2025_01/764518623"/>
    <hyperlink ref="F249" r:id="rId37" display="https://podminky.urs.cz/item/CS_URS_2025_01/998764112"/>
    <hyperlink ref="F252" r:id="rId38" display="https://podminky.urs.cz/item/CS_URS_2025_01/767163203"/>
    <hyperlink ref="F257" r:id="rId39" display="https://podminky.urs.cz/item/CS_URS_2025_01/767620243"/>
    <hyperlink ref="F262" r:id="rId40" display="https://podminky.urs.cz/item/CS_URS_2025_01/998767112"/>
    <hyperlink ref="F265" r:id="rId41" display="https://podminky.urs.cz/item/CS_URS_2025_01/HZS1292"/>
    <hyperlink ref="F269" r:id="rId42" display="https://podminky.urs.cz/item/CS_URS_2025_01/HZS22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customWidth="1"/>
    <col min="2" max="2" width="1.171875" customWidth="1"/>
    <col min="3" max="3" width="4.160156" customWidth="1"/>
    <col min="4" max="4" width="4.332031" customWidth="1"/>
    <col min="5" max="5" width="17.16016" customWidth="1"/>
    <col min="6" max="6" width="50.83203" customWidth="1"/>
    <col min="7" max="7" width="7.5" customWidth="1"/>
    <col min="8" max="8" width="14" customWidth="1"/>
    <col min="9" max="9" width="15.83203" customWidth="1"/>
    <col min="10" max="10" width="22.33203" customWidth="1"/>
    <col min="11" max="11" width="22.33203" customWidth="1"/>
    <col min="12" max="12" width="9.332031" customWidth="1"/>
    <col min="13" max="13" width="10.83203" hidden="1" customWidth="1"/>
    <col min="14" max="14" width="9.332031" hidden="1"/>
    <col min="15" max="15" width="14.16016" hidden="1" customWidth="1"/>
    <col min="16" max="16" width="14.16016" hidden="1" customWidth="1"/>
    <col min="17" max="17" width="14.16016" hidden="1" customWidth="1"/>
    <col min="18" max="18" width="14.16016" hidden="1" customWidth="1"/>
    <col min="19" max="19" width="14.16016" hidden="1" customWidth="1"/>
    <col min="20" max="20" width="14.16016" hidden="1" customWidth="1"/>
    <col min="21" max="21" width="16.33203" hidden="1" customWidth="1"/>
    <col min="22" max="22" width="12.33203" customWidth="1"/>
    <col min="23" max="23" width="16.33203" customWidth="1"/>
    <col min="24" max="24" width="12.33203" customWidth="1"/>
    <col min="25" max="25" width="15" customWidth="1"/>
    <col min="26" max="26" width="11" customWidth="1"/>
    <col min="27" max="27" width="15" customWidth="1"/>
    <col min="28" max="28" width="16.33203" customWidth="1"/>
    <col min="29" max="29" width="11" customWidth="1"/>
    <col min="30" max="30" width="15" customWidth="1"/>
    <col min="31" max="31" width="16.33203" customWidth="1"/>
    <col min="44" max="44" width="9.332031" hidden="1"/>
    <col min="45" max="45" width="9.332031" hidden="1"/>
    <col min="46" max="46" width="9.332031" hidden="1"/>
    <col min="47" max="47" width="9.332031" hidden="1"/>
    <col min="48" max="48" width="9.332031" hidden="1"/>
    <col min="49" max="49" width="9.332031" hidden="1"/>
    <col min="50" max="50" width="9.332031" hidden="1"/>
    <col min="51" max="51" width="9.332031" hidden="1"/>
    <col min="52" max="52" width="9.332031" hidden="1"/>
    <col min="53" max="53" width="9.332031" hidden="1"/>
    <col min="54" max="54" width="9.332031" hidden="1"/>
    <col min="55" max="55" width="9.332031" hidden="1"/>
    <col min="56" max="56" width="9.332031" hidden="1"/>
    <col min="57" max="57" width="9.332031" hidden="1"/>
    <col min="58" max="58" width="9.332031" hidden="1"/>
    <col min="59" max="59" width="9.332031" hidden="1"/>
    <col min="60" max="60" width="9.332031" hidden="1"/>
    <col min="61" max="61" width="9.332031" hidden="1"/>
    <col min="62" max="62" width="9.332031" hidden="1"/>
    <col min="63" max="63" width="9.332031" hidden="1"/>
    <col min="64" max="64" width="9.332031" hidden="1"/>
    <col min="65" max="65" width="9.332031" hidden="1"/>
  </cols>
  <sheetData>
    <row r="2" ht="36.96" customHeight="1">
      <c r="AT2" s="16" t="s">
        <v>91</v>
      </c>
    </row>
    <row r="3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92</v>
      </c>
    </row>
    <row r="4" ht="24.96" customHeight="1">
      <c r="B4" s="19"/>
      <c r="D4" s="129" t="s">
        <v>96</v>
      </c>
      <c r="L4" s="19"/>
      <c r="M4" s="130" t="s">
        <v>10</v>
      </c>
      <c r="AT4" s="16" t="s">
        <v>4</v>
      </c>
    </row>
    <row r="5" ht="6.96" customHeight="1">
      <c r="B5" s="19"/>
      <c r="L5" s="19"/>
    </row>
    <row r="6" ht="12" customHeight="1">
      <c r="B6" s="19"/>
      <c r="D6" s="131" t="s">
        <v>16</v>
      </c>
      <c r="L6" s="19"/>
    </row>
    <row r="7" ht="16.5" customHeight="1">
      <c r="B7" s="19"/>
      <c r="E7" s="132" t="str">
        <f>'Rekapitulace stavby'!K6</f>
        <v>Zateplení bytového domu č.p. 265, Přimda</v>
      </c>
      <c r="F7" s="131"/>
      <c r="G7" s="131"/>
      <c r="H7" s="131"/>
      <c r="L7" s="19"/>
    </row>
    <row r="8" s="1" customFormat="1" ht="12" customHeight="1">
      <c r="A8" s="37"/>
      <c r="B8" s="43"/>
      <c r="C8" s="37"/>
      <c r="D8" s="131" t="s">
        <v>97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1" customFormat="1" ht="16.5" customHeight="1">
      <c r="A9" s="37"/>
      <c r="B9" s="43"/>
      <c r="C9" s="37"/>
      <c r="D9" s="37"/>
      <c r="E9" s="134" t="s">
        <v>575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1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1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1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23. 6. 2025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1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1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1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1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1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1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1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1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34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1" customFormat="1" ht="18" customHeight="1">
      <c r="A21" s="37"/>
      <c r="B21" s="43"/>
      <c r="C21" s="37"/>
      <c r="D21" s="37"/>
      <c r="E21" s="135" t="s">
        <v>35</v>
      </c>
      <c r="F21" s="37"/>
      <c r="G21" s="37"/>
      <c r="H21" s="37"/>
      <c r="I21" s="131" t="s">
        <v>29</v>
      </c>
      <c r="J21" s="135" t="s">
        <v>36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1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1" customFormat="1" ht="12" customHeight="1">
      <c r="A23" s="37"/>
      <c r="B23" s="43"/>
      <c r="C23" s="37"/>
      <c r="D23" s="131" t="s">
        <v>38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1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29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1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1" customFormat="1" ht="12" customHeight="1">
      <c r="A26" s="37"/>
      <c r="B26" s="43"/>
      <c r="C26" s="37"/>
      <c r="D26" s="131" t="s">
        <v>40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7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1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1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1" customFormat="1" ht="25.44" customHeight="1">
      <c r="A30" s="37"/>
      <c r="B30" s="43"/>
      <c r="C30" s="37"/>
      <c r="D30" s="142" t="s">
        <v>42</v>
      </c>
      <c r="E30" s="37"/>
      <c r="F30" s="37"/>
      <c r="G30" s="37"/>
      <c r="H30" s="37"/>
      <c r="I30" s="37"/>
      <c r="J30" s="143">
        <f>ROUND(J92, 2)</f>
        <v>327755.37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1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1" customFormat="1" ht="14.4" customHeight="1">
      <c r="A32" s="37"/>
      <c r="B32" s="43"/>
      <c r="C32" s="37"/>
      <c r="D32" s="37"/>
      <c r="E32" s="37"/>
      <c r="F32" s="144" t="s">
        <v>44</v>
      </c>
      <c r="G32" s="37"/>
      <c r="H32" s="37"/>
      <c r="I32" s="144" t="s">
        <v>43</v>
      </c>
      <c r="J32" s="144" t="s">
        <v>45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1" customFormat="1" ht="14.4" customHeight="1">
      <c r="A33" s="37"/>
      <c r="B33" s="43"/>
      <c r="C33" s="37"/>
      <c r="D33" s="145" t="s">
        <v>46</v>
      </c>
      <c r="E33" s="131" t="s">
        <v>47</v>
      </c>
      <c r="F33" s="146">
        <f>ROUND((SUM(BE92:BE223)),  2)</f>
        <v>327755.37</v>
      </c>
      <c r="G33" s="37"/>
      <c r="H33" s="37"/>
      <c r="I33" s="147">
        <v>0.20999999999999999</v>
      </c>
      <c r="J33" s="146">
        <f>ROUND(((SUM(BE92:BE223))*I33),  2)</f>
        <v>68828.630000000005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1" customFormat="1" ht="14.4" customHeight="1">
      <c r="A34" s="37"/>
      <c r="B34" s="43"/>
      <c r="C34" s="37"/>
      <c r="D34" s="37"/>
      <c r="E34" s="131" t="s">
        <v>48</v>
      </c>
      <c r="F34" s="146">
        <f>ROUND((SUM(BF92:BF223)),  2)</f>
        <v>0</v>
      </c>
      <c r="G34" s="37"/>
      <c r="H34" s="37"/>
      <c r="I34" s="147">
        <v>0.12</v>
      </c>
      <c r="J34" s="146">
        <f>ROUND(((SUM(BF92:BF223))*I34),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1" customFormat="1" ht="14.4" customHeight="1">
      <c r="A35" s="37"/>
      <c r="B35" s="43"/>
      <c r="C35" s="37"/>
      <c r="D35" s="37"/>
      <c r="E35" s="131" t="s">
        <v>49</v>
      </c>
      <c r="F35" s="146">
        <f>ROUND((SUM(BG92:BG223)),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1" customFormat="1" ht="14.4" customHeight="1">
      <c r="A36" s="37"/>
      <c r="B36" s="43"/>
      <c r="C36" s="37"/>
      <c r="D36" s="37"/>
      <c r="E36" s="131" t="s">
        <v>50</v>
      </c>
      <c r="F36" s="146">
        <f>ROUND((SUM(BH92:BH223)),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1" customFormat="1" ht="14.4" customHeight="1">
      <c r="A37" s="37"/>
      <c r="B37" s="43"/>
      <c r="C37" s="37"/>
      <c r="D37" s="37"/>
      <c r="E37" s="131" t="s">
        <v>51</v>
      </c>
      <c r="F37" s="146">
        <f>ROUND((SUM(BI92:BI223)),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1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25.44" customHeight="1">
      <c r="A39" s="37"/>
      <c r="B39" s="43"/>
      <c r="C39" s="148"/>
      <c r="D39" s="149" t="s">
        <v>52</v>
      </c>
      <c r="E39" s="150"/>
      <c r="F39" s="150"/>
      <c r="G39" s="151" t="s">
        <v>53</v>
      </c>
      <c r="H39" s="152" t="s">
        <v>54</v>
      </c>
      <c r="I39" s="150"/>
      <c r="J39" s="153">
        <f>SUM(J30:J37)</f>
        <v>396584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1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hidden="1" s="1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1" customFormat="1" ht="24.96" customHeight="1">
      <c r="A45" s="37"/>
      <c r="B45" s="38"/>
      <c r="C45" s="22" t="s">
        <v>99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1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1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1" customFormat="1" ht="16.5" customHeight="1">
      <c r="A48" s="37"/>
      <c r="B48" s="38"/>
      <c r="C48" s="39"/>
      <c r="D48" s="39"/>
      <c r="E48" s="159" t="str">
        <f>E7</f>
        <v>Zateplení bytového domu č.p. 265, Přimda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1" customFormat="1" ht="12" customHeight="1">
      <c r="A49" s="37"/>
      <c r="B49" s="38"/>
      <c r="C49" s="31" t="s">
        <v>97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1" customFormat="1" ht="16.5" customHeight="1">
      <c r="A50" s="37"/>
      <c r="B50" s="38"/>
      <c r="C50" s="39"/>
      <c r="D50" s="39"/>
      <c r="E50" s="68" t="str">
        <f>E9</f>
        <v>D.1.1.4 - Drenáže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1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1" customFormat="1" ht="12" customHeight="1">
      <c r="A52" s="37"/>
      <c r="B52" s="38"/>
      <c r="C52" s="31" t="s">
        <v>21</v>
      </c>
      <c r="D52" s="39"/>
      <c r="E52" s="39"/>
      <c r="F52" s="26" t="str">
        <f>F12</f>
        <v>parc. č. st. 347 a 2286/16, Přimda</v>
      </c>
      <c r="G52" s="39"/>
      <c r="H52" s="39"/>
      <c r="I52" s="31" t="s">
        <v>23</v>
      </c>
      <c r="J52" s="71" t="str">
        <f>IF(J12="","",J12)</f>
        <v>23. 6. 2025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1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1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Přimda</v>
      </c>
      <c r="G54" s="39"/>
      <c r="H54" s="39"/>
      <c r="I54" s="31" t="s">
        <v>33</v>
      </c>
      <c r="J54" s="35" t="str">
        <f>E21</f>
        <v>MSP Projekty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1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38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hidden="1" s="1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hidden="1" s="1" customFormat="1" ht="29.28" customHeight="1">
      <c r="A57" s="37"/>
      <c r="B57" s="38"/>
      <c r="C57" s="160" t="s">
        <v>100</v>
      </c>
      <c r="D57" s="161"/>
      <c r="E57" s="161"/>
      <c r="F57" s="161"/>
      <c r="G57" s="161"/>
      <c r="H57" s="161"/>
      <c r="I57" s="161"/>
      <c r="J57" s="162" t="s">
        <v>101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hidden="1" s="1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hidden="1" s="1" customFormat="1" ht="22.8" customHeight="1">
      <c r="A59" s="37"/>
      <c r="B59" s="38"/>
      <c r="C59" s="163" t="s">
        <v>74</v>
      </c>
      <c r="D59" s="39"/>
      <c r="E59" s="39"/>
      <c r="F59" s="39"/>
      <c r="G59" s="39"/>
      <c r="H59" s="39"/>
      <c r="I59" s="39"/>
      <c r="J59" s="101">
        <f>J92</f>
        <v>327755.37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102</v>
      </c>
    </row>
    <row r="60" hidden="1" s="8" customFormat="1" ht="24.96" customHeight="1">
      <c r="A60" s="8"/>
      <c r="B60" s="164"/>
      <c r="C60" s="165"/>
      <c r="D60" s="166" t="s">
        <v>103</v>
      </c>
      <c r="E60" s="167"/>
      <c r="F60" s="167"/>
      <c r="G60" s="167"/>
      <c r="H60" s="167"/>
      <c r="I60" s="167"/>
      <c r="J60" s="168">
        <f>J93</f>
        <v>251172.46999999997</v>
      </c>
      <c r="K60" s="165"/>
      <c r="L60" s="169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hidden="1" s="9" customFormat="1" ht="19.92" customHeight="1">
      <c r="A61" s="9"/>
      <c r="B61" s="170"/>
      <c r="C61" s="171"/>
      <c r="D61" s="172" t="s">
        <v>576</v>
      </c>
      <c r="E61" s="173"/>
      <c r="F61" s="173"/>
      <c r="G61" s="173"/>
      <c r="H61" s="173"/>
      <c r="I61" s="173"/>
      <c r="J61" s="174">
        <f>J94</f>
        <v>74191.139999999999</v>
      </c>
      <c r="K61" s="171"/>
      <c r="L61" s="175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9" customFormat="1" ht="19.92" customHeight="1">
      <c r="A62" s="9"/>
      <c r="B62" s="170"/>
      <c r="C62" s="171"/>
      <c r="D62" s="172" t="s">
        <v>577</v>
      </c>
      <c r="E62" s="173"/>
      <c r="F62" s="173"/>
      <c r="G62" s="173"/>
      <c r="H62" s="173"/>
      <c r="I62" s="173"/>
      <c r="J62" s="174">
        <f>J127</f>
        <v>27983.130000000001</v>
      </c>
      <c r="K62" s="171"/>
      <c r="L62" s="17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9" customFormat="1" ht="19.92" customHeight="1">
      <c r="A63" s="9"/>
      <c r="B63" s="170"/>
      <c r="C63" s="171"/>
      <c r="D63" s="172" t="s">
        <v>578</v>
      </c>
      <c r="E63" s="173"/>
      <c r="F63" s="173"/>
      <c r="G63" s="173"/>
      <c r="H63" s="173"/>
      <c r="I63" s="173"/>
      <c r="J63" s="174">
        <f>J147</f>
        <v>8322.4200000000001</v>
      </c>
      <c r="K63" s="171"/>
      <c r="L63" s="175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hidden="1" s="9" customFormat="1" ht="19.92" customHeight="1">
      <c r="A64" s="9"/>
      <c r="B64" s="170"/>
      <c r="C64" s="171"/>
      <c r="D64" s="172" t="s">
        <v>579</v>
      </c>
      <c r="E64" s="173"/>
      <c r="F64" s="173"/>
      <c r="G64" s="173"/>
      <c r="H64" s="173"/>
      <c r="I64" s="173"/>
      <c r="J64" s="174">
        <f>J153</f>
        <v>44053.059999999998</v>
      </c>
      <c r="K64" s="171"/>
      <c r="L64" s="17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9" customFormat="1" ht="19.92" customHeight="1">
      <c r="A65" s="9"/>
      <c r="B65" s="170"/>
      <c r="C65" s="171"/>
      <c r="D65" s="172" t="s">
        <v>266</v>
      </c>
      <c r="E65" s="173"/>
      <c r="F65" s="173"/>
      <c r="G65" s="173"/>
      <c r="H65" s="173"/>
      <c r="I65" s="173"/>
      <c r="J65" s="174">
        <f>J169</f>
        <v>59025.059999999998</v>
      </c>
      <c r="K65" s="171"/>
      <c r="L65" s="17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19.92" customHeight="1">
      <c r="A66" s="9"/>
      <c r="B66" s="170"/>
      <c r="C66" s="171"/>
      <c r="D66" s="172" t="s">
        <v>104</v>
      </c>
      <c r="E66" s="173"/>
      <c r="F66" s="173"/>
      <c r="G66" s="173"/>
      <c r="H66" s="173"/>
      <c r="I66" s="173"/>
      <c r="J66" s="174">
        <f>J176</f>
        <v>7594.3299999999999</v>
      </c>
      <c r="K66" s="171"/>
      <c r="L66" s="17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9" customFormat="1" ht="19.92" customHeight="1">
      <c r="A67" s="9"/>
      <c r="B67" s="170"/>
      <c r="C67" s="171"/>
      <c r="D67" s="172" t="s">
        <v>105</v>
      </c>
      <c r="E67" s="173"/>
      <c r="F67" s="173"/>
      <c r="G67" s="173"/>
      <c r="H67" s="173"/>
      <c r="I67" s="173"/>
      <c r="J67" s="174">
        <f>J187</f>
        <v>14086.939999999999</v>
      </c>
      <c r="K67" s="171"/>
      <c r="L67" s="175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9" customFormat="1" ht="19.92" customHeight="1">
      <c r="A68" s="9"/>
      <c r="B68" s="170"/>
      <c r="C68" s="171"/>
      <c r="D68" s="172" t="s">
        <v>267</v>
      </c>
      <c r="E68" s="173"/>
      <c r="F68" s="173"/>
      <c r="G68" s="173"/>
      <c r="H68" s="173"/>
      <c r="I68" s="173"/>
      <c r="J68" s="174">
        <f>J200</f>
        <v>15916.389999999999</v>
      </c>
      <c r="K68" s="171"/>
      <c r="L68" s="175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8" customFormat="1" ht="24.96" customHeight="1">
      <c r="A69" s="8"/>
      <c r="B69" s="164"/>
      <c r="C69" s="165"/>
      <c r="D69" s="166" t="s">
        <v>106</v>
      </c>
      <c r="E69" s="167"/>
      <c r="F69" s="167"/>
      <c r="G69" s="167"/>
      <c r="H69" s="167"/>
      <c r="I69" s="167"/>
      <c r="J69" s="168">
        <f>J203</f>
        <v>59016.399999999994</v>
      </c>
      <c r="K69" s="165"/>
      <c r="L69" s="169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hidden="1" s="9" customFormat="1" ht="19.92" customHeight="1">
      <c r="A70" s="9"/>
      <c r="B70" s="170"/>
      <c r="C70" s="171"/>
      <c r="D70" s="172" t="s">
        <v>580</v>
      </c>
      <c r="E70" s="173"/>
      <c r="F70" s="173"/>
      <c r="G70" s="173"/>
      <c r="H70" s="173"/>
      <c r="I70" s="173"/>
      <c r="J70" s="174">
        <f>J204</f>
        <v>7754.3600000000006</v>
      </c>
      <c r="K70" s="171"/>
      <c r="L70" s="175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hidden="1" s="9" customFormat="1" ht="19.92" customHeight="1">
      <c r="A71" s="9"/>
      <c r="B71" s="170"/>
      <c r="C71" s="171"/>
      <c r="D71" s="172" t="s">
        <v>268</v>
      </c>
      <c r="E71" s="173"/>
      <c r="F71" s="173"/>
      <c r="G71" s="173"/>
      <c r="H71" s="173"/>
      <c r="I71" s="173"/>
      <c r="J71" s="174">
        <f>J211</f>
        <v>51262.039999999994</v>
      </c>
      <c r="K71" s="171"/>
      <c r="L71" s="175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hidden="1" s="8" customFormat="1" ht="24.96" customHeight="1">
      <c r="A72" s="8"/>
      <c r="B72" s="164"/>
      <c r="C72" s="165"/>
      <c r="D72" s="166" t="s">
        <v>269</v>
      </c>
      <c r="E72" s="167"/>
      <c r="F72" s="167"/>
      <c r="G72" s="167"/>
      <c r="H72" s="167"/>
      <c r="I72" s="167"/>
      <c r="J72" s="168">
        <f>J219</f>
        <v>17566.5</v>
      </c>
      <c r="K72" s="165"/>
      <c r="L72" s="169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hidden="1" s="1" customFormat="1" ht="21.84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hidden="1" s="1" customFormat="1" ht="6.96" customHeight="1">
      <c r="A74" s="37"/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hidden="1"/>
    <row r="76" hidden="1"/>
    <row r="77" hidden="1"/>
    <row r="78" s="1" customFormat="1" ht="6.96" customHeight="1">
      <c r="A78" s="37"/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1" customFormat="1" ht="24.96" customHeight="1">
      <c r="A79" s="37"/>
      <c r="B79" s="38"/>
      <c r="C79" s="22" t="s">
        <v>111</v>
      </c>
      <c r="D79" s="39"/>
      <c r="E79" s="39"/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1" customFormat="1" ht="12" customHeight="1">
      <c r="A81" s="37"/>
      <c r="B81" s="38"/>
      <c r="C81" s="31" t="s">
        <v>16</v>
      </c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" customFormat="1" ht="16.5" customHeight="1">
      <c r="A82" s="37"/>
      <c r="B82" s="38"/>
      <c r="C82" s="39"/>
      <c r="D82" s="39"/>
      <c r="E82" s="159" t="str">
        <f>E7</f>
        <v>Zateplení bytového domu č.p. 265, Přimda</v>
      </c>
      <c r="F82" s="31"/>
      <c r="G82" s="31"/>
      <c r="H82" s="31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" customFormat="1" ht="12" customHeight="1">
      <c r="A83" s="37"/>
      <c r="B83" s="38"/>
      <c r="C83" s="31" t="s">
        <v>97</v>
      </c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1" customFormat="1" ht="16.5" customHeight="1">
      <c r="A84" s="37"/>
      <c r="B84" s="38"/>
      <c r="C84" s="39"/>
      <c r="D84" s="39"/>
      <c r="E84" s="68" t="str">
        <f>E9</f>
        <v>D.1.1.4 - Drenáže</v>
      </c>
      <c r="F84" s="39"/>
      <c r="G84" s="39"/>
      <c r="H84" s="39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1" customFormat="1" ht="6.96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A86" s="37"/>
      <c r="B86" s="38"/>
      <c r="C86" s="31" t="s">
        <v>21</v>
      </c>
      <c r="D86" s="39"/>
      <c r="E86" s="39"/>
      <c r="F86" s="26" t="str">
        <f>F12</f>
        <v>parc. č. st. 347 a 2286/16, Přimda</v>
      </c>
      <c r="G86" s="39"/>
      <c r="H86" s="39"/>
      <c r="I86" s="31" t="s">
        <v>23</v>
      </c>
      <c r="J86" s="71" t="str">
        <f>IF(J12="","",J12)</f>
        <v>23. 6. 2025</v>
      </c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1" customFormat="1" ht="6.96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3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1" customFormat="1" ht="15.15" customHeight="1">
      <c r="A88" s="37"/>
      <c r="B88" s="38"/>
      <c r="C88" s="31" t="s">
        <v>25</v>
      </c>
      <c r="D88" s="39"/>
      <c r="E88" s="39"/>
      <c r="F88" s="26" t="str">
        <f>E15</f>
        <v>Město Přimda</v>
      </c>
      <c r="G88" s="39"/>
      <c r="H88" s="39"/>
      <c r="I88" s="31" t="s">
        <v>33</v>
      </c>
      <c r="J88" s="35" t="str">
        <f>E21</f>
        <v>MSP Projekty s.r.o.</v>
      </c>
      <c r="K88" s="39"/>
      <c r="L88" s="133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1" customFormat="1" ht="15.15" customHeight="1">
      <c r="A89" s="37"/>
      <c r="B89" s="38"/>
      <c r="C89" s="31" t="s">
        <v>31</v>
      </c>
      <c r="D89" s="39"/>
      <c r="E89" s="39"/>
      <c r="F89" s="26" t="str">
        <f>IF(E18="","",E18)</f>
        <v>Vyplň údaj</v>
      </c>
      <c r="G89" s="39"/>
      <c r="H89" s="39"/>
      <c r="I89" s="31" t="s">
        <v>38</v>
      </c>
      <c r="J89" s="35" t="str">
        <f>E24</f>
        <v xml:space="preserve"> </v>
      </c>
      <c r="K89" s="39"/>
      <c r="L89" s="133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1" customFormat="1" ht="10.32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3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10" customFormat="1" ht="29.28" customHeight="1">
      <c r="A91" s="176"/>
      <c r="B91" s="177"/>
      <c r="C91" s="178" t="s">
        <v>112</v>
      </c>
      <c r="D91" s="179" t="s">
        <v>61</v>
      </c>
      <c r="E91" s="179" t="s">
        <v>57</v>
      </c>
      <c r="F91" s="179" t="s">
        <v>58</v>
      </c>
      <c r="G91" s="179" t="s">
        <v>113</v>
      </c>
      <c r="H91" s="179" t="s">
        <v>114</v>
      </c>
      <c r="I91" s="179" t="s">
        <v>115</v>
      </c>
      <c r="J91" s="179" t="s">
        <v>101</v>
      </c>
      <c r="K91" s="180" t="s">
        <v>116</v>
      </c>
      <c r="L91" s="181"/>
      <c r="M91" s="91" t="s">
        <v>19</v>
      </c>
      <c r="N91" s="92" t="s">
        <v>46</v>
      </c>
      <c r="O91" s="92" t="s">
        <v>117</v>
      </c>
      <c r="P91" s="92" t="s">
        <v>118</v>
      </c>
      <c r="Q91" s="92" t="s">
        <v>119</v>
      </c>
      <c r="R91" s="92" t="s">
        <v>120</v>
      </c>
      <c r="S91" s="92" t="s">
        <v>121</v>
      </c>
      <c r="T91" s="93" t="s">
        <v>122</v>
      </c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</row>
    <row r="92" s="1" customFormat="1" ht="22.8" customHeight="1">
      <c r="A92" s="37"/>
      <c r="B92" s="38"/>
      <c r="C92" s="98" t="s">
        <v>123</v>
      </c>
      <c r="D92" s="39"/>
      <c r="E92" s="39"/>
      <c r="F92" s="39"/>
      <c r="G92" s="39"/>
      <c r="H92" s="39"/>
      <c r="I92" s="39"/>
      <c r="J92" s="182">
        <f>BK92</f>
        <v>327755.37</v>
      </c>
      <c r="K92" s="39"/>
      <c r="L92" s="43"/>
      <c r="M92" s="94"/>
      <c r="N92" s="183"/>
      <c r="O92" s="95"/>
      <c r="P92" s="184">
        <f>P93+P203+P219</f>
        <v>0</v>
      </c>
      <c r="Q92" s="95"/>
      <c r="R92" s="184">
        <f>R93+R203+R219</f>
        <v>51.16242639</v>
      </c>
      <c r="S92" s="95"/>
      <c r="T92" s="185">
        <f>T93+T203+T219</f>
        <v>13.95378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75</v>
      </c>
      <c r="AU92" s="16" t="s">
        <v>102</v>
      </c>
      <c r="BK92" s="186">
        <f>BK93+BK203+BK219</f>
        <v>327755.37</v>
      </c>
    </row>
    <row r="93" s="11" customFormat="1" ht="25.92" customHeight="1">
      <c r="A93" s="11"/>
      <c r="B93" s="187"/>
      <c r="C93" s="188"/>
      <c r="D93" s="189" t="s">
        <v>75</v>
      </c>
      <c r="E93" s="190" t="s">
        <v>124</v>
      </c>
      <c r="F93" s="190" t="s">
        <v>125</v>
      </c>
      <c r="G93" s="188"/>
      <c r="H93" s="188"/>
      <c r="I93" s="191"/>
      <c r="J93" s="192">
        <f>BK93</f>
        <v>251172.46999999997</v>
      </c>
      <c r="K93" s="188"/>
      <c r="L93" s="193"/>
      <c r="M93" s="194"/>
      <c r="N93" s="195"/>
      <c r="O93" s="195"/>
      <c r="P93" s="196">
        <f>P94+P127+P147+P153+P169+P176+P187+P200</f>
        <v>0</v>
      </c>
      <c r="Q93" s="195"/>
      <c r="R93" s="196">
        <f>R94+R127+R147+R153+R169+R176+R187+R200</f>
        <v>50.672707789999997</v>
      </c>
      <c r="S93" s="195"/>
      <c r="T93" s="197">
        <f>T94+T127+T147+T153+T169+T176+T187+T200</f>
        <v>13.95378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8" t="s">
        <v>84</v>
      </c>
      <c r="AT93" s="199" t="s">
        <v>75</v>
      </c>
      <c r="AU93" s="199" t="s">
        <v>76</v>
      </c>
      <c r="AY93" s="198" t="s">
        <v>126</v>
      </c>
      <c r="BK93" s="200">
        <f>BK94+BK127+BK147+BK153+BK169+BK176+BK187+BK200</f>
        <v>251172.46999999997</v>
      </c>
    </row>
    <row r="94" s="11" customFormat="1" ht="22.8" customHeight="1">
      <c r="A94" s="11"/>
      <c r="B94" s="187"/>
      <c r="C94" s="188"/>
      <c r="D94" s="189" t="s">
        <v>75</v>
      </c>
      <c r="E94" s="201" t="s">
        <v>84</v>
      </c>
      <c r="F94" s="201" t="s">
        <v>581</v>
      </c>
      <c r="G94" s="188"/>
      <c r="H94" s="188"/>
      <c r="I94" s="191"/>
      <c r="J94" s="202">
        <f>BK94</f>
        <v>74191.139999999999</v>
      </c>
      <c r="K94" s="188"/>
      <c r="L94" s="193"/>
      <c r="M94" s="194"/>
      <c r="N94" s="195"/>
      <c r="O94" s="195"/>
      <c r="P94" s="196">
        <f>SUM(P95:P126)</f>
        <v>0</v>
      </c>
      <c r="Q94" s="195"/>
      <c r="R94" s="196">
        <f>SUM(R95:R126)</f>
        <v>0</v>
      </c>
      <c r="S94" s="195"/>
      <c r="T94" s="197">
        <f>SUM(T95:T126)</f>
        <v>13.95378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R94" s="198" t="s">
        <v>84</v>
      </c>
      <c r="AT94" s="199" t="s">
        <v>75</v>
      </c>
      <c r="AU94" s="199" t="s">
        <v>84</v>
      </c>
      <c r="AY94" s="198" t="s">
        <v>126</v>
      </c>
      <c r="BK94" s="200">
        <f>SUM(BK95:BK126)</f>
        <v>74191.139999999999</v>
      </c>
    </row>
    <row r="95" s="1" customFormat="1" ht="62.7" customHeight="1">
      <c r="A95" s="37"/>
      <c r="B95" s="38"/>
      <c r="C95" s="203" t="s">
        <v>84</v>
      </c>
      <c r="D95" s="203" t="s">
        <v>129</v>
      </c>
      <c r="E95" s="204" t="s">
        <v>582</v>
      </c>
      <c r="F95" s="205" t="s">
        <v>583</v>
      </c>
      <c r="G95" s="206" t="s">
        <v>132</v>
      </c>
      <c r="H95" s="207">
        <v>7.7999999999999998</v>
      </c>
      <c r="I95" s="208">
        <v>180.16999999999999</v>
      </c>
      <c r="J95" s="209">
        <f>ROUND(I95*H95,2)</f>
        <v>1405.3299999999999</v>
      </c>
      <c r="K95" s="205" t="s">
        <v>133</v>
      </c>
      <c r="L95" s="43"/>
      <c r="M95" s="210" t="s">
        <v>19</v>
      </c>
      <c r="N95" s="211" t="s">
        <v>47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0.26000000000000001</v>
      </c>
      <c r="T95" s="213">
        <f>S95*H95</f>
        <v>2.028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134</v>
      </c>
      <c r="AT95" s="214" t="s">
        <v>129</v>
      </c>
      <c r="AU95" s="214" t="s">
        <v>92</v>
      </c>
      <c r="AY95" s="16" t="s">
        <v>126</v>
      </c>
      <c r="BE95" s="215">
        <f>IF(N95="základní",J95,0)</f>
        <v>1405.3299999999999</v>
      </c>
      <c r="BF95" s="215">
        <f>IF(N95="snížená",J95,0)</f>
        <v>0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84</v>
      </c>
      <c r="BK95" s="215">
        <f>ROUND(I95*H95,2)</f>
        <v>1405.3299999999999</v>
      </c>
      <c r="BL95" s="16" t="s">
        <v>134</v>
      </c>
      <c r="BM95" s="214" t="s">
        <v>584</v>
      </c>
    </row>
    <row r="96" s="1" customFormat="1">
      <c r="A96" s="37"/>
      <c r="B96" s="38"/>
      <c r="C96" s="39"/>
      <c r="D96" s="216" t="s">
        <v>136</v>
      </c>
      <c r="E96" s="39"/>
      <c r="F96" s="217" t="s">
        <v>585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136</v>
      </c>
      <c r="AU96" s="16" t="s">
        <v>92</v>
      </c>
    </row>
    <row r="97" s="14" customFormat="1">
      <c r="A97" s="14"/>
      <c r="B97" s="244"/>
      <c r="C97" s="245"/>
      <c r="D97" s="223" t="s">
        <v>138</v>
      </c>
      <c r="E97" s="246" t="s">
        <v>19</v>
      </c>
      <c r="F97" s="247" t="s">
        <v>586</v>
      </c>
      <c r="G97" s="245"/>
      <c r="H97" s="246" t="s">
        <v>19</v>
      </c>
      <c r="I97" s="248"/>
      <c r="J97" s="245"/>
      <c r="K97" s="245"/>
      <c r="L97" s="249"/>
      <c r="M97" s="250"/>
      <c r="N97" s="251"/>
      <c r="O97" s="251"/>
      <c r="P97" s="251"/>
      <c r="Q97" s="251"/>
      <c r="R97" s="251"/>
      <c r="S97" s="251"/>
      <c r="T97" s="252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3" t="s">
        <v>138</v>
      </c>
      <c r="AU97" s="253" t="s">
        <v>92</v>
      </c>
      <c r="AV97" s="14" t="s">
        <v>84</v>
      </c>
      <c r="AW97" s="14" t="s">
        <v>37</v>
      </c>
      <c r="AX97" s="14" t="s">
        <v>76</v>
      </c>
      <c r="AY97" s="253" t="s">
        <v>126</v>
      </c>
    </row>
    <row r="98" s="12" customFormat="1">
      <c r="A98" s="12"/>
      <c r="B98" s="221"/>
      <c r="C98" s="222"/>
      <c r="D98" s="223" t="s">
        <v>138</v>
      </c>
      <c r="E98" s="224" t="s">
        <v>19</v>
      </c>
      <c r="F98" s="225" t="s">
        <v>587</v>
      </c>
      <c r="G98" s="222"/>
      <c r="H98" s="226">
        <v>7.7999999999999998</v>
      </c>
      <c r="I98" s="227"/>
      <c r="J98" s="222"/>
      <c r="K98" s="222"/>
      <c r="L98" s="228"/>
      <c r="M98" s="229"/>
      <c r="N98" s="230"/>
      <c r="O98" s="230"/>
      <c r="P98" s="230"/>
      <c r="Q98" s="230"/>
      <c r="R98" s="230"/>
      <c r="S98" s="230"/>
      <c r="T98" s="231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32" t="s">
        <v>138</v>
      </c>
      <c r="AU98" s="232" t="s">
        <v>92</v>
      </c>
      <c r="AV98" s="12" t="s">
        <v>92</v>
      </c>
      <c r="AW98" s="12" t="s">
        <v>37</v>
      </c>
      <c r="AX98" s="12" t="s">
        <v>84</v>
      </c>
      <c r="AY98" s="232" t="s">
        <v>126</v>
      </c>
    </row>
    <row r="99" s="1" customFormat="1" ht="62.7" customHeight="1">
      <c r="A99" s="37"/>
      <c r="B99" s="38"/>
      <c r="C99" s="203" t="s">
        <v>92</v>
      </c>
      <c r="D99" s="203" t="s">
        <v>129</v>
      </c>
      <c r="E99" s="204" t="s">
        <v>588</v>
      </c>
      <c r="F99" s="205" t="s">
        <v>589</v>
      </c>
      <c r="G99" s="206" t="s">
        <v>132</v>
      </c>
      <c r="H99" s="207">
        <v>7.7999999999999998</v>
      </c>
      <c r="I99" s="208">
        <v>286.01999999999998</v>
      </c>
      <c r="J99" s="209">
        <f>ROUND(I99*H99,2)</f>
        <v>2230.96</v>
      </c>
      <c r="K99" s="205" t="s">
        <v>133</v>
      </c>
      <c r="L99" s="43"/>
      <c r="M99" s="210" t="s">
        <v>19</v>
      </c>
      <c r="N99" s="211" t="s">
        <v>47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0.19</v>
      </c>
      <c r="T99" s="213">
        <f>S99*H99</f>
        <v>1.482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134</v>
      </c>
      <c r="AT99" s="214" t="s">
        <v>129</v>
      </c>
      <c r="AU99" s="214" t="s">
        <v>92</v>
      </c>
      <c r="AY99" s="16" t="s">
        <v>126</v>
      </c>
      <c r="BE99" s="215">
        <f>IF(N99="základní",J99,0)</f>
        <v>2230.96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84</v>
      </c>
      <c r="BK99" s="215">
        <f>ROUND(I99*H99,2)</f>
        <v>2230.96</v>
      </c>
      <c r="BL99" s="16" t="s">
        <v>134</v>
      </c>
      <c r="BM99" s="214" t="s">
        <v>590</v>
      </c>
    </row>
    <row r="100" s="1" customFormat="1">
      <c r="A100" s="37"/>
      <c r="B100" s="38"/>
      <c r="C100" s="39"/>
      <c r="D100" s="216" t="s">
        <v>136</v>
      </c>
      <c r="E100" s="39"/>
      <c r="F100" s="217" t="s">
        <v>591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136</v>
      </c>
      <c r="AU100" s="16" t="s">
        <v>92</v>
      </c>
    </row>
    <row r="101" s="1" customFormat="1" ht="62.7" customHeight="1">
      <c r="A101" s="37"/>
      <c r="B101" s="38"/>
      <c r="C101" s="203" t="s">
        <v>148</v>
      </c>
      <c r="D101" s="203" t="s">
        <v>129</v>
      </c>
      <c r="E101" s="204" t="s">
        <v>592</v>
      </c>
      <c r="F101" s="205" t="s">
        <v>593</v>
      </c>
      <c r="G101" s="206" t="s">
        <v>132</v>
      </c>
      <c r="H101" s="207">
        <v>20.478000000000002</v>
      </c>
      <c r="I101" s="208">
        <v>392.19999999999999</v>
      </c>
      <c r="J101" s="209">
        <f>ROUND(I101*H101,2)</f>
        <v>8031.4700000000003</v>
      </c>
      <c r="K101" s="205" t="s">
        <v>133</v>
      </c>
      <c r="L101" s="43"/>
      <c r="M101" s="210" t="s">
        <v>19</v>
      </c>
      <c r="N101" s="211" t="s">
        <v>47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0.28999999999999998</v>
      </c>
      <c r="T101" s="213">
        <f>S101*H101</f>
        <v>5.9386200000000002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134</v>
      </c>
      <c r="AT101" s="214" t="s">
        <v>129</v>
      </c>
      <c r="AU101" s="214" t="s">
        <v>92</v>
      </c>
      <c r="AY101" s="16" t="s">
        <v>126</v>
      </c>
      <c r="BE101" s="215">
        <f>IF(N101="základní",J101,0)</f>
        <v>8031.4700000000003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84</v>
      </c>
      <c r="BK101" s="215">
        <f>ROUND(I101*H101,2)</f>
        <v>8031.4700000000003</v>
      </c>
      <c r="BL101" s="16" t="s">
        <v>134</v>
      </c>
      <c r="BM101" s="214" t="s">
        <v>594</v>
      </c>
    </row>
    <row r="102" s="1" customFormat="1">
      <c r="A102" s="37"/>
      <c r="B102" s="38"/>
      <c r="C102" s="39"/>
      <c r="D102" s="216" t="s">
        <v>136</v>
      </c>
      <c r="E102" s="39"/>
      <c r="F102" s="217" t="s">
        <v>595</v>
      </c>
      <c r="G102" s="39"/>
      <c r="H102" s="39"/>
      <c r="I102" s="218"/>
      <c r="J102" s="39"/>
      <c r="K102" s="39"/>
      <c r="L102" s="43"/>
      <c r="M102" s="219"/>
      <c r="N102" s="22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136</v>
      </c>
      <c r="AU102" s="16" t="s">
        <v>92</v>
      </c>
    </row>
    <row r="103" s="1" customFormat="1" ht="62.7" customHeight="1">
      <c r="A103" s="37"/>
      <c r="B103" s="38"/>
      <c r="C103" s="203" t="s">
        <v>134</v>
      </c>
      <c r="D103" s="203" t="s">
        <v>129</v>
      </c>
      <c r="E103" s="204" t="s">
        <v>596</v>
      </c>
      <c r="F103" s="205" t="s">
        <v>597</v>
      </c>
      <c r="G103" s="206" t="s">
        <v>132</v>
      </c>
      <c r="H103" s="207">
        <v>20.478000000000002</v>
      </c>
      <c r="I103" s="208">
        <v>326.82999999999998</v>
      </c>
      <c r="J103" s="209">
        <f>ROUND(I103*H103,2)</f>
        <v>6692.8199999999997</v>
      </c>
      <c r="K103" s="205" t="s">
        <v>133</v>
      </c>
      <c r="L103" s="43"/>
      <c r="M103" s="210" t="s">
        <v>19</v>
      </c>
      <c r="N103" s="211" t="s">
        <v>47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0.22</v>
      </c>
      <c r="T103" s="213">
        <f>S103*H103</f>
        <v>4.5051600000000001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134</v>
      </c>
      <c r="AT103" s="214" t="s">
        <v>129</v>
      </c>
      <c r="AU103" s="214" t="s">
        <v>92</v>
      </c>
      <c r="AY103" s="16" t="s">
        <v>126</v>
      </c>
      <c r="BE103" s="215">
        <f>IF(N103="základní",J103,0)</f>
        <v>6692.8199999999997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84</v>
      </c>
      <c r="BK103" s="215">
        <f>ROUND(I103*H103,2)</f>
        <v>6692.8199999999997</v>
      </c>
      <c r="BL103" s="16" t="s">
        <v>134</v>
      </c>
      <c r="BM103" s="214" t="s">
        <v>598</v>
      </c>
    </row>
    <row r="104" s="1" customFormat="1">
      <c r="A104" s="37"/>
      <c r="B104" s="38"/>
      <c r="C104" s="39"/>
      <c r="D104" s="216" t="s">
        <v>136</v>
      </c>
      <c r="E104" s="39"/>
      <c r="F104" s="217" t="s">
        <v>599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136</v>
      </c>
      <c r="AU104" s="16" t="s">
        <v>92</v>
      </c>
    </row>
    <row r="105" s="12" customFormat="1">
      <c r="A105" s="12"/>
      <c r="B105" s="221"/>
      <c r="C105" s="222"/>
      <c r="D105" s="223" t="s">
        <v>138</v>
      </c>
      <c r="E105" s="224" t="s">
        <v>19</v>
      </c>
      <c r="F105" s="225" t="s">
        <v>600</v>
      </c>
      <c r="G105" s="222"/>
      <c r="H105" s="226">
        <v>15.928000000000001</v>
      </c>
      <c r="I105" s="227"/>
      <c r="J105" s="222"/>
      <c r="K105" s="222"/>
      <c r="L105" s="228"/>
      <c r="M105" s="229"/>
      <c r="N105" s="230"/>
      <c r="O105" s="230"/>
      <c r="P105" s="230"/>
      <c r="Q105" s="230"/>
      <c r="R105" s="230"/>
      <c r="S105" s="230"/>
      <c r="T105" s="231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32" t="s">
        <v>138</v>
      </c>
      <c r="AU105" s="232" t="s">
        <v>92</v>
      </c>
      <c r="AV105" s="12" t="s">
        <v>92</v>
      </c>
      <c r="AW105" s="12" t="s">
        <v>37</v>
      </c>
      <c r="AX105" s="12" t="s">
        <v>76</v>
      </c>
      <c r="AY105" s="232" t="s">
        <v>126</v>
      </c>
    </row>
    <row r="106" s="12" customFormat="1">
      <c r="A106" s="12"/>
      <c r="B106" s="221"/>
      <c r="C106" s="222"/>
      <c r="D106" s="223" t="s">
        <v>138</v>
      </c>
      <c r="E106" s="224" t="s">
        <v>19</v>
      </c>
      <c r="F106" s="225" t="s">
        <v>601</v>
      </c>
      <c r="G106" s="222"/>
      <c r="H106" s="226">
        <v>4.5499999999999998</v>
      </c>
      <c r="I106" s="227"/>
      <c r="J106" s="222"/>
      <c r="K106" s="222"/>
      <c r="L106" s="228"/>
      <c r="M106" s="229"/>
      <c r="N106" s="230"/>
      <c r="O106" s="230"/>
      <c r="P106" s="230"/>
      <c r="Q106" s="230"/>
      <c r="R106" s="230"/>
      <c r="S106" s="230"/>
      <c r="T106" s="231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32" t="s">
        <v>138</v>
      </c>
      <c r="AU106" s="232" t="s">
        <v>92</v>
      </c>
      <c r="AV106" s="12" t="s">
        <v>92</v>
      </c>
      <c r="AW106" s="12" t="s">
        <v>37</v>
      </c>
      <c r="AX106" s="12" t="s">
        <v>76</v>
      </c>
      <c r="AY106" s="232" t="s">
        <v>126</v>
      </c>
    </row>
    <row r="107" s="13" customFormat="1">
      <c r="A107" s="13"/>
      <c r="B107" s="233"/>
      <c r="C107" s="234"/>
      <c r="D107" s="223" t="s">
        <v>138</v>
      </c>
      <c r="E107" s="235" t="s">
        <v>19</v>
      </c>
      <c r="F107" s="236" t="s">
        <v>141</v>
      </c>
      <c r="G107" s="234"/>
      <c r="H107" s="237">
        <v>20.478000000000002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3" t="s">
        <v>138</v>
      </c>
      <c r="AU107" s="243" t="s">
        <v>92</v>
      </c>
      <c r="AV107" s="13" t="s">
        <v>134</v>
      </c>
      <c r="AW107" s="13" t="s">
        <v>37</v>
      </c>
      <c r="AX107" s="13" t="s">
        <v>84</v>
      </c>
      <c r="AY107" s="243" t="s">
        <v>126</v>
      </c>
    </row>
    <row r="108" s="1" customFormat="1" ht="44.25" customHeight="1">
      <c r="A108" s="37"/>
      <c r="B108" s="38"/>
      <c r="C108" s="203" t="s">
        <v>157</v>
      </c>
      <c r="D108" s="203" t="s">
        <v>129</v>
      </c>
      <c r="E108" s="204" t="s">
        <v>602</v>
      </c>
      <c r="F108" s="205" t="s">
        <v>603</v>
      </c>
      <c r="G108" s="206" t="s">
        <v>160</v>
      </c>
      <c r="H108" s="207">
        <v>54.271000000000001</v>
      </c>
      <c r="I108" s="208">
        <v>529.26999999999998</v>
      </c>
      <c r="J108" s="209">
        <f>ROUND(I108*H108,2)</f>
        <v>28724.009999999998</v>
      </c>
      <c r="K108" s="205" t="s">
        <v>133</v>
      </c>
      <c r="L108" s="43"/>
      <c r="M108" s="210" t="s">
        <v>19</v>
      </c>
      <c r="N108" s="211" t="s">
        <v>47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134</v>
      </c>
      <c r="AT108" s="214" t="s">
        <v>129</v>
      </c>
      <c r="AU108" s="214" t="s">
        <v>92</v>
      </c>
      <c r="AY108" s="16" t="s">
        <v>126</v>
      </c>
      <c r="BE108" s="215">
        <f>IF(N108="základní",J108,0)</f>
        <v>28724.009999999998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84</v>
      </c>
      <c r="BK108" s="215">
        <f>ROUND(I108*H108,2)</f>
        <v>28724.009999999998</v>
      </c>
      <c r="BL108" s="16" t="s">
        <v>134</v>
      </c>
      <c r="BM108" s="214" t="s">
        <v>604</v>
      </c>
    </row>
    <row r="109" s="1" customFormat="1">
      <c r="A109" s="37"/>
      <c r="B109" s="38"/>
      <c r="C109" s="39"/>
      <c r="D109" s="216" t="s">
        <v>136</v>
      </c>
      <c r="E109" s="39"/>
      <c r="F109" s="217" t="s">
        <v>605</v>
      </c>
      <c r="G109" s="39"/>
      <c r="H109" s="39"/>
      <c r="I109" s="218"/>
      <c r="J109" s="39"/>
      <c r="K109" s="39"/>
      <c r="L109" s="43"/>
      <c r="M109" s="219"/>
      <c r="N109" s="22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136</v>
      </c>
      <c r="AU109" s="16" t="s">
        <v>92</v>
      </c>
    </row>
    <row r="110" s="12" customFormat="1">
      <c r="A110" s="12"/>
      <c r="B110" s="221"/>
      <c r="C110" s="222"/>
      <c r="D110" s="223" t="s">
        <v>138</v>
      </c>
      <c r="E110" s="224" t="s">
        <v>19</v>
      </c>
      <c r="F110" s="225" t="s">
        <v>606</v>
      </c>
      <c r="G110" s="222"/>
      <c r="H110" s="226">
        <v>49.720999999999997</v>
      </c>
      <c r="I110" s="227"/>
      <c r="J110" s="222"/>
      <c r="K110" s="222"/>
      <c r="L110" s="228"/>
      <c r="M110" s="229"/>
      <c r="N110" s="230"/>
      <c r="O110" s="230"/>
      <c r="P110" s="230"/>
      <c r="Q110" s="230"/>
      <c r="R110" s="230"/>
      <c r="S110" s="230"/>
      <c r="T110" s="23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32" t="s">
        <v>138</v>
      </c>
      <c r="AU110" s="232" t="s">
        <v>92</v>
      </c>
      <c r="AV110" s="12" t="s">
        <v>92</v>
      </c>
      <c r="AW110" s="12" t="s">
        <v>37</v>
      </c>
      <c r="AX110" s="12" t="s">
        <v>76</v>
      </c>
      <c r="AY110" s="232" t="s">
        <v>126</v>
      </c>
    </row>
    <row r="111" s="12" customFormat="1">
      <c r="A111" s="12"/>
      <c r="B111" s="221"/>
      <c r="C111" s="222"/>
      <c r="D111" s="223" t="s">
        <v>138</v>
      </c>
      <c r="E111" s="224" t="s">
        <v>19</v>
      </c>
      <c r="F111" s="225" t="s">
        <v>607</v>
      </c>
      <c r="G111" s="222"/>
      <c r="H111" s="226">
        <v>4.5499999999999998</v>
      </c>
      <c r="I111" s="227"/>
      <c r="J111" s="222"/>
      <c r="K111" s="222"/>
      <c r="L111" s="228"/>
      <c r="M111" s="229"/>
      <c r="N111" s="230"/>
      <c r="O111" s="230"/>
      <c r="P111" s="230"/>
      <c r="Q111" s="230"/>
      <c r="R111" s="230"/>
      <c r="S111" s="230"/>
      <c r="T111" s="231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32" t="s">
        <v>138</v>
      </c>
      <c r="AU111" s="232" t="s">
        <v>92</v>
      </c>
      <c r="AV111" s="12" t="s">
        <v>92</v>
      </c>
      <c r="AW111" s="12" t="s">
        <v>37</v>
      </c>
      <c r="AX111" s="12" t="s">
        <v>76</v>
      </c>
      <c r="AY111" s="232" t="s">
        <v>126</v>
      </c>
    </row>
    <row r="112" s="13" customFormat="1">
      <c r="A112" s="13"/>
      <c r="B112" s="233"/>
      <c r="C112" s="234"/>
      <c r="D112" s="223" t="s">
        <v>138</v>
      </c>
      <c r="E112" s="235" t="s">
        <v>19</v>
      </c>
      <c r="F112" s="236" t="s">
        <v>141</v>
      </c>
      <c r="G112" s="234"/>
      <c r="H112" s="237">
        <v>54.270999999999994</v>
      </c>
      <c r="I112" s="238"/>
      <c r="J112" s="234"/>
      <c r="K112" s="234"/>
      <c r="L112" s="239"/>
      <c r="M112" s="240"/>
      <c r="N112" s="241"/>
      <c r="O112" s="241"/>
      <c r="P112" s="241"/>
      <c r="Q112" s="241"/>
      <c r="R112" s="241"/>
      <c r="S112" s="241"/>
      <c r="T112" s="24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3" t="s">
        <v>138</v>
      </c>
      <c r="AU112" s="243" t="s">
        <v>92</v>
      </c>
      <c r="AV112" s="13" t="s">
        <v>134</v>
      </c>
      <c r="AW112" s="13" t="s">
        <v>37</v>
      </c>
      <c r="AX112" s="13" t="s">
        <v>84</v>
      </c>
      <c r="AY112" s="243" t="s">
        <v>126</v>
      </c>
    </row>
    <row r="113" s="1" customFormat="1" ht="62.7" customHeight="1">
      <c r="A113" s="37"/>
      <c r="B113" s="38"/>
      <c r="C113" s="203" t="s">
        <v>167</v>
      </c>
      <c r="D113" s="203" t="s">
        <v>129</v>
      </c>
      <c r="E113" s="204" t="s">
        <v>608</v>
      </c>
      <c r="F113" s="205" t="s">
        <v>609</v>
      </c>
      <c r="G113" s="206" t="s">
        <v>160</v>
      </c>
      <c r="H113" s="207">
        <v>13.606</v>
      </c>
      <c r="I113" s="208">
        <v>243.47</v>
      </c>
      <c r="J113" s="209">
        <f>ROUND(I113*H113,2)</f>
        <v>3312.6500000000001</v>
      </c>
      <c r="K113" s="205" t="s">
        <v>133</v>
      </c>
      <c r="L113" s="43"/>
      <c r="M113" s="210" t="s">
        <v>19</v>
      </c>
      <c r="N113" s="211" t="s">
        <v>47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</v>
      </c>
      <c r="T113" s="213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134</v>
      </c>
      <c r="AT113" s="214" t="s">
        <v>129</v>
      </c>
      <c r="AU113" s="214" t="s">
        <v>92</v>
      </c>
      <c r="AY113" s="16" t="s">
        <v>126</v>
      </c>
      <c r="BE113" s="215">
        <f>IF(N113="základní",J113,0)</f>
        <v>3312.6500000000001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84</v>
      </c>
      <c r="BK113" s="215">
        <f>ROUND(I113*H113,2)</f>
        <v>3312.6500000000001</v>
      </c>
      <c r="BL113" s="16" t="s">
        <v>134</v>
      </c>
      <c r="BM113" s="214" t="s">
        <v>610</v>
      </c>
    </row>
    <row r="114" s="1" customFormat="1">
      <c r="A114" s="37"/>
      <c r="B114" s="38"/>
      <c r="C114" s="39"/>
      <c r="D114" s="216" t="s">
        <v>136</v>
      </c>
      <c r="E114" s="39"/>
      <c r="F114" s="217" t="s">
        <v>611</v>
      </c>
      <c r="G114" s="39"/>
      <c r="H114" s="39"/>
      <c r="I114" s="218"/>
      <c r="J114" s="39"/>
      <c r="K114" s="39"/>
      <c r="L114" s="43"/>
      <c r="M114" s="219"/>
      <c r="N114" s="22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136</v>
      </c>
      <c r="AU114" s="16" t="s">
        <v>92</v>
      </c>
    </row>
    <row r="115" s="12" customFormat="1">
      <c r="A115" s="12"/>
      <c r="B115" s="221"/>
      <c r="C115" s="222"/>
      <c r="D115" s="223" t="s">
        <v>138</v>
      </c>
      <c r="E115" s="224" t="s">
        <v>19</v>
      </c>
      <c r="F115" s="225" t="s">
        <v>612</v>
      </c>
      <c r="G115" s="222"/>
      <c r="H115" s="226">
        <v>13.606</v>
      </c>
      <c r="I115" s="227"/>
      <c r="J115" s="222"/>
      <c r="K115" s="222"/>
      <c r="L115" s="228"/>
      <c r="M115" s="229"/>
      <c r="N115" s="230"/>
      <c r="O115" s="230"/>
      <c r="P115" s="230"/>
      <c r="Q115" s="230"/>
      <c r="R115" s="230"/>
      <c r="S115" s="230"/>
      <c r="T115" s="231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T115" s="232" t="s">
        <v>138</v>
      </c>
      <c r="AU115" s="232" t="s">
        <v>92</v>
      </c>
      <c r="AV115" s="12" t="s">
        <v>92</v>
      </c>
      <c r="AW115" s="12" t="s">
        <v>37</v>
      </c>
      <c r="AX115" s="12" t="s">
        <v>84</v>
      </c>
      <c r="AY115" s="232" t="s">
        <v>126</v>
      </c>
    </row>
    <row r="116" s="1" customFormat="1" ht="66.75" customHeight="1">
      <c r="A116" s="37"/>
      <c r="B116" s="38"/>
      <c r="C116" s="203" t="s">
        <v>173</v>
      </c>
      <c r="D116" s="203" t="s">
        <v>129</v>
      </c>
      <c r="E116" s="204" t="s">
        <v>613</v>
      </c>
      <c r="F116" s="205" t="s">
        <v>614</v>
      </c>
      <c r="G116" s="206" t="s">
        <v>160</v>
      </c>
      <c r="H116" s="207">
        <v>68.030000000000001</v>
      </c>
      <c r="I116" s="208">
        <v>15.279999999999999</v>
      </c>
      <c r="J116" s="209">
        <f>ROUND(I116*H116,2)</f>
        <v>1039.5</v>
      </c>
      <c r="K116" s="205" t="s">
        <v>133</v>
      </c>
      <c r="L116" s="43"/>
      <c r="M116" s="210" t="s">
        <v>19</v>
      </c>
      <c r="N116" s="211" t="s">
        <v>47</v>
      </c>
      <c r="O116" s="83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134</v>
      </c>
      <c r="AT116" s="214" t="s">
        <v>129</v>
      </c>
      <c r="AU116" s="214" t="s">
        <v>92</v>
      </c>
      <c r="AY116" s="16" t="s">
        <v>126</v>
      </c>
      <c r="BE116" s="215">
        <f>IF(N116="základní",J116,0)</f>
        <v>1039.5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84</v>
      </c>
      <c r="BK116" s="215">
        <f>ROUND(I116*H116,2)</f>
        <v>1039.5</v>
      </c>
      <c r="BL116" s="16" t="s">
        <v>134</v>
      </c>
      <c r="BM116" s="214" t="s">
        <v>615</v>
      </c>
    </row>
    <row r="117" s="1" customFormat="1">
      <c r="A117" s="37"/>
      <c r="B117" s="38"/>
      <c r="C117" s="39"/>
      <c r="D117" s="216" t="s">
        <v>136</v>
      </c>
      <c r="E117" s="39"/>
      <c r="F117" s="217" t="s">
        <v>616</v>
      </c>
      <c r="G117" s="39"/>
      <c r="H117" s="39"/>
      <c r="I117" s="218"/>
      <c r="J117" s="39"/>
      <c r="K117" s="39"/>
      <c r="L117" s="43"/>
      <c r="M117" s="219"/>
      <c r="N117" s="220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136</v>
      </c>
      <c r="AU117" s="16" t="s">
        <v>92</v>
      </c>
    </row>
    <row r="118" s="12" customFormat="1">
      <c r="A118" s="12"/>
      <c r="B118" s="221"/>
      <c r="C118" s="222"/>
      <c r="D118" s="223" t="s">
        <v>138</v>
      </c>
      <c r="E118" s="224" t="s">
        <v>19</v>
      </c>
      <c r="F118" s="225" t="s">
        <v>617</v>
      </c>
      <c r="G118" s="222"/>
      <c r="H118" s="226">
        <v>68.030000000000001</v>
      </c>
      <c r="I118" s="227"/>
      <c r="J118" s="222"/>
      <c r="K118" s="222"/>
      <c r="L118" s="228"/>
      <c r="M118" s="229"/>
      <c r="N118" s="230"/>
      <c r="O118" s="230"/>
      <c r="P118" s="230"/>
      <c r="Q118" s="230"/>
      <c r="R118" s="230"/>
      <c r="S118" s="230"/>
      <c r="T118" s="231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T118" s="232" t="s">
        <v>138</v>
      </c>
      <c r="AU118" s="232" t="s">
        <v>92</v>
      </c>
      <c r="AV118" s="12" t="s">
        <v>92</v>
      </c>
      <c r="AW118" s="12" t="s">
        <v>37</v>
      </c>
      <c r="AX118" s="12" t="s">
        <v>84</v>
      </c>
      <c r="AY118" s="232" t="s">
        <v>126</v>
      </c>
    </row>
    <row r="119" s="1" customFormat="1" ht="44.25" customHeight="1">
      <c r="A119" s="37"/>
      <c r="B119" s="38"/>
      <c r="C119" s="203" t="s">
        <v>178</v>
      </c>
      <c r="D119" s="203" t="s">
        <v>129</v>
      </c>
      <c r="E119" s="204" t="s">
        <v>618</v>
      </c>
      <c r="F119" s="205" t="s">
        <v>195</v>
      </c>
      <c r="G119" s="206" t="s">
        <v>170</v>
      </c>
      <c r="H119" s="207">
        <v>24.491</v>
      </c>
      <c r="I119" s="208">
        <v>363.04000000000002</v>
      </c>
      <c r="J119" s="209">
        <f>ROUND(I119*H119,2)</f>
        <v>8891.2099999999991</v>
      </c>
      <c r="K119" s="205" t="s">
        <v>133</v>
      </c>
      <c r="L119" s="43"/>
      <c r="M119" s="210" t="s">
        <v>19</v>
      </c>
      <c r="N119" s="211" t="s">
        <v>47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134</v>
      </c>
      <c r="AT119" s="214" t="s">
        <v>129</v>
      </c>
      <c r="AU119" s="214" t="s">
        <v>92</v>
      </c>
      <c r="AY119" s="16" t="s">
        <v>126</v>
      </c>
      <c r="BE119" s="215">
        <f>IF(N119="základní",J119,0)</f>
        <v>8891.2099999999991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84</v>
      </c>
      <c r="BK119" s="215">
        <f>ROUND(I119*H119,2)</f>
        <v>8891.2099999999991</v>
      </c>
      <c r="BL119" s="16" t="s">
        <v>134</v>
      </c>
      <c r="BM119" s="214" t="s">
        <v>619</v>
      </c>
    </row>
    <row r="120" s="1" customFormat="1">
      <c r="A120" s="37"/>
      <c r="B120" s="38"/>
      <c r="C120" s="39"/>
      <c r="D120" s="216" t="s">
        <v>136</v>
      </c>
      <c r="E120" s="39"/>
      <c r="F120" s="217" t="s">
        <v>620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136</v>
      </c>
      <c r="AU120" s="16" t="s">
        <v>92</v>
      </c>
    </row>
    <row r="121" s="12" customFormat="1">
      <c r="A121" s="12"/>
      <c r="B121" s="221"/>
      <c r="C121" s="222"/>
      <c r="D121" s="223" t="s">
        <v>138</v>
      </c>
      <c r="E121" s="224" t="s">
        <v>19</v>
      </c>
      <c r="F121" s="225" t="s">
        <v>621</v>
      </c>
      <c r="G121" s="222"/>
      <c r="H121" s="226">
        <v>24.491</v>
      </c>
      <c r="I121" s="227"/>
      <c r="J121" s="222"/>
      <c r="K121" s="222"/>
      <c r="L121" s="228"/>
      <c r="M121" s="229"/>
      <c r="N121" s="230"/>
      <c r="O121" s="230"/>
      <c r="P121" s="230"/>
      <c r="Q121" s="230"/>
      <c r="R121" s="230"/>
      <c r="S121" s="230"/>
      <c r="T121" s="231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T121" s="232" t="s">
        <v>138</v>
      </c>
      <c r="AU121" s="232" t="s">
        <v>92</v>
      </c>
      <c r="AV121" s="12" t="s">
        <v>92</v>
      </c>
      <c r="AW121" s="12" t="s">
        <v>37</v>
      </c>
      <c r="AX121" s="12" t="s">
        <v>84</v>
      </c>
      <c r="AY121" s="232" t="s">
        <v>126</v>
      </c>
    </row>
    <row r="122" s="1" customFormat="1" ht="37.8" customHeight="1">
      <c r="A122" s="37"/>
      <c r="B122" s="38"/>
      <c r="C122" s="203" t="s">
        <v>127</v>
      </c>
      <c r="D122" s="203" t="s">
        <v>129</v>
      </c>
      <c r="E122" s="204" t="s">
        <v>622</v>
      </c>
      <c r="F122" s="205" t="s">
        <v>623</v>
      </c>
      <c r="G122" s="206" t="s">
        <v>160</v>
      </c>
      <c r="H122" s="207">
        <v>13.606</v>
      </c>
      <c r="I122" s="208">
        <v>23.109999999999999</v>
      </c>
      <c r="J122" s="209">
        <f>ROUND(I122*H122,2)</f>
        <v>314.43000000000001</v>
      </c>
      <c r="K122" s="205" t="s">
        <v>133</v>
      </c>
      <c r="L122" s="43"/>
      <c r="M122" s="210" t="s">
        <v>19</v>
      </c>
      <c r="N122" s="211" t="s">
        <v>47</v>
      </c>
      <c r="O122" s="83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4" t="s">
        <v>134</v>
      </c>
      <c r="AT122" s="214" t="s">
        <v>129</v>
      </c>
      <c r="AU122" s="214" t="s">
        <v>92</v>
      </c>
      <c r="AY122" s="16" t="s">
        <v>126</v>
      </c>
      <c r="BE122" s="215">
        <f>IF(N122="základní",J122,0)</f>
        <v>314.43000000000001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6" t="s">
        <v>84</v>
      </c>
      <c r="BK122" s="215">
        <f>ROUND(I122*H122,2)</f>
        <v>314.43000000000001</v>
      </c>
      <c r="BL122" s="16" t="s">
        <v>134</v>
      </c>
      <c r="BM122" s="214" t="s">
        <v>624</v>
      </c>
    </row>
    <row r="123" s="1" customFormat="1">
      <c r="A123" s="37"/>
      <c r="B123" s="38"/>
      <c r="C123" s="39"/>
      <c r="D123" s="216" t="s">
        <v>136</v>
      </c>
      <c r="E123" s="39"/>
      <c r="F123" s="217" t="s">
        <v>625</v>
      </c>
      <c r="G123" s="39"/>
      <c r="H123" s="39"/>
      <c r="I123" s="218"/>
      <c r="J123" s="39"/>
      <c r="K123" s="39"/>
      <c r="L123" s="43"/>
      <c r="M123" s="219"/>
      <c r="N123" s="22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136</v>
      </c>
      <c r="AU123" s="16" t="s">
        <v>92</v>
      </c>
    </row>
    <row r="124" s="1" customFormat="1" ht="49.05" customHeight="1">
      <c r="A124" s="37"/>
      <c r="B124" s="38"/>
      <c r="C124" s="203" t="s">
        <v>188</v>
      </c>
      <c r="D124" s="203" t="s">
        <v>129</v>
      </c>
      <c r="E124" s="204" t="s">
        <v>626</v>
      </c>
      <c r="F124" s="205" t="s">
        <v>627</v>
      </c>
      <c r="G124" s="206" t="s">
        <v>160</v>
      </c>
      <c r="H124" s="207">
        <v>40.664999999999999</v>
      </c>
      <c r="I124" s="208">
        <v>333.18000000000001</v>
      </c>
      <c r="J124" s="209">
        <f>ROUND(I124*H124,2)</f>
        <v>13548.76</v>
      </c>
      <c r="K124" s="205" t="s">
        <v>133</v>
      </c>
      <c r="L124" s="43"/>
      <c r="M124" s="210" t="s">
        <v>19</v>
      </c>
      <c r="N124" s="211" t="s">
        <v>47</v>
      </c>
      <c r="O124" s="83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134</v>
      </c>
      <c r="AT124" s="214" t="s">
        <v>129</v>
      </c>
      <c r="AU124" s="214" t="s">
        <v>92</v>
      </c>
      <c r="AY124" s="16" t="s">
        <v>126</v>
      </c>
      <c r="BE124" s="215">
        <f>IF(N124="základní",J124,0)</f>
        <v>13548.76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84</v>
      </c>
      <c r="BK124" s="215">
        <f>ROUND(I124*H124,2)</f>
        <v>13548.76</v>
      </c>
      <c r="BL124" s="16" t="s">
        <v>134</v>
      </c>
      <c r="BM124" s="214" t="s">
        <v>628</v>
      </c>
    </row>
    <row r="125" s="1" customFormat="1">
      <c r="A125" s="37"/>
      <c r="B125" s="38"/>
      <c r="C125" s="39"/>
      <c r="D125" s="216" t="s">
        <v>136</v>
      </c>
      <c r="E125" s="39"/>
      <c r="F125" s="217" t="s">
        <v>629</v>
      </c>
      <c r="G125" s="39"/>
      <c r="H125" s="39"/>
      <c r="I125" s="218"/>
      <c r="J125" s="39"/>
      <c r="K125" s="39"/>
      <c r="L125" s="43"/>
      <c r="M125" s="219"/>
      <c r="N125" s="220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136</v>
      </c>
      <c r="AU125" s="16" t="s">
        <v>92</v>
      </c>
    </row>
    <row r="126" s="12" customFormat="1">
      <c r="A126" s="12"/>
      <c r="B126" s="221"/>
      <c r="C126" s="222"/>
      <c r="D126" s="223" t="s">
        <v>138</v>
      </c>
      <c r="E126" s="224" t="s">
        <v>19</v>
      </c>
      <c r="F126" s="225" t="s">
        <v>630</v>
      </c>
      <c r="G126" s="222"/>
      <c r="H126" s="226">
        <v>40.664999999999999</v>
      </c>
      <c r="I126" s="227"/>
      <c r="J126" s="222"/>
      <c r="K126" s="222"/>
      <c r="L126" s="228"/>
      <c r="M126" s="229"/>
      <c r="N126" s="230"/>
      <c r="O126" s="230"/>
      <c r="P126" s="230"/>
      <c r="Q126" s="230"/>
      <c r="R126" s="230"/>
      <c r="S126" s="230"/>
      <c r="T126" s="231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T126" s="232" t="s">
        <v>138</v>
      </c>
      <c r="AU126" s="232" t="s">
        <v>92</v>
      </c>
      <c r="AV126" s="12" t="s">
        <v>92</v>
      </c>
      <c r="AW126" s="12" t="s">
        <v>37</v>
      </c>
      <c r="AX126" s="12" t="s">
        <v>84</v>
      </c>
      <c r="AY126" s="232" t="s">
        <v>126</v>
      </c>
    </row>
    <row r="127" s="11" customFormat="1" ht="22.8" customHeight="1">
      <c r="A127" s="11"/>
      <c r="B127" s="187"/>
      <c r="C127" s="188"/>
      <c r="D127" s="189" t="s">
        <v>75</v>
      </c>
      <c r="E127" s="201" t="s">
        <v>92</v>
      </c>
      <c r="F127" s="201" t="s">
        <v>631</v>
      </c>
      <c r="G127" s="188"/>
      <c r="H127" s="188"/>
      <c r="I127" s="191"/>
      <c r="J127" s="202">
        <f>BK127</f>
        <v>27983.130000000001</v>
      </c>
      <c r="K127" s="188"/>
      <c r="L127" s="193"/>
      <c r="M127" s="194"/>
      <c r="N127" s="195"/>
      <c r="O127" s="195"/>
      <c r="P127" s="196">
        <f>SUM(P128:P146)</f>
        <v>0</v>
      </c>
      <c r="Q127" s="195"/>
      <c r="R127" s="196">
        <f>SUM(R128:R146)</f>
        <v>23.208710269999994</v>
      </c>
      <c r="S127" s="195"/>
      <c r="T127" s="197">
        <f>SUM(T128:T146)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198" t="s">
        <v>84</v>
      </c>
      <c r="AT127" s="199" t="s">
        <v>75</v>
      </c>
      <c r="AU127" s="199" t="s">
        <v>84</v>
      </c>
      <c r="AY127" s="198" t="s">
        <v>126</v>
      </c>
      <c r="BK127" s="200">
        <f>SUM(BK128:BK146)</f>
        <v>27983.130000000001</v>
      </c>
    </row>
    <row r="128" s="1" customFormat="1" ht="44.25" customHeight="1">
      <c r="A128" s="37"/>
      <c r="B128" s="38"/>
      <c r="C128" s="203" t="s">
        <v>193</v>
      </c>
      <c r="D128" s="203" t="s">
        <v>129</v>
      </c>
      <c r="E128" s="204" t="s">
        <v>632</v>
      </c>
      <c r="F128" s="205" t="s">
        <v>633</v>
      </c>
      <c r="G128" s="206" t="s">
        <v>160</v>
      </c>
      <c r="H128" s="207">
        <v>2.2749999999999999</v>
      </c>
      <c r="I128" s="208">
        <v>1428.99</v>
      </c>
      <c r="J128" s="209">
        <f>ROUND(I128*H128,2)</f>
        <v>3250.9499999999998</v>
      </c>
      <c r="K128" s="205" t="s">
        <v>133</v>
      </c>
      <c r="L128" s="43"/>
      <c r="M128" s="210" t="s">
        <v>19</v>
      </c>
      <c r="N128" s="211" t="s">
        <v>47</v>
      </c>
      <c r="O128" s="83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134</v>
      </c>
      <c r="AT128" s="214" t="s">
        <v>129</v>
      </c>
      <c r="AU128" s="214" t="s">
        <v>92</v>
      </c>
      <c r="AY128" s="16" t="s">
        <v>126</v>
      </c>
      <c r="BE128" s="215">
        <f>IF(N128="základní",J128,0)</f>
        <v>3250.9499999999998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84</v>
      </c>
      <c r="BK128" s="215">
        <f>ROUND(I128*H128,2)</f>
        <v>3250.9499999999998</v>
      </c>
      <c r="BL128" s="16" t="s">
        <v>134</v>
      </c>
      <c r="BM128" s="214" t="s">
        <v>634</v>
      </c>
    </row>
    <row r="129" s="1" customFormat="1">
      <c r="A129" s="37"/>
      <c r="B129" s="38"/>
      <c r="C129" s="39"/>
      <c r="D129" s="216" t="s">
        <v>136</v>
      </c>
      <c r="E129" s="39"/>
      <c r="F129" s="217" t="s">
        <v>635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136</v>
      </c>
      <c r="AU129" s="16" t="s">
        <v>92</v>
      </c>
    </row>
    <row r="130" s="12" customFormat="1">
      <c r="A130" s="12"/>
      <c r="B130" s="221"/>
      <c r="C130" s="222"/>
      <c r="D130" s="223" t="s">
        <v>138</v>
      </c>
      <c r="E130" s="224" t="s">
        <v>19</v>
      </c>
      <c r="F130" s="225" t="s">
        <v>636</v>
      </c>
      <c r="G130" s="222"/>
      <c r="H130" s="226">
        <v>2.2749999999999999</v>
      </c>
      <c r="I130" s="227"/>
      <c r="J130" s="222"/>
      <c r="K130" s="222"/>
      <c r="L130" s="228"/>
      <c r="M130" s="229"/>
      <c r="N130" s="230"/>
      <c r="O130" s="230"/>
      <c r="P130" s="230"/>
      <c r="Q130" s="230"/>
      <c r="R130" s="230"/>
      <c r="S130" s="230"/>
      <c r="T130" s="23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32" t="s">
        <v>138</v>
      </c>
      <c r="AU130" s="232" t="s">
        <v>92</v>
      </c>
      <c r="AV130" s="12" t="s">
        <v>92</v>
      </c>
      <c r="AW130" s="12" t="s">
        <v>37</v>
      </c>
      <c r="AX130" s="12" t="s">
        <v>84</v>
      </c>
      <c r="AY130" s="232" t="s">
        <v>126</v>
      </c>
    </row>
    <row r="131" s="1" customFormat="1" ht="37.8" customHeight="1">
      <c r="A131" s="37"/>
      <c r="B131" s="38"/>
      <c r="C131" s="203" t="s">
        <v>8</v>
      </c>
      <c r="D131" s="203" t="s">
        <v>129</v>
      </c>
      <c r="E131" s="204" t="s">
        <v>637</v>
      </c>
      <c r="F131" s="205" t="s">
        <v>638</v>
      </c>
      <c r="G131" s="206" t="s">
        <v>132</v>
      </c>
      <c r="H131" s="207">
        <v>21.361000000000001</v>
      </c>
      <c r="I131" s="208">
        <v>23.829999999999998</v>
      </c>
      <c r="J131" s="209">
        <f>ROUND(I131*H131,2)</f>
        <v>509.02999999999997</v>
      </c>
      <c r="K131" s="205" t="s">
        <v>133</v>
      </c>
      <c r="L131" s="43"/>
      <c r="M131" s="210" t="s">
        <v>19</v>
      </c>
      <c r="N131" s="211" t="s">
        <v>47</v>
      </c>
      <c r="O131" s="83"/>
      <c r="P131" s="212">
        <f>O131*H131</f>
        <v>0</v>
      </c>
      <c r="Q131" s="212">
        <v>0.00017000000000000001</v>
      </c>
      <c r="R131" s="212">
        <f>Q131*H131</f>
        <v>0.0036313700000000005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134</v>
      </c>
      <c r="AT131" s="214" t="s">
        <v>129</v>
      </c>
      <c r="AU131" s="214" t="s">
        <v>92</v>
      </c>
      <c r="AY131" s="16" t="s">
        <v>126</v>
      </c>
      <c r="BE131" s="215">
        <f>IF(N131="základní",J131,0)</f>
        <v>509.02999999999997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84</v>
      </c>
      <c r="BK131" s="215">
        <f>ROUND(I131*H131,2)</f>
        <v>509.02999999999997</v>
      </c>
      <c r="BL131" s="16" t="s">
        <v>134</v>
      </c>
      <c r="BM131" s="214" t="s">
        <v>639</v>
      </c>
    </row>
    <row r="132" s="1" customFormat="1">
      <c r="A132" s="37"/>
      <c r="B132" s="38"/>
      <c r="C132" s="39"/>
      <c r="D132" s="216" t="s">
        <v>136</v>
      </c>
      <c r="E132" s="39"/>
      <c r="F132" s="217" t="s">
        <v>640</v>
      </c>
      <c r="G132" s="39"/>
      <c r="H132" s="39"/>
      <c r="I132" s="218"/>
      <c r="J132" s="39"/>
      <c r="K132" s="39"/>
      <c r="L132" s="43"/>
      <c r="M132" s="219"/>
      <c r="N132" s="220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136</v>
      </c>
      <c r="AU132" s="16" t="s">
        <v>92</v>
      </c>
    </row>
    <row r="133" s="12" customFormat="1">
      <c r="A133" s="12"/>
      <c r="B133" s="221"/>
      <c r="C133" s="222"/>
      <c r="D133" s="223" t="s">
        <v>138</v>
      </c>
      <c r="E133" s="224" t="s">
        <v>19</v>
      </c>
      <c r="F133" s="225" t="s">
        <v>641</v>
      </c>
      <c r="G133" s="222"/>
      <c r="H133" s="226">
        <v>21.361000000000001</v>
      </c>
      <c r="I133" s="227"/>
      <c r="J133" s="222"/>
      <c r="K133" s="222"/>
      <c r="L133" s="228"/>
      <c r="M133" s="229"/>
      <c r="N133" s="230"/>
      <c r="O133" s="230"/>
      <c r="P133" s="230"/>
      <c r="Q133" s="230"/>
      <c r="R133" s="230"/>
      <c r="S133" s="230"/>
      <c r="T133" s="231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32" t="s">
        <v>138</v>
      </c>
      <c r="AU133" s="232" t="s">
        <v>92</v>
      </c>
      <c r="AV133" s="12" t="s">
        <v>92</v>
      </c>
      <c r="AW133" s="12" t="s">
        <v>37</v>
      </c>
      <c r="AX133" s="12" t="s">
        <v>84</v>
      </c>
      <c r="AY133" s="232" t="s">
        <v>126</v>
      </c>
    </row>
    <row r="134" s="1" customFormat="1" ht="24.15" customHeight="1">
      <c r="A134" s="37"/>
      <c r="B134" s="38"/>
      <c r="C134" s="257" t="s">
        <v>212</v>
      </c>
      <c r="D134" s="257" t="s">
        <v>295</v>
      </c>
      <c r="E134" s="258" t="s">
        <v>642</v>
      </c>
      <c r="F134" s="259" t="s">
        <v>643</v>
      </c>
      <c r="G134" s="260" t="s">
        <v>132</v>
      </c>
      <c r="H134" s="261">
        <v>25.302</v>
      </c>
      <c r="I134" s="262">
        <v>18.739999999999998</v>
      </c>
      <c r="J134" s="263">
        <f>ROUND(I134*H134,2)</f>
        <v>474.16000000000002</v>
      </c>
      <c r="K134" s="259" t="s">
        <v>133</v>
      </c>
      <c r="L134" s="264"/>
      <c r="M134" s="265" t="s">
        <v>19</v>
      </c>
      <c r="N134" s="266" t="s">
        <v>47</v>
      </c>
      <c r="O134" s="83"/>
      <c r="P134" s="212">
        <f>O134*H134</f>
        <v>0</v>
      </c>
      <c r="Q134" s="212">
        <v>0.00014999999999999999</v>
      </c>
      <c r="R134" s="212">
        <f>Q134*H134</f>
        <v>0.0037952999999999997</v>
      </c>
      <c r="S134" s="212">
        <v>0</v>
      </c>
      <c r="T134" s="21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4" t="s">
        <v>178</v>
      </c>
      <c r="AT134" s="214" t="s">
        <v>295</v>
      </c>
      <c r="AU134" s="214" t="s">
        <v>92</v>
      </c>
      <c r="AY134" s="16" t="s">
        <v>126</v>
      </c>
      <c r="BE134" s="215">
        <f>IF(N134="základní",J134,0)</f>
        <v>474.16000000000002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6" t="s">
        <v>84</v>
      </c>
      <c r="BK134" s="215">
        <f>ROUND(I134*H134,2)</f>
        <v>474.16000000000002</v>
      </c>
      <c r="BL134" s="16" t="s">
        <v>134</v>
      </c>
      <c r="BM134" s="214" t="s">
        <v>644</v>
      </c>
    </row>
    <row r="135" s="12" customFormat="1">
      <c r="A135" s="12"/>
      <c r="B135" s="221"/>
      <c r="C135" s="222"/>
      <c r="D135" s="223" t="s">
        <v>138</v>
      </c>
      <c r="E135" s="222"/>
      <c r="F135" s="225" t="s">
        <v>645</v>
      </c>
      <c r="G135" s="222"/>
      <c r="H135" s="226">
        <v>25.302</v>
      </c>
      <c r="I135" s="227"/>
      <c r="J135" s="222"/>
      <c r="K135" s="222"/>
      <c r="L135" s="228"/>
      <c r="M135" s="229"/>
      <c r="N135" s="230"/>
      <c r="O135" s="230"/>
      <c r="P135" s="230"/>
      <c r="Q135" s="230"/>
      <c r="R135" s="230"/>
      <c r="S135" s="230"/>
      <c r="T135" s="231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32" t="s">
        <v>138</v>
      </c>
      <c r="AU135" s="232" t="s">
        <v>92</v>
      </c>
      <c r="AV135" s="12" t="s">
        <v>92</v>
      </c>
      <c r="AW135" s="12" t="s">
        <v>4</v>
      </c>
      <c r="AX135" s="12" t="s">
        <v>84</v>
      </c>
      <c r="AY135" s="232" t="s">
        <v>126</v>
      </c>
    </row>
    <row r="136" s="1" customFormat="1" ht="55.5" customHeight="1">
      <c r="A136" s="37"/>
      <c r="B136" s="38"/>
      <c r="C136" s="203" t="s">
        <v>217</v>
      </c>
      <c r="D136" s="203" t="s">
        <v>129</v>
      </c>
      <c r="E136" s="204" t="s">
        <v>646</v>
      </c>
      <c r="F136" s="205" t="s">
        <v>647</v>
      </c>
      <c r="G136" s="206" t="s">
        <v>132</v>
      </c>
      <c r="H136" s="207">
        <v>16.079999999999998</v>
      </c>
      <c r="I136" s="208">
        <v>38.549999999999997</v>
      </c>
      <c r="J136" s="209">
        <f>ROUND(I136*H136,2)</f>
        <v>619.88</v>
      </c>
      <c r="K136" s="205" t="s">
        <v>133</v>
      </c>
      <c r="L136" s="43"/>
      <c r="M136" s="210" t="s">
        <v>19</v>
      </c>
      <c r="N136" s="211" t="s">
        <v>47</v>
      </c>
      <c r="O136" s="83"/>
      <c r="P136" s="212">
        <f>O136*H136</f>
        <v>0</v>
      </c>
      <c r="Q136" s="212">
        <v>0.00031</v>
      </c>
      <c r="R136" s="212">
        <f>Q136*H136</f>
        <v>0.0049847999999999993</v>
      </c>
      <c r="S136" s="212">
        <v>0</v>
      </c>
      <c r="T136" s="21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4" t="s">
        <v>134</v>
      </c>
      <c r="AT136" s="214" t="s">
        <v>129</v>
      </c>
      <c r="AU136" s="214" t="s">
        <v>92</v>
      </c>
      <c r="AY136" s="16" t="s">
        <v>126</v>
      </c>
      <c r="BE136" s="215">
        <f>IF(N136="základní",J136,0)</f>
        <v>619.88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6" t="s">
        <v>84</v>
      </c>
      <c r="BK136" s="215">
        <f>ROUND(I136*H136,2)</f>
        <v>619.88</v>
      </c>
      <c r="BL136" s="16" t="s">
        <v>134</v>
      </c>
      <c r="BM136" s="214" t="s">
        <v>648</v>
      </c>
    </row>
    <row r="137" s="1" customFormat="1">
      <c r="A137" s="37"/>
      <c r="B137" s="38"/>
      <c r="C137" s="39"/>
      <c r="D137" s="216" t="s">
        <v>136</v>
      </c>
      <c r="E137" s="39"/>
      <c r="F137" s="217" t="s">
        <v>649</v>
      </c>
      <c r="G137" s="39"/>
      <c r="H137" s="39"/>
      <c r="I137" s="218"/>
      <c r="J137" s="39"/>
      <c r="K137" s="39"/>
      <c r="L137" s="43"/>
      <c r="M137" s="219"/>
      <c r="N137" s="220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136</v>
      </c>
      <c r="AU137" s="16" t="s">
        <v>92</v>
      </c>
    </row>
    <row r="138" s="12" customFormat="1">
      <c r="A138" s="12"/>
      <c r="B138" s="221"/>
      <c r="C138" s="222"/>
      <c r="D138" s="223" t="s">
        <v>138</v>
      </c>
      <c r="E138" s="224" t="s">
        <v>19</v>
      </c>
      <c r="F138" s="225" t="s">
        <v>650</v>
      </c>
      <c r="G138" s="222"/>
      <c r="H138" s="226">
        <v>16.079999999999998</v>
      </c>
      <c r="I138" s="227"/>
      <c r="J138" s="222"/>
      <c r="K138" s="222"/>
      <c r="L138" s="228"/>
      <c r="M138" s="229"/>
      <c r="N138" s="230"/>
      <c r="O138" s="230"/>
      <c r="P138" s="230"/>
      <c r="Q138" s="230"/>
      <c r="R138" s="230"/>
      <c r="S138" s="230"/>
      <c r="T138" s="231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32" t="s">
        <v>138</v>
      </c>
      <c r="AU138" s="232" t="s">
        <v>92</v>
      </c>
      <c r="AV138" s="12" t="s">
        <v>92</v>
      </c>
      <c r="AW138" s="12" t="s">
        <v>37</v>
      </c>
      <c r="AX138" s="12" t="s">
        <v>84</v>
      </c>
      <c r="AY138" s="232" t="s">
        <v>126</v>
      </c>
    </row>
    <row r="139" s="1" customFormat="1" ht="24.15" customHeight="1">
      <c r="A139" s="37"/>
      <c r="B139" s="38"/>
      <c r="C139" s="257" t="s">
        <v>224</v>
      </c>
      <c r="D139" s="257" t="s">
        <v>295</v>
      </c>
      <c r="E139" s="258" t="s">
        <v>651</v>
      </c>
      <c r="F139" s="259" t="s">
        <v>652</v>
      </c>
      <c r="G139" s="260" t="s">
        <v>132</v>
      </c>
      <c r="H139" s="261">
        <v>19.047000000000001</v>
      </c>
      <c r="I139" s="262">
        <v>33.960000000000001</v>
      </c>
      <c r="J139" s="263">
        <f>ROUND(I139*H139,2)</f>
        <v>646.84000000000003</v>
      </c>
      <c r="K139" s="259" t="s">
        <v>133</v>
      </c>
      <c r="L139" s="264"/>
      <c r="M139" s="265" t="s">
        <v>19</v>
      </c>
      <c r="N139" s="266" t="s">
        <v>47</v>
      </c>
      <c r="O139" s="83"/>
      <c r="P139" s="212">
        <f>O139*H139</f>
        <v>0</v>
      </c>
      <c r="Q139" s="212">
        <v>0.00029999999999999997</v>
      </c>
      <c r="R139" s="212">
        <f>Q139*H139</f>
        <v>0.0057140999999999997</v>
      </c>
      <c r="S139" s="212">
        <v>0</v>
      </c>
      <c r="T139" s="21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178</v>
      </c>
      <c r="AT139" s="214" t="s">
        <v>295</v>
      </c>
      <c r="AU139" s="214" t="s">
        <v>92</v>
      </c>
      <c r="AY139" s="16" t="s">
        <v>126</v>
      </c>
      <c r="BE139" s="215">
        <f>IF(N139="základní",J139,0)</f>
        <v>646.84000000000003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84</v>
      </c>
      <c r="BK139" s="215">
        <f>ROUND(I139*H139,2)</f>
        <v>646.84000000000003</v>
      </c>
      <c r="BL139" s="16" t="s">
        <v>134</v>
      </c>
      <c r="BM139" s="214" t="s">
        <v>653</v>
      </c>
    </row>
    <row r="140" s="12" customFormat="1">
      <c r="A140" s="12"/>
      <c r="B140" s="221"/>
      <c r="C140" s="222"/>
      <c r="D140" s="223" t="s">
        <v>138</v>
      </c>
      <c r="E140" s="222"/>
      <c r="F140" s="225" t="s">
        <v>654</v>
      </c>
      <c r="G140" s="222"/>
      <c r="H140" s="226">
        <v>19.047000000000001</v>
      </c>
      <c r="I140" s="227"/>
      <c r="J140" s="222"/>
      <c r="K140" s="222"/>
      <c r="L140" s="228"/>
      <c r="M140" s="229"/>
      <c r="N140" s="230"/>
      <c r="O140" s="230"/>
      <c r="P140" s="230"/>
      <c r="Q140" s="230"/>
      <c r="R140" s="230"/>
      <c r="S140" s="230"/>
      <c r="T140" s="231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T140" s="232" t="s">
        <v>138</v>
      </c>
      <c r="AU140" s="232" t="s">
        <v>92</v>
      </c>
      <c r="AV140" s="12" t="s">
        <v>92</v>
      </c>
      <c r="AW140" s="12" t="s">
        <v>4</v>
      </c>
      <c r="AX140" s="12" t="s">
        <v>84</v>
      </c>
      <c r="AY140" s="232" t="s">
        <v>126</v>
      </c>
    </row>
    <row r="141" s="1" customFormat="1" ht="16.5" customHeight="1">
      <c r="A141" s="37"/>
      <c r="B141" s="38"/>
      <c r="C141" s="203" t="s">
        <v>205</v>
      </c>
      <c r="D141" s="203" t="s">
        <v>129</v>
      </c>
      <c r="E141" s="204" t="s">
        <v>655</v>
      </c>
      <c r="F141" s="205" t="s">
        <v>656</v>
      </c>
      <c r="G141" s="206" t="s">
        <v>160</v>
      </c>
      <c r="H141" s="207">
        <v>14.206</v>
      </c>
      <c r="I141" s="208">
        <v>1317.6900000000001</v>
      </c>
      <c r="J141" s="209">
        <f>ROUND(I141*H141,2)</f>
        <v>18719.099999999999</v>
      </c>
      <c r="K141" s="205" t="s">
        <v>133</v>
      </c>
      <c r="L141" s="43"/>
      <c r="M141" s="210" t="s">
        <v>19</v>
      </c>
      <c r="N141" s="211" t="s">
        <v>47</v>
      </c>
      <c r="O141" s="83"/>
      <c r="P141" s="212">
        <f>O141*H141</f>
        <v>0</v>
      </c>
      <c r="Q141" s="212">
        <v>1.6299999999999999</v>
      </c>
      <c r="R141" s="212">
        <f>Q141*H141</f>
        <v>23.155779999999996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134</v>
      </c>
      <c r="AT141" s="214" t="s">
        <v>129</v>
      </c>
      <c r="AU141" s="214" t="s">
        <v>92</v>
      </c>
      <c r="AY141" s="16" t="s">
        <v>126</v>
      </c>
      <c r="BE141" s="215">
        <f>IF(N141="základní",J141,0)</f>
        <v>18719.099999999999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84</v>
      </c>
      <c r="BK141" s="215">
        <f>ROUND(I141*H141,2)</f>
        <v>18719.099999999999</v>
      </c>
      <c r="BL141" s="16" t="s">
        <v>134</v>
      </c>
      <c r="BM141" s="214" t="s">
        <v>657</v>
      </c>
    </row>
    <row r="142" s="1" customFormat="1">
      <c r="A142" s="37"/>
      <c r="B142" s="38"/>
      <c r="C142" s="39"/>
      <c r="D142" s="216" t="s">
        <v>136</v>
      </c>
      <c r="E142" s="39"/>
      <c r="F142" s="217" t="s">
        <v>658</v>
      </c>
      <c r="G142" s="39"/>
      <c r="H142" s="39"/>
      <c r="I142" s="218"/>
      <c r="J142" s="39"/>
      <c r="K142" s="39"/>
      <c r="L142" s="43"/>
      <c r="M142" s="219"/>
      <c r="N142" s="220"/>
      <c r="O142" s="83"/>
      <c r="P142" s="83"/>
      <c r="Q142" s="83"/>
      <c r="R142" s="83"/>
      <c r="S142" s="83"/>
      <c r="T142" s="84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136</v>
      </c>
      <c r="AU142" s="16" t="s">
        <v>92</v>
      </c>
    </row>
    <row r="143" s="12" customFormat="1">
      <c r="A143" s="12"/>
      <c r="B143" s="221"/>
      <c r="C143" s="222"/>
      <c r="D143" s="223" t="s">
        <v>138</v>
      </c>
      <c r="E143" s="224" t="s">
        <v>19</v>
      </c>
      <c r="F143" s="225" t="s">
        <v>659</v>
      </c>
      <c r="G143" s="222"/>
      <c r="H143" s="226">
        <v>14.206</v>
      </c>
      <c r="I143" s="227"/>
      <c r="J143" s="222"/>
      <c r="K143" s="222"/>
      <c r="L143" s="228"/>
      <c r="M143" s="229"/>
      <c r="N143" s="230"/>
      <c r="O143" s="230"/>
      <c r="P143" s="230"/>
      <c r="Q143" s="230"/>
      <c r="R143" s="230"/>
      <c r="S143" s="230"/>
      <c r="T143" s="231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T143" s="232" t="s">
        <v>138</v>
      </c>
      <c r="AU143" s="232" t="s">
        <v>92</v>
      </c>
      <c r="AV143" s="12" t="s">
        <v>92</v>
      </c>
      <c r="AW143" s="12" t="s">
        <v>37</v>
      </c>
      <c r="AX143" s="12" t="s">
        <v>84</v>
      </c>
      <c r="AY143" s="232" t="s">
        <v>126</v>
      </c>
    </row>
    <row r="144" s="1" customFormat="1" ht="24.15" customHeight="1">
      <c r="A144" s="37"/>
      <c r="B144" s="38"/>
      <c r="C144" s="203" t="s">
        <v>236</v>
      </c>
      <c r="D144" s="203" t="s">
        <v>129</v>
      </c>
      <c r="E144" s="204" t="s">
        <v>660</v>
      </c>
      <c r="F144" s="205" t="s">
        <v>661</v>
      </c>
      <c r="G144" s="206" t="s">
        <v>204</v>
      </c>
      <c r="H144" s="207">
        <v>71.030000000000001</v>
      </c>
      <c r="I144" s="208">
        <v>52.979999999999997</v>
      </c>
      <c r="J144" s="209">
        <f>ROUND(I144*H144,2)</f>
        <v>3763.1700000000001</v>
      </c>
      <c r="K144" s="205" t="s">
        <v>133</v>
      </c>
      <c r="L144" s="43"/>
      <c r="M144" s="210" t="s">
        <v>19</v>
      </c>
      <c r="N144" s="211" t="s">
        <v>47</v>
      </c>
      <c r="O144" s="83"/>
      <c r="P144" s="212">
        <f>O144*H144</f>
        <v>0</v>
      </c>
      <c r="Q144" s="212">
        <v>0.00048999999999999998</v>
      </c>
      <c r="R144" s="212">
        <f>Q144*H144</f>
        <v>0.034804700000000001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134</v>
      </c>
      <c r="AT144" s="214" t="s">
        <v>129</v>
      </c>
      <c r="AU144" s="214" t="s">
        <v>92</v>
      </c>
      <c r="AY144" s="16" t="s">
        <v>126</v>
      </c>
      <c r="BE144" s="215">
        <f>IF(N144="základní",J144,0)</f>
        <v>3763.1700000000001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84</v>
      </c>
      <c r="BK144" s="215">
        <f>ROUND(I144*H144,2)</f>
        <v>3763.1700000000001</v>
      </c>
      <c r="BL144" s="16" t="s">
        <v>134</v>
      </c>
      <c r="BM144" s="214" t="s">
        <v>662</v>
      </c>
    </row>
    <row r="145" s="1" customFormat="1">
      <c r="A145" s="37"/>
      <c r="B145" s="38"/>
      <c r="C145" s="39"/>
      <c r="D145" s="216" t="s">
        <v>136</v>
      </c>
      <c r="E145" s="39"/>
      <c r="F145" s="217" t="s">
        <v>663</v>
      </c>
      <c r="G145" s="39"/>
      <c r="H145" s="39"/>
      <c r="I145" s="218"/>
      <c r="J145" s="39"/>
      <c r="K145" s="39"/>
      <c r="L145" s="43"/>
      <c r="M145" s="219"/>
      <c r="N145" s="220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136</v>
      </c>
      <c r="AU145" s="16" t="s">
        <v>92</v>
      </c>
    </row>
    <row r="146" s="12" customFormat="1">
      <c r="A146" s="12"/>
      <c r="B146" s="221"/>
      <c r="C146" s="222"/>
      <c r="D146" s="223" t="s">
        <v>138</v>
      </c>
      <c r="E146" s="224" t="s">
        <v>19</v>
      </c>
      <c r="F146" s="225" t="s">
        <v>664</v>
      </c>
      <c r="G146" s="222"/>
      <c r="H146" s="226">
        <v>71.030000000000001</v>
      </c>
      <c r="I146" s="227"/>
      <c r="J146" s="222"/>
      <c r="K146" s="222"/>
      <c r="L146" s="228"/>
      <c r="M146" s="229"/>
      <c r="N146" s="230"/>
      <c r="O146" s="230"/>
      <c r="P146" s="230"/>
      <c r="Q146" s="230"/>
      <c r="R146" s="230"/>
      <c r="S146" s="230"/>
      <c r="T146" s="231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32" t="s">
        <v>138</v>
      </c>
      <c r="AU146" s="232" t="s">
        <v>92</v>
      </c>
      <c r="AV146" s="12" t="s">
        <v>92</v>
      </c>
      <c r="AW146" s="12" t="s">
        <v>37</v>
      </c>
      <c r="AX146" s="12" t="s">
        <v>84</v>
      </c>
      <c r="AY146" s="232" t="s">
        <v>126</v>
      </c>
    </row>
    <row r="147" s="11" customFormat="1" ht="22.8" customHeight="1">
      <c r="A147" s="11"/>
      <c r="B147" s="187"/>
      <c r="C147" s="188"/>
      <c r="D147" s="189" t="s">
        <v>75</v>
      </c>
      <c r="E147" s="201" t="s">
        <v>148</v>
      </c>
      <c r="F147" s="201" t="s">
        <v>665</v>
      </c>
      <c r="G147" s="188"/>
      <c r="H147" s="188"/>
      <c r="I147" s="191"/>
      <c r="J147" s="202">
        <f>BK147</f>
        <v>8322.4200000000001</v>
      </c>
      <c r="K147" s="188"/>
      <c r="L147" s="193"/>
      <c r="M147" s="194"/>
      <c r="N147" s="195"/>
      <c r="O147" s="195"/>
      <c r="P147" s="196">
        <f>SUM(P148:P152)</f>
        <v>0</v>
      </c>
      <c r="Q147" s="195"/>
      <c r="R147" s="196">
        <f>SUM(R148:R152)</f>
        <v>1.6679583999999998</v>
      </c>
      <c r="S147" s="195"/>
      <c r="T147" s="197">
        <f>SUM(T148:T152)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8" t="s">
        <v>84</v>
      </c>
      <c r="AT147" s="199" t="s">
        <v>75</v>
      </c>
      <c r="AU147" s="199" t="s">
        <v>84</v>
      </c>
      <c r="AY147" s="198" t="s">
        <v>126</v>
      </c>
      <c r="BK147" s="200">
        <f>SUM(BK148:BK152)</f>
        <v>8322.4200000000001</v>
      </c>
    </row>
    <row r="148" s="1" customFormat="1" ht="24.15" customHeight="1">
      <c r="A148" s="37"/>
      <c r="B148" s="38"/>
      <c r="C148" s="203" t="s">
        <v>243</v>
      </c>
      <c r="D148" s="203" t="s">
        <v>129</v>
      </c>
      <c r="E148" s="204" t="s">
        <v>666</v>
      </c>
      <c r="F148" s="205" t="s">
        <v>667</v>
      </c>
      <c r="G148" s="206" t="s">
        <v>204</v>
      </c>
      <c r="H148" s="207">
        <v>7.5599999999999996</v>
      </c>
      <c r="I148" s="208">
        <v>504.73000000000002</v>
      </c>
      <c r="J148" s="209">
        <f>ROUND(I148*H148,2)</f>
        <v>3815.7600000000002</v>
      </c>
      <c r="K148" s="205" t="s">
        <v>133</v>
      </c>
      <c r="L148" s="43"/>
      <c r="M148" s="210" t="s">
        <v>19</v>
      </c>
      <c r="N148" s="211" t="s">
        <v>47</v>
      </c>
      <c r="O148" s="83"/>
      <c r="P148" s="212">
        <f>O148*H148</f>
        <v>0</v>
      </c>
      <c r="Q148" s="212">
        <v>0.12064</v>
      </c>
      <c r="R148" s="212">
        <f>Q148*H148</f>
        <v>0.91203839999999992</v>
      </c>
      <c r="S148" s="212">
        <v>0</v>
      </c>
      <c r="T148" s="21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4" t="s">
        <v>134</v>
      </c>
      <c r="AT148" s="214" t="s">
        <v>129</v>
      </c>
      <c r="AU148" s="214" t="s">
        <v>92</v>
      </c>
      <c r="AY148" s="16" t="s">
        <v>126</v>
      </c>
      <c r="BE148" s="215">
        <f>IF(N148="základní",J148,0)</f>
        <v>3815.7600000000002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6" t="s">
        <v>84</v>
      </c>
      <c r="BK148" s="215">
        <f>ROUND(I148*H148,2)</f>
        <v>3815.7600000000002</v>
      </c>
      <c r="BL148" s="16" t="s">
        <v>134</v>
      </c>
      <c r="BM148" s="214" t="s">
        <v>668</v>
      </c>
    </row>
    <row r="149" s="1" customFormat="1">
      <c r="A149" s="37"/>
      <c r="B149" s="38"/>
      <c r="C149" s="39"/>
      <c r="D149" s="216" t="s">
        <v>136</v>
      </c>
      <c r="E149" s="39"/>
      <c r="F149" s="217" t="s">
        <v>669</v>
      </c>
      <c r="G149" s="39"/>
      <c r="H149" s="39"/>
      <c r="I149" s="218"/>
      <c r="J149" s="39"/>
      <c r="K149" s="39"/>
      <c r="L149" s="43"/>
      <c r="M149" s="219"/>
      <c r="N149" s="220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136</v>
      </c>
      <c r="AU149" s="16" t="s">
        <v>92</v>
      </c>
    </row>
    <row r="150" s="12" customFormat="1">
      <c r="A150" s="12"/>
      <c r="B150" s="221"/>
      <c r="C150" s="222"/>
      <c r="D150" s="223" t="s">
        <v>138</v>
      </c>
      <c r="E150" s="224" t="s">
        <v>19</v>
      </c>
      <c r="F150" s="225" t="s">
        <v>670</v>
      </c>
      <c r="G150" s="222"/>
      <c r="H150" s="226">
        <v>7.5599999999999996</v>
      </c>
      <c r="I150" s="227"/>
      <c r="J150" s="222"/>
      <c r="K150" s="222"/>
      <c r="L150" s="228"/>
      <c r="M150" s="229"/>
      <c r="N150" s="230"/>
      <c r="O150" s="230"/>
      <c r="P150" s="230"/>
      <c r="Q150" s="230"/>
      <c r="R150" s="230"/>
      <c r="S150" s="230"/>
      <c r="T150" s="231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32" t="s">
        <v>138</v>
      </c>
      <c r="AU150" s="232" t="s">
        <v>92</v>
      </c>
      <c r="AV150" s="12" t="s">
        <v>92</v>
      </c>
      <c r="AW150" s="12" t="s">
        <v>37</v>
      </c>
      <c r="AX150" s="12" t="s">
        <v>84</v>
      </c>
      <c r="AY150" s="232" t="s">
        <v>126</v>
      </c>
    </row>
    <row r="151" s="1" customFormat="1" ht="24.15" customHeight="1">
      <c r="A151" s="37"/>
      <c r="B151" s="38"/>
      <c r="C151" s="257" t="s">
        <v>251</v>
      </c>
      <c r="D151" s="257" t="s">
        <v>295</v>
      </c>
      <c r="E151" s="258" t="s">
        <v>671</v>
      </c>
      <c r="F151" s="259" t="s">
        <v>672</v>
      </c>
      <c r="G151" s="260" t="s">
        <v>261</v>
      </c>
      <c r="H151" s="261">
        <v>68.719999999999999</v>
      </c>
      <c r="I151" s="262">
        <v>65.579999999999998</v>
      </c>
      <c r="J151" s="263">
        <f>ROUND(I151*H151,2)</f>
        <v>4506.6599999999999</v>
      </c>
      <c r="K151" s="259" t="s">
        <v>133</v>
      </c>
      <c r="L151" s="264"/>
      <c r="M151" s="265" t="s">
        <v>19</v>
      </c>
      <c r="N151" s="266" t="s">
        <v>47</v>
      </c>
      <c r="O151" s="83"/>
      <c r="P151" s="212">
        <f>O151*H151</f>
        <v>0</v>
      </c>
      <c r="Q151" s="212">
        <v>0.010999999999999999</v>
      </c>
      <c r="R151" s="212">
        <f>Q151*H151</f>
        <v>0.75591999999999993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178</v>
      </c>
      <c r="AT151" s="214" t="s">
        <v>295</v>
      </c>
      <c r="AU151" s="214" t="s">
        <v>92</v>
      </c>
      <c r="AY151" s="16" t="s">
        <v>126</v>
      </c>
      <c r="BE151" s="215">
        <f>IF(N151="základní",J151,0)</f>
        <v>4506.6599999999999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84</v>
      </c>
      <c r="BK151" s="215">
        <f>ROUND(I151*H151,2)</f>
        <v>4506.6599999999999</v>
      </c>
      <c r="BL151" s="16" t="s">
        <v>134</v>
      </c>
      <c r="BM151" s="214" t="s">
        <v>673</v>
      </c>
    </row>
    <row r="152" s="12" customFormat="1">
      <c r="A152" s="12"/>
      <c r="B152" s="221"/>
      <c r="C152" s="222"/>
      <c r="D152" s="223" t="s">
        <v>138</v>
      </c>
      <c r="E152" s="222"/>
      <c r="F152" s="225" t="s">
        <v>674</v>
      </c>
      <c r="G152" s="222"/>
      <c r="H152" s="226">
        <v>68.719999999999999</v>
      </c>
      <c r="I152" s="227"/>
      <c r="J152" s="222"/>
      <c r="K152" s="222"/>
      <c r="L152" s="228"/>
      <c r="M152" s="229"/>
      <c r="N152" s="230"/>
      <c r="O152" s="230"/>
      <c r="P152" s="230"/>
      <c r="Q152" s="230"/>
      <c r="R152" s="230"/>
      <c r="S152" s="230"/>
      <c r="T152" s="23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32" t="s">
        <v>138</v>
      </c>
      <c r="AU152" s="232" t="s">
        <v>92</v>
      </c>
      <c r="AV152" s="12" t="s">
        <v>92</v>
      </c>
      <c r="AW152" s="12" t="s">
        <v>4</v>
      </c>
      <c r="AX152" s="12" t="s">
        <v>84</v>
      </c>
      <c r="AY152" s="232" t="s">
        <v>126</v>
      </c>
    </row>
    <row r="153" s="11" customFormat="1" ht="22.8" customHeight="1">
      <c r="A153" s="11"/>
      <c r="B153" s="187"/>
      <c r="C153" s="188"/>
      <c r="D153" s="189" t="s">
        <v>75</v>
      </c>
      <c r="E153" s="201" t="s">
        <v>157</v>
      </c>
      <c r="F153" s="201" t="s">
        <v>675</v>
      </c>
      <c r="G153" s="188"/>
      <c r="H153" s="188"/>
      <c r="I153" s="191"/>
      <c r="J153" s="202">
        <f>BK153</f>
        <v>44053.059999999998</v>
      </c>
      <c r="K153" s="188"/>
      <c r="L153" s="193"/>
      <c r="M153" s="194"/>
      <c r="N153" s="195"/>
      <c r="O153" s="195"/>
      <c r="P153" s="196">
        <f>SUM(P154:P168)</f>
        <v>0</v>
      </c>
      <c r="Q153" s="195"/>
      <c r="R153" s="196">
        <f>SUM(R154:R168)</f>
        <v>5.3124036200000004</v>
      </c>
      <c r="S153" s="195"/>
      <c r="T153" s="197">
        <f>SUM(T154:T168)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8" t="s">
        <v>84</v>
      </c>
      <c r="AT153" s="199" t="s">
        <v>75</v>
      </c>
      <c r="AU153" s="199" t="s">
        <v>84</v>
      </c>
      <c r="AY153" s="198" t="s">
        <v>126</v>
      </c>
      <c r="BK153" s="200">
        <f>SUM(BK154:BK168)</f>
        <v>44053.059999999998</v>
      </c>
    </row>
    <row r="154" s="1" customFormat="1" ht="44.25" customHeight="1">
      <c r="A154" s="37"/>
      <c r="B154" s="38"/>
      <c r="C154" s="203" t="s">
        <v>258</v>
      </c>
      <c r="D154" s="203" t="s">
        <v>129</v>
      </c>
      <c r="E154" s="204" t="s">
        <v>676</v>
      </c>
      <c r="F154" s="205" t="s">
        <v>677</v>
      </c>
      <c r="G154" s="206" t="s">
        <v>132</v>
      </c>
      <c r="H154" s="207">
        <v>6.9260000000000002</v>
      </c>
      <c r="I154" s="208">
        <v>440.92000000000002</v>
      </c>
      <c r="J154" s="209">
        <f>ROUND(I154*H154,2)</f>
        <v>3053.8099999999999</v>
      </c>
      <c r="K154" s="205" t="s">
        <v>133</v>
      </c>
      <c r="L154" s="43"/>
      <c r="M154" s="210" t="s">
        <v>19</v>
      </c>
      <c r="N154" s="211" t="s">
        <v>47</v>
      </c>
      <c r="O154" s="83"/>
      <c r="P154" s="212">
        <f>O154*H154</f>
        <v>0</v>
      </c>
      <c r="Q154" s="212">
        <v>0</v>
      </c>
      <c r="R154" s="212">
        <f>Q154*H154</f>
        <v>0</v>
      </c>
      <c r="S154" s="212">
        <v>0</v>
      </c>
      <c r="T154" s="21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4" t="s">
        <v>134</v>
      </c>
      <c r="AT154" s="214" t="s">
        <v>129</v>
      </c>
      <c r="AU154" s="214" t="s">
        <v>92</v>
      </c>
      <c r="AY154" s="16" t="s">
        <v>126</v>
      </c>
      <c r="BE154" s="215">
        <f>IF(N154="základní",J154,0)</f>
        <v>3053.8099999999999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6" t="s">
        <v>84</v>
      </c>
      <c r="BK154" s="215">
        <f>ROUND(I154*H154,2)</f>
        <v>3053.8099999999999</v>
      </c>
      <c r="BL154" s="16" t="s">
        <v>134</v>
      </c>
      <c r="BM154" s="214" t="s">
        <v>678</v>
      </c>
    </row>
    <row r="155" s="1" customFormat="1">
      <c r="A155" s="37"/>
      <c r="B155" s="38"/>
      <c r="C155" s="39"/>
      <c r="D155" s="216" t="s">
        <v>136</v>
      </c>
      <c r="E155" s="39"/>
      <c r="F155" s="217" t="s">
        <v>679</v>
      </c>
      <c r="G155" s="39"/>
      <c r="H155" s="39"/>
      <c r="I155" s="218"/>
      <c r="J155" s="39"/>
      <c r="K155" s="39"/>
      <c r="L155" s="43"/>
      <c r="M155" s="219"/>
      <c r="N155" s="220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136</v>
      </c>
      <c r="AU155" s="16" t="s">
        <v>92</v>
      </c>
    </row>
    <row r="156" s="12" customFormat="1">
      <c r="A156" s="12"/>
      <c r="B156" s="221"/>
      <c r="C156" s="222"/>
      <c r="D156" s="223" t="s">
        <v>138</v>
      </c>
      <c r="E156" s="224" t="s">
        <v>19</v>
      </c>
      <c r="F156" s="225" t="s">
        <v>680</v>
      </c>
      <c r="G156" s="222"/>
      <c r="H156" s="226">
        <v>6.9260000000000002</v>
      </c>
      <c r="I156" s="227"/>
      <c r="J156" s="222"/>
      <c r="K156" s="222"/>
      <c r="L156" s="228"/>
      <c r="M156" s="229"/>
      <c r="N156" s="230"/>
      <c r="O156" s="230"/>
      <c r="P156" s="230"/>
      <c r="Q156" s="230"/>
      <c r="R156" s="230"/>
      <c r="S156" s="230"/>
      <c r="T156" s="23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32" t="s">
        <v>138</v>
      </c>
      <c r="AU156" s="232" t="s">
        <v>92</v>
      </c>
      <c r="AV156" s="12" t="s">
        <v>92</v>
      </c>
      <c r="AW156" s="12" t="s">
        <v>37</v>
      </c>
      <c r="AX156" s="12" t="s">
        <v>84</v>
      </c>
      <c r="AY156" s="232" t="s">
        <v>126</v>
      </c>
    </row>
    <row r="157" s="1" customFormat="1" ht="44.25" customHeight="1">
      <c r="A157" s="37"/>
      <c r="B157" s="38"/>
      <c r="C157" s="203" t="s">
        <v>7</v>
      </c>
      <c r="D157" s="203" t="s">
        <v>129</v>
      </c>
      <c r="E157" s="204" t="s">
        <v>681</v>
      </c>
      <c r="F157" s="205" t="s">
        <v>682</v>
      </c>
      <c r="G157" s="206" t="s">
        <v>132</v>
      </c>
      <c r="H157" s="207">
        <v>4.5499999999999998</v>
      </c>
      <c r="I157" s="208">
        <v>433.56999999999999</v>
      </c>
      <c r="J157" s="209">
        <f>ROUND(I157*H157,2)</f>
        <v>1972.74</v>
      </c>
      <c r="K157" s="205" t="s">
        <v>133</v>
      </c>
      <c r="L157" s="43"/>
      <c r="M157" s="210" t="s">
        <v>19</v>
      </c>
      <c r="N157" s="211" t="s">
        <v>47</v>
      </c>
      <c r="O157" s="83"/>
      <c r="P157" s="212">
        <f>O157*H157</f>
        <v>0</v>
      </c>
      <c r="Q157" s="212">
        <v>0.48081000000000002</v>
      </c>
      <c r="R157" s="212">
        <f>Q157*H157</f>
        <v>2.1876855000000002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134</v>
      </c>
      <c r="AT157" s="214" t="s">
        <v>129</v>
      </c>
      <c r="AU157" s="214" t="s">
        <v>92</v>
      </c>
      <c r="AY157" s="16" t="s">
        <v>126</v>
      </c>
      <c r="BE157" s="215">
        <f>IF(N157="základní",J157,0)</f>
        <v>1972.74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84</v>
      </c>
      <c r="BK157" s="215">
        <f>ROUND(I157*H157,2)</f>
        <v>1972.74</v>
      </c>
      <c r="BL157" s="16" t="s">
        <v>134</v>
      </c>
      <c r="BM157" s="214" t="s">
        <v>683</v>
      </c>
    </row>
    <row r="158" s="1" customFormat="1">
      <c r="A158" s="37"/>
      <c r="B158" s="38"/>
      <c r="C158" s="39"/>
      <c r="D158" s="216" t="s">
        <v>136</v>
      </c>
      <c r="E158" s="39"/>
      <c r="F158" s="217" t="s">
        <v>684</v>
      </c>
      <c r="G158" s="39"/>
      <c r="H158" s="39"/>
      <c r="I158" s="218"/>
      <c r="J158" s="39"/>
      <c r="K158" s="39"/>
      <c r="L158" s="43"/>
      <c r="M158" s="219"/>
      <c r="N158" s="220"/>
      <c r="O158" s="83"/>
      <c r="P158" s="83"/>
      <c r="Q158" s="83"/>
      <c r="R158" s="83"/>
      <c r="S158" s="83"/>
      <c r="T158" s="84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136</v>
      </c>
      <c r="AU158" s="16" t="s">
        <v>92</v>
      </c>
    </row>
    <row r="159" s="12" customFormat="1">
      <c r="A159" s="12"/>
      <c r="B159" s="221"/>
      <c r="C159" s="222"/>
      <c r="D159" s="223" t="s">
        <v>138</v>
      </c>
      <c r="E159" s="224" t="s">
        <v>19</v>
      </c>
      <c r="F159" s="225" t="s">
        <v>601</v>
      </c>
      <c r="G159" s="222"/>
      <c r="H159" s="226">
        <v>4.5499999999999998</v>
      </c>
      <c r="I159" s="227"/>
      <c r="J159" s="222"/>
      <c r="K159" s="222"/>
      <c r="L159" s="228"/>
      <c r="M159" s="229"/>
      <c r="N159" s="230"/>
      <c r="O159" s="230"/>
      <c r="P159" s="230"/>
      <c r="Q159" s="230"/>
      <c r="R159" s="230"/>
      <c r="S159" s="230"/>
      <c r="T159" s="231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32" t="s">
        <v>138</v>
      </c>
      <c r="AU159" s="232" t="s">
        <v>92</v>
      </c>
      <c r="AV159" s="12" t="s">
        <v>92</v>
      </c>
      <c r="AW159" s="12" t="s">
        <v>37</v>
      </c>
      <c r="AX159" s="12" t="s">
        <v>84</v>
      </c>
      <c r="AY159" s="232" t="s">
        <v>126</v>
      </c>
    </row>
    <row r="160" s="1" customFormat="1" ht="49.05" customHeight="1">
      <c r="A160" s="37"/>
      <c r="B160" s="38"/>
      <c r="C160" s="203" t="s">
        <v>374</v>
      </c>
      <c r="D160" s="203" t="s">
        <v>129</v>
      </c>
      <c r="E160" s="204" t="s">
        <v>685</v>
      </c>
      <c r="F160" s="205" t="s">
        <v>686</v>
      </c>
      <c r="G160" s="206" t="s">
        <v>132</v>
      </c>
      <c r="H160" s="207">
        <v>9.5500000000000007</v>
      </c>
      <c r="I160" s="208">
        <v>3544.04</v>
      </c>
      <c r="J160" s="209">
        <f>ROUND(I160*H160,2)</f>
        <v>33845.580000000002</v>
      </c>
      <c r="K160" s="205" t="s">
        <v>133</v>
      </c>
      <c r="L160" s="43"/>
      <c r="M160" s="210" t="s">
        <v>19</v>
      </c>
      <c r="N160" s="211" t="s">
        <v>47</v>
      </c>
      <c r="O160" s="83"/>
      <c r="P160" s="212">
        <f>O160*H160</f>
        <v>0</v>
      </c>
      <c r="Q160" s="212">
        <v>0.13</v>
      </c>
      <c r="R160" s="212">
        <f>Q160*H160</f>
        <v>1.2415000000000001</v>
      </c>
      <c r="S160" s="212">
        <v>0</v>
      </c>
      <c r="T160" s="21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14" t="s">
        <v>134</v>
      </c>
      <c r="AT160" s="214" t="s">
        <v>129</v>
      </c>
      <c r="AU160" s="214" t="s">
        <v>92</v>
      </c>
      <c r="AY160" s="16" t="s">
        <v>126</v>
      </c>
      <c r="BE160" s="215">
        <f>IF(N160="základní",J160,0)</f>
        <v>33845.580000000002</v>
      </c>
      <c r="BF160" s="215">
        <f>IF(N160="snížená",J160,0)</f>
        <v>0</v>
      </c>
      <c r="BG160" s="215">
        <f>IF(N160="zákl. přenesená",J160,0)</f>
        <v>0</v>
      </c>
      <c r="BH160" s="215">
        <f>IF(N160="sníž. přenesená",J160,0)</f>
        <v>0</v>
      </c>
      <c r="BI160" s="215">
        <f>IF(N160="nulová",J160,0)</f>
        <v>0</v>
      </c>
      <c r="BJ160" s="16" t="s">
        <v>84</v>
      </c>
      <c r="BK160" s="215">
        <f>ROUND(I160*H160,2)</f>
        <v>33845.580000000002</v>
      </c>
      <c r="BL160" s="16" t="s">
        <v>134</v>
      </c>
      <c r="BM160" s="214" t="s">
        <v>687</v>
      </c>
    </row>
    <row r="161" s="1" customFormat="1">
      <c r="A161" s="37"/>
      <c r="B161" s="38"/>
      <c r="C161" s="39"/>
      <c r="D161" s="216" t="s">
        <v>136</v>
      </c>
      <c r="E161" s="39"/>
      <c r="F161" s="217" t="s">
        <v>688</v>
      </c>
      <c r="G161" s="39"/>
      <c r="H161" s="39"/>
      <c r="I161" s="218"/>
      <c r="J161" s="39"/>
      <c r="K161" s="39"/>
      <c r="L161" s="43"/>
      <c r="M161" s="219"/>
      <c r="N161" s="220"/>
      <c r="O161" s="83"/>
      <c r="P161" s="83"/>
      <c r="Q161" s="83"/>
      <c r="R161" s="83"/>
      <c r="S161" s="83"/>
      <c r="T161" s="84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136</v>
      </c>
      <c r="AU161" s="16" t="s">
        <v>92</v>
      </c>
    </row>
    <row r="162" s="12" customFormat="1">
      <c r="A162" s="12"/>
      <c r="B162" s="221"/>
      <c r="C162" s="222"/>
      <c r="D162" s="223" t="s">
        <v>138</v>
      </c>
      <c r="E162" s="224" t="s">
        <v>19</v>
      </c>
      <c r="F162" s="225" t="s">
        <v>601</v>
      </c>
      <c r="G162" s="222"/>
      <c r="H162" s="226">
        <v>4.5499999999999998</v>
      </c>
      <c r="I162" s="227"/>
      <c r="J162" s="222"/>
      <c r="K162" s="222"/>
      <c r="L162" s="228"/>
      <c r="M162" s="229"/>
      <c r="N162" s="230"/>
      <c r="O162" s="230"/>
      <c r="P162" s="230"/>
      <c r="Q162" s="230"/>
      <c r="R162" s="230"/>
      <c r="S162" s="230"/>
      <c r="T162" s="231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32" t="s">
        <v>138</v>
      </c>
      <c r="AU162" s="232" t="s">
        <v>92</v>
      </c>
      <c r="AV162" s="12" t="s">
        <v>92</v>
      </c>
      <c r="AW162" s="12" t="s">
        <v>37</v>
      </c>
      <c r="AX162" s="12" t="s">
        <v>76</v>
      </c>
      <c r="AY162" s="232" t="s">
        <v>126</v>
      </c>
    </row>
    <row r="163" s="12" customFormat="1">
      <c r="A163" s="12"/>
      <c r="B163" s="221"/>
      <c r="C163" s="222"/>
      <c r="D163" s="223" t="s">
        <v>138</v>
      </c>
      <c r="E163" s="224" t="s">
        <v>19</v>
      </c>
      <c r="F163" s="225" t="s">
        <v>157</v>
      </c>
      <c r="G163" s="222"/>
      <c r="H163" s="226">
        <v>5</v>
      </c>
      <c r="I163" s="227"/>
      <c r="J163" s="222"/>
      <c r="K163" s="222"/>
      <c r="L163" s="228"/>
      <c r="M163" s="229"/>
      <c r="N163" s="230"/>
      <c r="O163" s="230"/>
      <c r="P163" s="230"/>
      <c r="Q163" s="230"/>
      <c r="R163" s="230"/>
      <c r="S163" s="230"/>
      <c r="T163" s="231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32" t="s">
        <v>138</v>
      </c>
      <c r="AU163" s="232" t="s">
        <v>92</v>
      </c>
      <c r="AV163" s="12" t="s">
        <v>92</v>
      </c>
      <c r="AW163" s="12" t="s">
        <v>37</v>
      </c>
      <c r="AX163" s="12" t="s">
        <v>76</v>
      </c>
      <c r="AY163" s="232" t="s">
        <v>126</v>
      </c>
    </row>
    <row r="164" s="13" customFormat="1">
      <c r="A164" s="13"/>
      <c r="B164" s="233"/>
      <c r="C164" s="234"/>
      <c r="D164" s="223" t="s">
        <v>138</v>
      </c>
      <c r="E164" s="235" t="s">
        <v>19</v>
      </c>
      <c r="F164" s="236" t="s">
        <v>141</v>
      </c>
      <c r="G164" s="234"/>
      <c r="H164" s="237">
        <v>9.5500000000000007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138</v>
      </c>
      <c r="AU164" s="243" t="s">
        <v>92</v>
      </c>
      <c r="AV164" s="13" t="s">
        <v>134</v>
      </c>
      <c r="AW164" s="13" t="s">
        <v>37</v>
      </c>
      <c r="AX164" s="13" t="s">
        <v>84</v>
      </c>
      <c r="AY164" s="243" t="s">
        <v>126</v>
      </c>
    </row>
    <row r="165" s="1" customFormat="1" ht="78" customHeight="1">
      <c r="A165" s="37"/>
      <c r="B165" s="38"/>
      <c r="C165" s="203" t="s">
        <v>379</v>
      </c>
      <c r="D165" s="203" t="s">
        <v>129</v>
      </c>
      <c r="E165" s="204" t="s">
        <v>689</v>
      </c>
      <c r="F165" s="205" t="s">
        <v>690</v>
      </c>
      <c r="G165" s="206" t="s">
        <v>132</v>
      </c>
      <c r="H165" s="207">
        <v>6.9260000000000002</v>
      </c>
      <c r="I165" s="208">
        <v>318.61000000000001</v>
      </c>
      <c r="J165" s="209">
        <f>ROUND(I165*H165,2)</f>
        <v>2206.6900000000001</v>
      </c>
      <c r="K165" s="205" t="s">
        <v>133</v>
      </c>
      <c r="L165" s="43"/>
      <c r="M165" s="210" t="s">
        <v>19</v>
      </c>
      <c r="N165" s="211" t="s">
        <v>47</v>
      </c>
      <c r="O165" s="83"/>
      <c r="P165" s="212">
        <f>O165*H165</f>
        <v>0</v>
      </c>
      <c r="Q165" s="212">
        <v>0.090620000000000006</v>
      </c>
      <c r="R165" s="212">
        <f>Q165*H165</f>
        <v>0.62763412000000007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134</v>
      </c>
      <c r="AT165" s="214" t="s">
        <v>129</v>
      </c>
      <c r="AU165" s="214" t="s">
        <v>92</v>
      </c>
      <c r="AY165" s="16" t="s">
        <v>126</v>
      </c>
      <c r="BE165" s="215">
        <f>IF(N165="základní",J165,0)</f>
        <v>2206.6900000000001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84</v>
      </c>
      <c r="BK165" s="215">
        <f>ROUND(I165*H165,2)</f>
        <v>2206.6900000000001</v>
      </c>
      <c r="BL165" s="16" t="s">
        <v>134</v>
      </c>
      <c r="BM165" s="214" t="s">
        <v>691</v>
      </c>
    </row>
    <row r="166" s="1" customFormat="1">
      <c r="A166" s="37"/>
      <c r="B166" s="38"/>
      <c r="C166" s="39"/>
      <c r="D166" s="216" t="s">
        <v>136</v>
      </c>
      <c r="E166" s="39"/>
      <c r="F166" s="217" t="s">
        <v>692</v>
      </c>
      <c r="G166" s="39"/>
      <c r="H166" s="39"/>
      <c r="I166" s="218"/>
      <c r="J166" s="39"/>
      <c r="K166" s="39"/>
      <c r="L166" s="43"/>
      <c r="M166" s="219"/>
      <c r="N166" s="220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136</v>
      </c>
      <c r="AU166" s="16" t="s">
        <v>92</v>
      </c>
    </row>
    <row r="167" s="1" customFormat="1" ht="24.15" customHeight="1">
      <c r="A167" s="37"/>
      <c r="B167" s="38"/>
      <c r="C167" s="257" t="s">
        <v>384</v>
      </c>
      <c r="D167" s="257" t="s">
        <v>295</v>
      </c>
      <c r="E167" s="258" t="s">
        <v>693</v>
      </c>
      <c r="F167" s="259" t="s">
        <v>694</v>
      </c>
      <c r="G167" s="260" t="s">
        <v>132</v>
      </c>
      <c r="H167" s="261">
        <v>7.1340000000000003</v>
      </c>
      <c r="I167" s="262">
        <v>416.91000000000002</v>
      </c>
      <c r="J167" s="263">
        <f>ROUND(I167*H167,2)</f>
        <v>2974.2399999999998</v>
      </c>
      <c r="K167" s="259" t="s">
        <v>133</v>
      </c>
      <c r="L167" s="264"/>
      <c r="M167" s="265" t="s">
        <v>19</v>
      </c>
      <c r="N167" s="266" t="s">
        <v>47</v>
      </c>
      <c r="O167" s="83"/>
      <c r="P167" s="212">
        <f>O167*H167</f>
        <v>0</v>
      </c>
      <c r="Q167" s="212">
        <v>0.17599999999999999</v>
      </c>
      <c r="R167" s="212">
        <f>Q167*H167</f>
        <v>1.255584</v>
      </c>
      <c r="S167" s="212">
        <v>0</v>
      </c>
      <c r="T167" s="21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4" t="s">
        <v>178</v>
      </c>
      <c r="AT167" s="214" t="s">
        <v>295</v>
      </c>
      <c r="AU167" s="214" t="s">
        <v>92</v>
      </c>
      <c r="AY167" s="16" t="s">
        <v>126</v>
      </c>
      <c r="BE167" s="215">
        <f>IF(N167="základní",J167,0)</f>
        <v>2974.2399999999998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6" t="s">
        <v>84</v>
      </c>
      <c r="BK167" s="215">
        <f>ROUND(I167*H167,2)</f>
        <v>2974.2399999999998</v>
      </c>
      <c r="BL167" s="16" t="s">
        <v>134</v>
      </c>
      <c r="BM167" s="214" t="s">
        <v>695</v>
      </c>
    </row>
    <row r="168" s="12" customFormat="1">
      <c r="A168" s="12"/>
      <c r="B168" s="221"/>
      <c r="C168" s="222"/>
      <c r="D168" s="223" t="s">
        <v>138</v>
      </c>
      <c r="E168" s="222"/>
      <c r="F168" s="225" t="s">
        <v>696</v>
      </c>
      <c r="G168" s="222"/>
      <c r="H168" s="226">
        <v>7.1340000000000003</v>
      </c>
      <c r="I168" s="227"/>
      <c r="J168" s="222"/>
      <c r="K168" s="222"/>
      <c r="L168" s="228"/>
      <c r="M168" s="229"/>
      <c r="N168" s="230"/>
      <c r="O168" s="230"/>
      <c r="P168" s="230"/>
      <c r="Q168" s="230"/>
      <c r="R168" s="230"/>
      <c r="S168" s="230"/>
      <c r="T168" s="231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32" t="s">
        <v>138</v>
      </c>
      <c r="AU168" s="232" t="s">
        <v>92</v>
      </c>
      <c r="AV168" s="12" t="s">
        <v>92</v>
      </c>
      <c r="AW168" s="12" t="s">
        <v>4</v>
      </c>
      <c r="AX168" s="12" t="s">
        <v>84</v>
      </c>
      <c r="AY168" s="232" t="s">
        <v>126</v>
      </c>
    </row>
    <row r="169" s="11" customFormat="1" ht="22.8" customHeight="1">
      <c r="A169" s="11"/>
      <c r="B169" s="187"/>
      <c r="C169" s="188"/>
      <c r="D169" s="189" t="s">
        <v>75</v>
      </c>
      <c r="E169" s="201" t="s">
        <v>167</v>
      </c>
      <c r="F169" s="201" t="s">
        <v>270</v>
      </c>
      <c r="G169" s="188"/>
      <c r="H169" s="188"/>
      <c r="I169" s="191"/>
      <c r="J169" s="202">
        <f>BK169</f>
        <v>59025.059999999998</v>
      </c>
      <c r="K169" s="188"/>
      <c r="L169" s="193"/>
      <c r="M169" s="194"/>
      <c r="N169" s="195"/>
      <c r="O169" s="195"/>
      <c r="P169" s="196">
        <f>SUM(P170:P175)</f>
        <v>0</v>
      </c>
      <c r="Q169" s="195"/>
      <c r="R169" s="196">
        <f>SUM(R170:R175)</f>
        <v>20.4724015</v>
      </c>
      <c r="S169" s="195"/>
      <c r="T169" s="197">
        <f>SUM(T170:T175)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198" t="s">
        <v>84</v>
      </c>
      <c r="AT169" s="199" t="s">
        <v>75</v>
      </c>
      <c r="AU169" s="199" t="s">
        <v>84</v>
      </c>
      <c r="AY169" s="198" t="s">
        <v>126</v>
      </c>
      <c r="BK169" s="200">
        <f>SUM(BK170:BK175)</f>
        <v>59025.059999999998</v>
      </c>
    </row>
    <row r="170" s="1" customFormat="1" ht="24.15" customHeight="1">
      <c r="A170" s="37"/>
      <c r="B170" s="38"/>
      <c r="C170" s="203" t="s">
        <v>389</v>
      </c>
      <c r="D170" s="203" t="s">
        <v>129</v>
      </c>
      <c r="E170" s="204" t="s">
        <v>697</v>
      </c>
      <c r="F170" s="205" t="s">
        <v>698</v>
      </c>
      <c r="G170" s="206" t="s">
        <v>132</v>
      </c>
      <c r="H170" s="207">
        <v>21.420000000000002</v>
      </c>
      <c r="I170" s="208">
        <v>943.58000000000004</v>
      </c>
      <c r="J170" s="209">
        <f>ROUND(I170*H170,2)</f>
        <v>20211.48</v>
      </c>
      <c r="K170" s="205" t="s">
        <v>133</v>
      </c>
      <c r="L170" s="43"/>
      <c r="M170" s="210" t="s">
        <v>19</v>
      </c>
      <c r="N170" s="211" t="s">
        <v>47</v>
      </c>
      <c r="O170" s="83"/>
      <c r="P170" s="212">
        <f>O170*H170</f>
        <v>0</v>
      </c>
      <c r="Q170" s="212">
        <v>0.27560000000000001</v>
      </c>
      <c r="R170" s="212">
        <f>Q170*H170</f>
        <v>5.9033520000000008</v>
      </c>
      <c r="S170" s="212">
        <v>0</v>
      </c>
      <c r="T170" s="21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134</v>
      </c>
      <c r="AT170" s="214" t="s">
        <v>129</v>
      </c>
      <c r="AU170" s="214" t="s">
        <v>92</v>
      </c>
      <c r="AY170" s="16" t="s">
        <v>126</v>
      </c>
      <c r="BE170" s="215">
        <f>IF(N170="základní",J170,0)</f>
        <v>20211.48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84</v>
      </c>
      <c r="BK170" s="215">
        <f>ROUND(I170*H170,2)</f>
        <v>20211.48</v>
      </c>
      <c r="BL170" s="16" t="s">
        <v>134</v>
      </c>
      <c r="BM170" s="214" t="s">
        <v>699</v>
      </c>
    </row>
    <row r="171" s="1" customFormat="1">
      <c r="A171" s="37"/>
      <c r="B171" s="38"/>
      <c r="C171" s="39"/>
      <c r="D171" s="216" t="s">
        <v>136</v>
      </c>
      <c r="E171" s="39"/>
      <c r="F171" s="217" t="s">
        <v>700</v>
      </c>
      <c r="G171" s="39"/>
      <c r="H171" s="39"/>
      <c r="I171" s="218"/>
      <c r="J171" s="39"/>
      <c r="K171" s="39"/>
      <c r="L171" s="43"/>
      <c r="M171" s="219"/>
      <c r="N171" s="220"/>
      <c r="O171" s="83"/>
      <c r="P171" s="83"/>
      <c r="Q171" s="83"/>
      <c r="R171" s="83"/>
      <c r="S171" s="83"/>
      <c r="T171" s="84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136</v>
      </c>
      <c r="AU171" s="16" t="s">
        <v>92</v>
      </c>
    </row>
    <row r="172" s="12" customFormat="1">
      <c r="A172" s="12"/>
      <c r="B172" s="221"/>
      <c r="C172" s="222"/>
      <c r="D172" s="223" t="s">
        <v>138</v>
      </c>
      <c r="E172" s="224" t="s">
        <v>19</v>
      </c>
      <c r="F172" s="225" t="s">
        <v>701</v>
      </c>
      <c r="G172" s="222"/>
      <c r="H172" s="226">
        <v>21.420000000000002</v>
      </c>
      <c r="I172" s="227"/>
      <c r="J172" s="222"/>
      <c r="K172" s="222"/>
      <c r="L172" s="228"/>
      <c r="M172" s="229"/>
      <c r="N172" s="230"/>
      <c r="O172" s="230"/>
      <c r="P172" s="230"/>
      <c r="Q172" s="230"/>
      <c r="R172" s="230"/>
      <c r="S172" s="230"/>
      <c r="T172" s="231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T172" s="232" t="s">
        <v>138</v>
      </c>
      <c r="AU172" s="232" t="s">
        <v>92</v>
      </c>
      <c r="AV172" s="12" t="s">
        <v>92</v>
      </c>
      <c r="AW172" s="12" t="s">
        <v>37</v>
      </c>
      <c r="AX172" s="12" t="s">
        <v>84</v>
      </c>
      <c r="AY172" s="232" t="s">
        <v>126</v>
      </c>
    </row>
    <row r="173" s="1" customFormat="1" ht="44.25" customHeight="1">
      <c r="A173" s="37"/>
      <c r="B173" s="38"/>
      <c r="C173" s="203" t="s">
        <v>394</v>
      </c>
      <c r="D173" s="203" t="s">
        <v>129</v>
      </c>
      <c r="E173" s="204" t="s">
        <v>702</v>
      </c>
      <c r="F173" s="205" t="s">
        <v>703</v>
      </c>
      <c r="G173" s="206" t="s">
        <v>204</v>
      </c>
      <c r="H173" s="207">
        <v>64.909999999999997</v>
      </c>
      <c r="I173" s="208">
        <v>597.96000000000004</v>
      </c>
      <c r="J173" s="209">
        <f>ROUND(I173*H173,2)</f>
        <v>38813.580000000002</v>
      </c>
      <c r="K173" s="205" t="s">
        <v>133</v>
      </c>
      <c r="L173" s="43"/>
      <c r="M173" s="210" t="s">
        <v>19</v>
      </c>
      <c r="N173" s="211" t="s">
        <v>47</v>
      </c>
      <c r="O173" s="83"/>
      <c r="P173" s="212">
        <f>O173*H173</f>
        <v>0</v>
      </c>
      <c r="Q173" s="212">
        <v>0.22445000000000001</v>
      </c>
      <c r="R173" s="212">
        <f>Q173*H173</f>
        <v>14.5690495</v>
      </c>
      <c r="S173" s="212">
        <v>0</v>
      </c>
      <c r="T173" s="21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4" t="s">
        <v>134</v>
      </c>
      <c r="AT173" s="214" t="s">
        <v>129</v>
      </c>
      <c r="AU173" s="214" t="s">
        <v>92</v>
      </c>
      <c r="AY173" s="16" t="s">
        <v>126</v>
      </c>
      <c r="BE173" s="215">
        <f>IF(N173="základní",J173,0)</f>
        <v>38813.580000000002</v>
      </c>
      <c r="BF173" s="215">
        <f>IF(N173="snížená",J173,0)</f>
        <v>0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6" t="s">
        <v>84</v>
      </c>
      <c r="BK173" s="215">
        <f>ROUND(I173*H173,2)</f>
        <v>38813.580000000002</v>
      </c>
      <c r="BL173" s="16" t="s">
        <v>134</v>
      </c>
      <c r="BM173" s="214" t="s">
        <v>704</v>
      </c>
    </row>
    <row r="174" s="1" customFormat="1">
      <c r="A174" s="37"/>
      <c r="B174" s="38"/>
      <c r="C174" s="39"/>
      <c r="D174" s="216" t="s">
        <v>136</v>
      </c>
      <c r="E174" s="39"/>
      <c r="F174" s="217" t="s">
        <v>705</v>
      </c>
      <c r="G174" s="39"/>
      <c r="H174" s="39"/>
      <c r="I174" s="218"/>
      <c r="J174" s="39"/>
      <c r="K174" s="39"/>
      <c r="L174" s="43"/>
      <c r="M174" s="219"/>
      <c r="N174" s="220"/>
      <c r="O174" s="83"/>
      <c r="P174" s="83"/>
      <c r="Q174" s="83"/>
      <c r="R174" s="83"/>
      <c r="S174" s="83"/>
      <c r="T174" s="84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136</v>
      </c>
      <c r="AU174" s="16" t="s">
        <v>92</v>
      </c>
    </row>
    <row r="175" s="12" customFormat="1">
      <c r="A175" s="12"/>
      <c r="B175" s="221"/>
      <c r="C175" s="222"/>
      <c r="D175" s="223" t="s">
        <v>138</v>
      </c>
      <c r="E175" s="224" t="s">
        <v>19</v>
      </c>
      <c r="F175" s="225" t="s">
        <v>706</v>
      </c>
      <c r="G175" s="222"/>
      <c r="H175" s="226">
        <v>64.909999999999997</v>
      </c>
      <c r="I175" s="227"/>
      <c r="J175" s="222"/>
      <c r="K175" s="222"/>
      <c r="L175" s="228"/>
      <c r="M175" s="229"/>
      <c r="N175" s="230"/>
      <c r="O175" s="230"/>
      <c r="P175" s="230"/>
      <c r="Q175" s="230"/>
      <c r="R175" s="230"/>
      <c r="S175" s="230"/>
      <c r="T175" s="231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T175" s="232" t="s">
        <v>138</v>
      </c>
      <c r="AU175" s="232" t="s">
        <v>92</v>
      </c>
      <c r="AV175" s="12" t="s">
        <v>92</v>
      </c>
      <c r="AW175" s="12" t="s">
        <v>37</v>
      </c>
      <c r="AX175" s="12" t="s">
        <v>84</v>
      </c>
      <c r="AY175" s="232" t="s">
        <v>126</v>
      </c>
    </row>
    <row r="176" s="11" customFormat="1" ht="22.8" customHeight="1">
      <c r="A176" s="11"/>
      <c r="B176" s="187"/>
      <c r="C176" s="188"/>
      <c r="D176" s="189" t="s">
        <v>75</v>
      </c>
      <c r="E176" s="201" t="s">
        <v>127</v>
      </c>
      <c r="F176" s="201" t="s">
        <v>128</v>
      </c>
      <c r="G176" s="188"/>
      <c r="H176" s="188"/>
      <c r="I176" s="191"/>
      <c r="J176" s="202">
        <f>BK176</f>
        <v>7594.3299999999999</v>
      </c>
      <c r="K176" s="188"/>
      <c r="L176" s="193"/>
      <c r="M176" s="194"/>
      <c r="N176" s="195"/>
      <c r="O176" s="195"/>
      <c r="P176" s="196">
        <f>SUM(P177:P186)</f>
        <v>0</v>
      </c>
      <c r="Q176" s="195"/>
      <c r="R176" s="196">
        <f>SUM(R177:R186)</f>
        <v>0.011233999999999999</v>
      </c>
      <c r="S176" s="195"/>
      <c r="T176" s="197">
        <f>SUM(T177:T186)</f>
        <v>0</v>
      </c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R176" s="198" t="s">
        <v>84</v>
      </c>
      <c r="AT176" s="199" t="s">
        <v>75</v>
      </c>
      <c r="AU176" s="199" t="s">
        <v>84</v>
      </c>
      <c r="AY176" s="198" t="s">
        <v>126</v>
      </c>
      <c r="BK176" s="200">
        <f>SUM(BK177:BK186)</f>
        <v>7594.3299999999999</v>
      </c>
    </row>
    <row r="177" s="1" customFormat="1" ht="55.5" customHeight="1">
      <c r="A177" s="37"/>
      <c r="B177" s="38"/>
      <c r="C177" s="203" t="s">
        <v>399</v>
      </c>
      <c r="D177" s="203" t="s">
        <v>129</v>
      </c>
      <c r="E177" s="204" t="s">
        <v>707</v>
      </c>
      <c r="F177" s="205" t="s">
        <v>708</v>
      </c>
      <c r="G177" s="206" t="s">
        <v>204</v>
      </c>
      <c r="H177" s="207">
        <v>27.399999999999999</v>
      </c>
      <c r="I177" s="208">
        <v>205.25</v>
      </c>
      <c r="J177" s="209">
        <f>ROUND(I177*H177,2)</f>
        <v>5623.8500000000004</v>
      </c>
      <c r="K177" s="205" t="s">
        <v>133</v>
      </c>
      <c r="L177" s="43"/>
      <c r="M177" s="210" t="s">
        <v>19</v>
      </c>
      <c r="N177" s="211" t="s">
        <v>47</v>
      </c>
      <c r="O177" s="83"/>
      <c r="P177" s="212">
        <f>O177*H177</f>
        <v>0</v>
      </c>
      <c r="Q177" s="212">
        <v>0.00040999999999999999</v>
      </c>
      <c r="R177" s="212">
        <f>Q177*H177</f>
        <v>0.011233999999999999</v>
      </c>
      <c r="S177" s="212">
        <v>0</v>
      </c>
      <c r="T177" s="21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134</v>
      </c>
      <c r="AT177" s="214" t="s">
        <v>129</v>
      </c>
      <c r="AU177" s="214" t="s">
        <v>92</v>
      </c>
      <c r="AY177" s="16" t="s">
        <v>126</v>
      </c>
      <c r="BE177" s="215">
        <f>IF(N177="základní",J177,0)</f>
        <v>5623.8500000000004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84</v>
      </c>
      <c r="BK177" s="215">
        <f>ROUND(I177*H177,2)</f>
        <v>5623.8500000000004</v>
      </c>
      <c r="BL177" s="16" t="s">
        <v>134</v>
      </c>
      <c r="BM177" s="214" t="s">
        <v>709</v>
      </c>
    </row>
    <row r="178" s="1" customFormat="1">
      <c r="A178" s="37"/>
      <c r="B178" s="38"/>
      <c r="C178" s="39"/>
      <c r="D178" s="216" t="s">
        <v>136</v>
      </c>
      <c r="E178" s="39"/>
      <c r="F178" s="217" t="s">
        <v>710</v>
      </c>
      <c r="G178" s="39"/>
      <c r="H178" s="39"/>
      <c r="I178" s="218"/>
      <c r="J178" s="39"/>
      <c r="K178" s="39"/>
      <c r="L178" s="43"/>
      <c r="M178" s="219"/>
      <c r="N178" s="220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136</v>
      </c>
      <c r="AU178" s="16" t="s">
        <v>92</v>
      </c>
    </row>
    <row r="179" s="12" customFormat="1">
      <c r="A179" s="12"/>
      <c r="B179" s="221"/>
      <c r="C179" s="222"/>
      <c r="D179" s="223" t="s">
        <v>138</v>
      </c>
      <c r="E179" s="224" t="s">
        <v>19</v>
      </c>
      <c r="F179" s="225" t="s">
        <v>711</v>
      </c>
      <c r="G179" s="222"/>
      <c r="H179" s="226">
        <v>14.4</v>
      </c>
      <c r="I179" s="227"/>
      <c r="J179" s="222"/>
      <c r="K179" s="222"/>
      <c r="L179" s="228"/>
      <c r="M179" s="229"/>
      <c r="N179" s="230"/>
      <c r="O179" s="230"/>
      <c r="P179" s="230"/>
      <c r="Q179" s="230"/>
      <c r="R179" s="230"/>
      <c r="S179" s="230"/>
      <c r="T179" s="231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32" t="s">
        <v>138</v>
      </c>
      <c r="AU179" s="232" t="s">
        <v>92</v>
      </c>
      <c r="AV179" s="12" t="s">
        <v>92</v>
      </c>
      <c r="AW179" s="12" t="s">
        <v>37</v>
      </c>
      <c r="AX179" s="12" t="s">
        <v>76</v>
      </c>
      <c r="AY179" s="232" t="s">
        <v>126</v>
      </c>
    </row>
    <row r="180" s="12" customFormat="1">
      <c r="A180" s="12"/>
      <c r="B180" s="221"/>
      <c r="C180" s="222"/>
      <c r="D180" s="223" t="s">
        <v>138</v>
      </c>
      <c r="E180" s="224" t="s">
        <v>19</v>
      </c>
      <c r="F180" s="225" t="s">
        <v>212</v>
      </c>
      <c r="G180" s="222"/>
      <c r="H180" s="226">
        <v>13</v>
      </c>
      <c r="I180" s="227"/>
      <c r="J180" s="222"/>
      <c r="K180" s="222"/>
      <c r="L180" s="228"/>
      <c r="M180" s="229"/>
      <c r="N180" s="230"/>
      <c r="O180" s="230"/>
      <c r="P180" s="230"/>
      <c r="Q180" s="230"/>
      <c r="R180" s="230"/>
      <c r="S180" s="230"/>
      <c r="T180" s="231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T180" s="232" t="s">
        <v>138</v>
      </c>
      <c r="AU180" s="232" t="s">
        <v>92</v>
      </c>
      <c r="AV180" s="12" t="s">
        <v>92</v>
      </c>
      <c r="AW180" s="12" t="s">
        <v>37</v>
      </c>
      <c r="AX180" s="12" t="s">
        <v>76</v>
      </c>
      <c r="AY180" s="232" t="s">
        <v>126</v>
      </c>
    </row>
    <row r="181" s="13" customFormat="1">
      <c r="A181" s="13"/>
      <c r="B181" s="233"/>
      <c r="C181" s="234"/>
      <c r="D181" s="223" t="s">
        <v>138</v>
      </c>
      <c r="E181" s="235" t="s">
        <v>19</v>
      </c>
      <c r="F181" s="236" t="s">
        <v>141</v>
      </c>
      <c r="G181" s="234"/>
      <c r="H181" s="237">
        <v>27.399999999999999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138</v>
      </c>
      <c r="AU181" s="243" t="s">
        <v>92</v>
      </c>
      <c r="AV181" s="13" t="s">
        <v>134</v>
      </c>
      <c r="AW181" s="13" t="s">
        <v>37</v>
      </c>
      <c r="AX181" s="13" t="s">
        <v>84</v>
      </c>
      <c r="AY181" s="243" t="s">
        <v>126</v>
      </c>
    </row>
    <row r="182" s="1" customFormat="1" ht="24.15" customHeight="1">
      <c r="A182" s="37"/>
      <c r="B182" s="38"/>
      <c r="C182" s="203" t="s">
        <v>402</v>
      </c>
      <c r="D182" s="203" t="s">
        <v>129</v>
      </c>
      <c r="E182" s="204" t="s">
        <v>712</v>
      </c>
      <c r="F182" s="205" t="s">
        <v>713</v>
      </c>
      <c r="G182" s="206" t="s">
        <v>204</v>
      </c>
      <c r="H182" s="207">
        <v>28.879999999999999</v>
      </c>
      <c r="I182" s="208">
        <v>68.230000000000004</v>
      </c>
      <c r="J182" s="209">
        <f>ROUND(I182*H182,2)</f>
        <v>1970.48</v>
      </c>
      <c r="K182" s="205" t="s">
        <v>133</v>
      </c>
      <c r="L182" s="43"/>
      <c r="M182" s="210" t="s">
        <v>19</v>
      </c>
      <c r="N182" s="211" t="s">
        <v>47</v>
      </c>
      <c r="O182" s="83"/>
      <c r="P182" s="212">
        <f>O182*H182</f>
        <v>0</v>
      </c>
      <c r="Q182" s="212">
        <v>0</v>
      </c>
      <c r="R182" s="212">
        <f>Q182*H182</f>
        <v>0</v>
      </c>
      <c r="S182" s="212">
        <v>0</v>
      </c>
      <c r="T182" s="21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4" t="s">
        <v>134</v>
      </c>
      <c r="AT182" s="214" t="s">
        <v>129</v>
      </c>
      <c r="AU182" s="214" t="s">
        <v>92</v>
      </c>
      <c r="AY182" s="16" t="s">
        <v>126</v>
      </c>
      <c r="BE182" s="215">
        <f>IF(N182="základní",J182,0)</f>
        <v>1970.48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6" t="s">
        <v>84</v>
      </c>
      <c r="BK182" s="215">
        <f>ROUND(I182*H182,2)</f>
        <v>1970.48</v>
      </c>
      <c r="BL182" s="16" t="s">
        <v>134</v>
      </c>
      <c r="BM182" s="214" t="s">
        <v>714</v>
      </c>
    </row>
    <row r="183" s="1" customFormat="1">
      <c r="A183" s="37"/>
      <c r="B183" s="38"/>
      <c r="C183" s="39"/>
      <c r="D183" s="216" t="s">
        <v>136</v>
      </c>
      <c r="E183" s="39"/>
      <c r="F183" s="217" t="s">
        <v>715</v>
      </c>
      <c r="G183" s="39"/>
      <c r="H183" s="39"/>
      <c r="I183" s="218"/>
      <c r="J183" s="39"/>
      <c r="K183" s="39"/>
      <c r="L183" s="43"/>
      <c r="M183" s="219"/>
      <c r="N183" s="220"/>
      <c r="O183" s="83"/>
      <c r="P183" s="83"/>
      <c r="Q183" s="83"/>
      <c r="R183" s="83"/>
      <c r="S183" s="83"/>
      <c r="T183" s="84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136</v>
      </c>
      <c r="AU183" s="16" t="s">
        <v>92</v>
      </c>
    </row>
    <row r="184" s="12" customFormat="1">
      <c r="A184" s="12"/>
      <c r="B184" s="221"/>
      <c r="C184" s="222"/>
      <c r="D184" s="223" t="s">
        <v>138</v>
      </c>
      <c r="E184" s="224" t="s">
        <v>19</v>
      </c>
      <c r="F184" s="225" t="s">
        <v>716</v>
      </c>
      <c r="G184" s="222"/>
      <c r="H184" s="226">
        <v>14.48</v>
      </c>
      <c r="I184" s="227"/>
      <c r="J184" s="222"/>
      <c r="K184" s="222"/>
      <c r="L184" s="228"/>
      <c r="M184" s="229"/>
      <c r="N184" s="230"/>
      <c r="O184" s="230"/>
      <c r="P184" s="230"/>
      <c r="Q184" s="230"/>
      <c r="R184" s="230"/>
      <c r="S184" s="230"/>
      <c r="T184" s="231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T184" s="232" t="s">
        <v>138</v>
      </c>
      <c r="AU184" s="232" t="s">
        <v>92</v>
      </c>
      <c r="AV184" s="12" t="s">
        <v>92</v>
      </c>
      <c r="AW184" s="12" t="s">
        <v>37</v>
      </c>
      <c r="AX184" s="12" t="s">
        <v>76</v>
      </c>
      <c r="AY184" s="232" t="s">
        <v>126</v>
      </c>
    </row>
    <row r="185" s="12" customFormat="1">
      <c r="A185" s="12"/>
      <c r="B185" s="221"/>
      <c r="C185" s="222"/>
      <c r="D185" s="223" t="s">
        <v>138</v>
      </c>
      <c r="E185" s="224" t="s">
        <v>19</v>
      </c>
      <c r="F185" s="225" t="s">
        <v>717</v>
      </c>
      <c r="G185" s="222"/>
      <c r="H185" s="226">
        <v>14.4</v>
      </c>
      <c r="I185" s="227"/>
      <c r="J185" s="222"/>
      <c r="K185" s="222"/>
      <c r="L185" s="228"/>
      <c r="M185" s="229"/>
      <c r="N185" s="230"/>
      <c r="O185" s="230"/>
      <c r="P185" s="230"/>
      <c r="Q185" s="230"/>
      <c r="R185" s="230"/>
      <c r="S185" s="230"/>
      <c r="T185" s="231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32" t="s">
        <v>138</v>
      </c>
      <c r="AU185" s="232" t="s">
        <v>92</v>
      </c>
      <c r="AV185" s="12" t="s">
        <v>92</v>
      </c>
      <c r="AW185" s="12" t="s">
        <v>37</v>
      </c>
      <c r="AX185" s="12" t="s">
        <v>76</v>
      </c>
      <c r="AY185" s="232" t="s">
        <v>126</v>
      </c>
    </row>
    <row r="186" s="13" customFormat="1">
      <c r="A186" s="13"/>
      <c r="B186" s="233"/>
      <c r="C186" s="234"/>
      <c r="D186" s="223" t="s">
        <v>138</v>
      </c>
      <c r="E186" s="235" t="s">
        <v>19</v>
      </c>
      <c r="F186" s="236" t="s">
        <v>141</v>
      </c>
      <c r="G186" s="234"/>
      <c r="H186" s="237">
        <v>28.880000000000003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138</v>
      </c>
      <c r="AU186" s="243" t="s">
        <v>92</v>
      </c>
      <c r="AV186" s="13" t="s">
        <v>134</v>
      </c>
      <c r="AW186" s="13" t="s">
        <v>37</v>
      </c>
      <c r="AX186" s="13" t="s">
        <v>84</v>
      </c>
      <c r="AY186" s="243" t="s">
        <v>126</v>
      </c>
    </row>
    <row r="187" s="11" customFormat="1" ht="22.8" customHeight="1">
      <c r="A187" s="11"/>
      <c r="B187" s="187"/>
      <c r="C187" s="188"/>
      <c r="D187" s="189" t="s">
        <v>75</v>
      </c>
      <c r="E187" s="201" t="s">
        <v>165</v>
      </c>
      <c r="F187" s="201" t="s">
        <v>166</v>
      </c>
      <c r="G187" s="188"/>
      <c r="H187" s="188"/>
      <c r="I187" s="191"/>
      <c r="J187" s="202">
        <f>BK187</f>
        <v>14086.939999999999</v>
      </c>
      <c r="K187" s="188"/>
      <c r="L187" s="193"/>
      <c r="M187" s="194"/>
      <c r="N187" s="195"/>
      <c r="O187" s="195"/>
      <c r="P187" s="196">
        <f>SUM(P188:P199)</f>
        <v>0</v>
      </c>
      <c r="Q187" s="195"/>
      <c r="R187" s="196">
        <f>SUM(R188:R199)</f>
        <v>0</v>
      </c>
      <c r="S187" s="195"/>
      <c r="T187" s="197">
        <f>SUM(T188:T199)</f>
        <v>0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R187" s="198" t="s">
        <v>84</v>
      </c>
      <c r="AT187" s="199" t="s">
        <v>75</v>
      </c>
      <c r="AU187" s="199" t="s">
        <v>84</v>
      </c>
      <c r="AY187" s="198" t="s">
        <v>126</v>
      </c>
      <c r="BK187" s="200">
        <f>SUM(BK188:BK199)</f>
        <v>14086.939999999999</v>
      </c>
    </row>
    <row r="188" s="1" customFormat="1" ht="33" customHeight="1">
      <c r="A188" s="37"/>
      <c r="B188" s="38"/>
      <c r="C188" s="203" t="s">
        <v>407</v>
      </c>
      <c r="D188" s="203" t="s">
        <v>129</v>
      </c>
      <c r="E188" s="204" t="s">
        <v>174</v>
      </c>
      <c r="F188" s="205" t="s">
        <v>175</v>
      </c>
      <c r="G188" s="206" t="s">
        <v>170</v>
      </c>
      <c r="H188" s="207">
        <v>13.954000000000001</v>
      </c>
      <c r="I188" s="208">
        <v>176.65000000000001</v>
      </c>
      <c r="J188" s="209">
        <f>ROUND(I188*H188,2)</f>
        <v>2464.9699999999998</v>
      </c>
      <c r="K188" s="205" t="s">
        <v>133</v>
      </c>
      <c r="L188" s="43"/>
      <c r="M188" s="210" t="s">
        <v>19</v>
      </c>
      <c r="N188" s="211" t="s">
        <v>47</v>
      </c>
      <c r="O188" s="83"/>
      <c r="P188" s="212">
        <f>O188*H188</f>
        <v>0</v>
      </c>
      <c r="Q188" s="212">
        <v>0</v>
      </c>
      <c r="R188" s="212">
        <f>Q188*H188</f>
        <v>0</v>
      </c>
      <c r="S188" s="212">
        <v>0</v>
      </c>
      <c r="T188" s="21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4" t="s">
        <v>134</v>
      </c>
      <c r="AT188" s="214" t="s">
        <v>129</v>
      </c>
      <c r="AU188" s="214" t="s">
        <v>92</v>
      </c>
      <c r="AY188" s="16" t="s">
        <v>126</v>
      </c>
      <c r="BE188" s="215">
        <f>IF(N188="základní",J188,0)</f>
        <v>2464.9699999999998</v>
      </c>
      <c r="BF188" s="215">
        <f>IF(N188="snížená",J188,0)</f>
        <v>0</v>
      </c>
      <c r="BG188" s="215">
        <f>IF(N188="zákl. přenesená",J188,0)</f>
        <v>0</v>
      </c>
      <c r="BH188" s="215">
        <f>IF(N188="sníž. přenesená",J188,0)</f>
        <v>0</v>
      </c>
      <c r="BI188" s="215">
        <f>IF(N188="nulová",J188,0)</f>
        <v>0</v>
      </c>
      <c r="BJ188" s="16" t="s">
        <v>84</v>
      </c>
      <c r="BK188" s="215">
        <f>ROUND(I188*H188,2)</f>
        <v>2464.9699999999998</v>
      </c>
      <c r="BL188" s="16" t="s">
        <v>134</v>
      </c>
      <c r="BM188" s="214" t="s">
        <v>718</v>
      </c>
    </row>
    <row r="189" s="1" customFormat="1">
      <c r="A189" s="37"/>
      <c r="B189" s="38"/>
      <c r="C189" s="39"/>
      <c r="D189" s="216" t="s">
        <v>136</v>
      </c>
      <c r="E189" s="39"/>
      <c r="F189" s="217" t="s">
        <v>177</v>
      </c>
      <c r="G189" s="39"/>
      <c r="H189" s="39"/>
      <c r="I189" s="218"/>
      <c r="J189" s="39"/>
      <c r="K189" s="39"/>
      <c r="L189" s="43"/>
      <c r="M189" s="219"/>
      <c r="N189" s="220"/>
      <c r="O189" s="83"/>
      <c r="P189" s="83"/>
      <c r="Q189" s="83"/>
      <c r="R189" s="83"/>
      <c r="S189" s="83"/>
      <c r="T189" s="84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136</v>
      </c>
      <c r="AU189" s="16" t="s">
        <v>92</v>
      </c>
    </row>
    <row r="190" s="1" customFormat="1" ht="44.25" customHeight="1">
      <c r="A190" s="37"/>
      <c r="B190" s="38"/>
      <c r="C190" s="203" t="s">
        <v>412</v>
      </c>
      <c r="D190" s="203" t="s">
        <v>129</v>
      </c>
      <c r="E190" s="204" t="s">
        <v>179</v>
      </c>
      <c r="F190" s="205" t="s">
        <v>180</v>
      </c>
      <c r="G190" s="206" t="s">
        <v>170</v>
      </c>
      <c r="H190" s="207">
        <v>195.356</v>
      </c>
      <c r="I190" s="208">
        <v>12.609999999999999</v>
      </c>
      <c r="J190" s="209">
        <f>ROUND(I190*H190,2)</f>
        <v>2463.4400000000001</v>
      </c>
      <c r="K190" s="205" t="s">
        <v>133</v>
      </c>
      <c r="L190" s="43"/>
      <c r="M190" s="210" t="s">
        <v>19</v>
      </c>
      <c r="N190" s="211" t="s">
        <v>47</v>
      </c>
      <c r="O190" s="83"/>
      <c r="P190" s="212">
        <f>O190*H190</f>
        <v>0</v>
      </c>
      <c r="Q190" s="212">
        <v>0</v>
      </c>
      <c r="R190" s="212">
        <f>Q190*H190</f>
        <v>0</v>
      </c>
      <c r="S190" s="212">
        <v>0</v>
      </c>
      <c r="T190" s="21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4" t="s">
        <v>134</v>
      </c>
      <c r="AT190" s="214" t="s">
        <v>129</v>
      </c>
      <c r="AU190" s="214" t="s">
        <v>92</v>
      </c>
      <c r="AY190" s="16" t="s">
        <v>126</v>
      </c>
      <c r="BE190" s="215">
        <f>IF(N190="základní",J190,0)</f>
        <v>2463.4400000000001</v>
      </c>
      <c r="BF190" s="215">
        <f>IF(N190="snížená",J190,0)</f>
        <v>0</v>
      </c>
      <c r="BG190" s="215">
        <f>IF(N190="zákl. přenesená",J190,0)</f>
        <v>0</v>
      </c>
      <c r="BH190" s="215">
        <f>IF(N190="sníž. přenesená",J190,0)</f>
        <v>0</v>
      </c>
      <c r="BI190" s="215">
        <f>IF(N190="nulová",J190,0)</f>
        <v>0</v>
      </c>
      <c r="BJ190" s="16" t="s">
        <v>84</v>
      </c>
      <c r="BK190" s="215">
        <f>ROUND(I190*H190,2)</f>
        <v>2463.4400000000001</v>
      </c>
      <c r="BL190" s="16" t="s">
        <v>134</v>
      </c>
      <c r="BM190" s="214" t="s">
        <v>719</v>
      </c>
    </row>
    <row r="191" s="1" customFormat="1">
      <c r="A191" s="37"/>
      <c r="B191" s="38"/>
      <c r="C191" s="39"/>
      <c r="D191" s="216" t="s">
        <v>136</v>
      </c>
      <c r="E191" s="39"/>
      <c r="F191" s="217" t="s">
        <v>182</v>
      </c>
      <c r="G191" s="39"/>
      <c r="H191" s="39"/>
      <c r="I191" s="218"/>
      <c r="J191" s="39"/>
      <c r="K191" s="39"/>
      <c r="L191" s="43"/>
      <c r="M191" s="219"/>
      <c r="N191" s="220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136</v>
      </c>
      <c r="AU191" s="16" t="s">
        <v>92</v>
      </c>
    </row>
    <row r="192" s="12" customFormat="1">
      <c r="A192" s="12"/>
      <c r="B192" s="221"/>
      <c r="C192" s="222"/>
      <c r="D192" s="223" t="s">
        <v>138</v>
      </c>
      <c r="E192" s="224" t="s">
        <v>19</v>
      </c>
      <c r="F192" s="225" t="s">
        <v>720</v>
      </c>
      <c r="G192" s="222"/>
      <c r="H192" s="226">
        <v>195.356</v>
      </c>
      <c r="I192" s="227"/>
      <c r="J192" s="222"/>
      <c r="K192" s="222"/>
      <c r="L192" s="228"/>
      <c r="M192" s="229"/>
      <c r="N192" s="230"/>
      <c r="O192" s="230"/>
      <c r="P192" s="230"/>
      <c r="Q192" s="230"/>
      <c r="R192" s="230"/>
      <c r="S192" s="230"/>
      <c r="T192" s="23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32" t="s">
        <v>138</v>
      </c>
      <c r="AU192" s="232" t="s">
        <v>92</v>
      </c>
      <c r="AV192" s="12" t="s">
        <v>92</v>
      </c>
      <c r="AW192" s="12" t="s">
        <v>37</v>
      </c>
      <c r="AX192" s="12" t="s">
        <v>84</v>
      </c>
      <c r="AY192" s="232" t="s">
        <v>126</v>
      </c>
    </row>
    <row r="193" s="1" customFormat="1" ht="44.25" customHeight="1">
      <c r="A193" s="37"/>
      <c r="B193" s="38"/>
      <c r="C193" s="203" t="s">
        <v>414</v>
      </c>
      <c r="D193" s="203" t="s">
        <v>129</v>
      </c>
      <c r="E193" s="204" t="s">
        <v>721</v>
      </c>
      <c r="F193" s="205" t="s">
        <v>722</v>
      </c>
      <c r="G193" s="206" t="s">
        <v>170</v>
      </c>
      <c r="H193" s="207">
        <v>2.028</v>
      </c>
      <c r="I193" s="208">
        <v>199.09</v>
      </c>
      <c r="J193" s="209">
        <f>ROUND(I193*H193,2)</f>
        <v>403.75</v>
      </c>
      <c r="K193" s="205" t="s">
        <v>133</v>
      </c>
      <c r="L193" s="43"/>
      <c r="M193" s="210" t="s">
        <v>19</v>
      </c>
      <c r="N193" s="211" t="s">
        <v>47</v>
      </c>
      <c r="O193" s="83"/>
      <c r="P193" s="212">
        <f>O193*H193</f>
        <v>0</v>
      </c>
      <c r="Q193" s="212">
        <v>0</v>
      </c>
      <c r="R193" s="212">
        <f>Q193*H193</f>
        <v>0</v>
      </c>
      <c r="S193" s="212">
        <v>0</v>
      </c>
      <c r="T193" s="21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14" t="s">
        <v>134</v>
      </c>
      <c r="AT193" s="214" t="s">
        <v>129</v>
      </c>
      <c r="AU193" s="214" t="s">
        <v>92</v>
      </c>
      <c r="AY193" s="16" t="s">
        <v>126</v>
      </c>
      <c r="BE193" s="215">
        <f>IF(N193="základní",J193,0)</f>
        <v>403.75</v>
      </c>
      <c r="BF193" s="215">
        <f>IF(N193="snížená",J193,0)</f>
        <v>0</v>
      </c>
      <c r="BG193" s="215">
        <f>IF(N193="zákl. přenesená",J193,0)</f>
        <v>0</v>
      </c>
      <c r="BH193" s="215">
        <f>IF(N193="sníž. přenesená",J193,0)</f>
        <v>0</v>
      </c>
      <c r="BI193" s="215">
        <f>IF(N193="nulová",J193,0)</f>
        <v>0</v>
      </c>
      <c r="BJ193" s="16" t="s">
        <v>84</v>
      </c>
      <c r="BK193" s="215">
        <f>ROUND(I193*H193,2)</f>
        <v>403.75</v>
      </c>
      <c r="BL193" s="16" t="s">
        <v>134</v>
      </c>
      <c r="BM193" s="214" t="s">
        <v>723</v>
      </c>
    </row>
    <row r="194" s="1" customFormat="1">
      <c r="A194" s="37"/>
      <c r="B194" s="38"/>
      <c r="C194" s="39"/>
      <c r="D194" s="216" t="s">
        <v>136</v>
      </c>
      <c r="E194" s="39"/>
      <c r="F194" s="217" t="s">
        <v>724</v>
      </c>
      <c r="G194" s="39"/>
      <c r="H194" s="39"/>
      <c r="I194" s="218"/>
      <c r="J194" s="39"/>
      <c r="K194" s="39"/>
      <c r="L194" s="43"/>
      <c r="M194" s="219"/>
      <c r="N194" s="220"/>
      <c r="O194" s="83"/>
      <c r="P194" s="83"/>
      <c r="Q194" s="83"/>
      <c r="R194" s="83"/>
      <c r="S194" s="83"/>
      <c r="T194" s="84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136</v>
      </c>
      <c r="AU194" s="16" t="s">
        <v>92</v>
      </c>
    </row>
    <row r="195" s="1" customFormat="1" ht="44.25" customHeight="1">
      <c r="A195" s="37"/>
      <c r="B195" s="38"/>
      <c r="C195" s="203" t="s">
        <v>419</v>
      </c>
      <c r="D195" s="203" t="s">
        <v>129</v>
      </c>
      <c r="E195" s="204" t="s">
        <v>194</v>
      </c>
      <c r="F195" s="205" t="s">
        <v>195</v>
      </c>
      <c r="G195" s="206" t="s">
        <v>170</v>
      </c>
      <c r="H195" s="207">
        <v>16.326000000000001</v>
      </c>
      <c r="I195" s="208">
        <v>363.04000000000002</v>
      </c>
      <c r="J195" s="209">
        <f>ROUND(I195*H195,2)</f>
        <v>5926.9899999999998</v>
      </c>
      <c r="K195" s="205" t="s">
        <v>133</v>
      </c>
      <c r="L195" s="43"/>
      <c r="M195" s="210" t="s">
        <v>19</v>
      </c>
      <c r="N195" s="211" t="s">
        <v>47</v>
      </c>
      <c r="O195" s="83"/>
      <c r="P195" s="212">
        <f>O195*H195</f>
        <v>0</v>
      </c>
      <c r="Q195" s="212">
        <v>0</v>
      </c>
      <c r="R195" s="212">
        <f>Q195*H195</f>
        <v>0</v>
      </c>
      <c r="S195" s="212">
        <v>0</v>
      </c>
      <c r="T195" s="21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14" t="s">
        <v>134</v>
      </c>
      <c r="AT195" s="214" t="s">
        <v>129</v>
      </c>
      <c r="AU195" s="214" t="s">
        <v>92</v>
      </c>
      <c r="AY195" s="16" t="s">
        <v>126</v>
      </c>
      <c r="BE195" s="215">
        <f>IF(N195="základní",J195,0)</f>
        <v>5926.9899999999998</v>
      </c>
      <c r="BF195" s="215">
        <f>IF(N195="snížená",J195,0)</f>
        <v>0</v>
      </c>
      <c r="BG195" s="215">
        <f>IF(N195="zákl. přenesená",J195,0)</f>
        <v>0</v>
      </c>
      <c r="BH195" s="215">
        <f>IF(N195="sníž. přenesená",J195,0)</f>
        <v>0</v>
      </c>
      <c r="BI195" s="215">
        <f>IF(N195="nulová",J195,0)</f>
        <v>0</v>
      </c>
      <c r="BJ195" s="16" t="s">
        <v>84</v>
      </c>
      <c r="BK195" s="215">
        <f>ROUND(I195*H195,2)</f>
        <v>5926.9899999999998</v>
      </c>
      <c r="BL195" s="16" t="s">
        <v>134</v>
      </c>
      <c r="BM195" s="214" t="s">
        <v>725</v>
      </c>
    </row>
    <row r="196" s="1" customFormat="1">
      <c r="A196" s="37"/>
      <c r="B196" s="38"/>
      <c r="C196" s="39"/>
      <c r="D196" s="216" t="s">
        <v>136</v>
      </c>
      <c r="E196" s="39"/>
      <c r="F196" s="217" t="s">
        <v>197</v>
      </c>
      <c r="G196" s="39"/>
      <c r="H196" s="39"/>
      <c r="I196" s="218"/>
      <c r="J196" s="39"/>
      <c r="K196" s="39"/>
      <c r="L196" s="43"/>
      <c r="M196" s="219"/>
      <c r="N196" s="220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136</v>
      </c>
      <c r="AU196" s="16" t="s">
        <v>92</v>
      </c>
    </row>
    <row r="197" s="12" customFormat="1">
      <c r="A197" s="12"/>
      <c r="B197" s="221"/>
      <c r="C197" s="222"/>
      <c r="D197" s="223" t="s">
        <v>138</v>
      </c>
      <c r="E197" s="224" t="s">
        <v>19</v>
      </c>
      <c r="F197" s="225" t="s">
        <v>726</v>
      </c>
      <c r="G197" s="222"/>
      <c r="H197" s="226">
        <v>16.326000000000001</v>
      </c>
      <c r="I197" s="227"/>
      <c r="J197" s="222"/>
      <c r="K197" s="222"/>
      <c r="L197" s="228"/>
      <c r="M197" s="229"/>
      <c r="N197" s="230"/>
      <c r="O197" s="230"/>
      <c r="P197" s="230"/>
      <c r="Q197" s="230"/>
      <c r="R197" s="230"/>
      <c r="S197" s="230"/>
      <c r="T197" s="231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T197" s="232" t="s">
        <v>138</v>
      </c>
      <c r="AU197" s="232" t="s">
        <v>92</v>
      </c>
      <c r="AV197" s="12" t="s">
        <v>92</v>
      </c>
      <c r="AW197" s="12" t="s">
        <v>37</v>
      </c>
      <c r="AX197" s="12" t="s">
        <v>84</v>
      </c>
      <c r="AY197" s="232" t="s">
        <v>126</v>
      </c>
    </row>
    <row r="198" s="1" customFormat="1" ht="44.25" customHeight="1">
      <c r="A198" s="37"/>
      <c r="B198" s="38"/>
      <c r="C198" s="203" t="s">
        <v>424</v>
      </c>
      <c r="D198" s="203" t="s">
        <v>129</v>
      </c>
      <c r="E198" s="204" t="s">
        <v>727</v>
      </c>
      <c r="F198" s="205" t="s">
        <v>728</v>
      </c>
      <c r="G198" s="206" t="s">
        <v>170</v>
      </c>
      <c r="H198" s="207">
        <v>4.5049999999999999</v>
      </c>
      <c r="I198" s="208">
        <v>627.70000000000005</v>
      </c>
      <c r="J198" s="209">
        <f>ROUND(I198*H198,2)</f>
        <v>2827.79</v>
      </c>
      <c r="K198" s="205" t="s">
        <v>133</v>
      </c>
      <c r="L198" s="43"/>
      <c r="M198" s="210" t="s">
        <v>19</v>
      </c>
      <c r="N198" s="211" t="s">
        <v>47</v>
      </c>
      <c r="O198" s="83"/>
      <c r="P198" s="212">
        <f>O198*H198</f>
        <v>0</v>
      </c>
      <c r="Q198" s="212">
        <v>0</v>
      </c>
      <c r="R198" s="212">
        <f>Q198*H198</f>
        <v>0</v>
      </c>
      <c r="S198" s="212">
        <v>0</v>
      </c>
      <c r="T198" s="21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4" t="s">
        <v>134</v>
      </c>
      <c r="AT198" s="214" t="s">
        <v>129</v>
      </c>
      <c r="AU198" s="214" t="s">
        <v>92</v>
      </c>
      <c r="AY198" s="16" t="s">
        <v>126</v>
      </c>
      <c r="BE198" s="215">
        <f>IF(N198="základní",J198,0)</f>
        <v>2827.79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6" t="s">
        <v>84</v>
      </c>
      <c r="BK198" s="215">
        <f>ROUND(I198*H198,2)</f>
        <v>2827.79</v>
      </c>
      <c r="BL198" s="16" t="s">
        <v>134</v>
      </c>
      <c r="BM198" s="214" t="s">
        <v>729</v>
      </c>
    </row>
    <row r="199" s="1" customFormat="1">
      <c r="A199" s="37"/>
      <c r="B199" s="38"/>
      <c r="C199" s="39"/>
      <c r="D199" s="216" t="s">
        <v>136</v>
      </c>
      <c r="E199" s="39"/>
      <c r="F199" s="217" t="s">
        <v>730</v>
      </c>
      <c r="G199" s="39"/>
      <c r="H199" s="39"/>
      <c r="I199" s="218"/>
      <c r="J199" s="39"/>
      <c r="K199" s="39"/>
      <c r="L199" s="43"/>
      <c r="M199" s="219"/>
      <c r="N199" s="220"/>
      <c r="O199" s="83"/>
      <c r="P199" s="83"/>
      <c r="Q199" s="83"/>
      <c r="R199" s="83"/>
      <c r="S199" s="83"/>
      <c r="T199" s="84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136</v>
      </c>
      <c r="AU199" s="16" t="s">
        <v>92</v>
      </c>
    </row>
    <row r="200" s="11" customFormat="1" ht="22.8" customHeight="1">
      <c r="A200" s="11"/>
      <c r="B200" s="187"/>
      <c r="C200" s="188"/>
      <c r="D200" s="189" t="s">
        <v>75</v>
      </c>
      <c r="E200" s="201" t="s">
        <v>429</v>
      </c>
      <c r="F200" s="201" t="s">
        <v>430</v>
      </c>
      <c r="G200" s="188"/>
      <c r="H200" s="188"/>
      <c r="I200" s="191"/>
      <c r="J200" s="202">
        <f>BK200</f>
        <v>15916.389999999999</v>
      </c>
      <c r="K200" s="188"/>
      <c r="L200" s="193"/>
      <c r="M200" s="194"/>
      <c r="N200" s="195"/>
      <c r="O200" s="195"/>
      <c r="P200" s="196">
        <f>SUM(P201:P202)</f>
        <v>0</v>
      </c>
      <c r="Q200" s="195"/>
      <c r="R200" s="196">
        <f>SUM(R201:R202)</f>
        <v>0</v>
      </c>
      <c r="S200" s="195"/>
      <c r="T200" s="197">
        <f>SUM(T201:T202)</f>
        <v>0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R200" s="198" t="s">
        <v>84</v>
      </c>
      <c r="AT200" s="199" t="s">
        <v>75</v>
      </c>
      <c r="AU200" s="199" t="s">
        <v>84</v>
      </c>
      <c r="AY200" s="198" t="s">
        <v>126</v>
      </c>
      <c r="BK200" s="200">
        <f>SUM(BK201:BK202)</f>
        <v>15916.389999999999</v>
      </c>
    </row>
    <row r="201" s="1" customFormat="1" ht="62.7" customHeight="1">
      <c r="A201" s="37"/>
      <c r="B201" s="38"/>
      <c r="C201" s="203" t="s">
        <v>431</v>
      </c>
      <c r="D201" s="203" t="s">
        <v>129</v>
      </c>
      <c r="E201" s="204" t="s">
        <v>731</v>
      </c>
      <c r="F201" s="205" t="s">
        <v>732</v>
      </c>
      <c r="G201" s="206" t="s">
        <v>170</v>
      </c>
      <c r="H201" s="207">
        <v>50.673000000000002</v>
      </c>
      <c r="I201" s="208">
        <v>314.10000000000002</v>
      </c>
      <c r="J201" s="209">
        <f>ROUND(I201*H201,2)</f>
        <v>15916.389999999999</v>
      </c>
      <c r="K201" s="205" t="s">
        <v>133</v>
      </c>
      <c r="L201" s="43"/>
      <c r="M201" s="210" t="s">
        <v>19</v>
      </c>
      <c r="N201" s="211" t="s">
        <v>47</v>
      </c>
      <c r="O201" s="83"/>
      <c r="P201" s="212">
        <f>O201*H201</f>
        <v>0</v>
      </c>
      <c r="Q201" s="212">
        <v>0</v>
      </c>
      <c r="R201" s="212">
        <f>Q201*H201</f>
        <v>0</v>
      </c>
      <c r="S201" s="212">
        <v>0</v>
      </c>
      <c r="T201" s="21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14" t="s">
        <v>134</v>
      </c>
      <c r="AT201" s="214" t="s">
        <v>129</v>
      </c>
      <c r="AU201" s="214" t="s">
        <v>92</v>
      </c>
      <c r="AY201" s="16" t="s">
        <v>126</v>
      </c>
      <c r="BE201" s="215">
        <f>IF(N201="základní",J201,0)</f>
        <v>15916.389999999999</v>
      </c>
      <c r="BF201" s="215">
        <f>IF(N201="snížená",J201,0)</f>
        <v>0</v>
      </c>
      <c r="BG201" s="215">
        <f>IF(N201="zákl. přenesená",J201,0)</f>
        <v>0</v>
      </c>
      <c r="BH201" s="215">
        <f>IF(N201="sníž. přenesená",J201,0)</f>
        <v>0</v>
      </c>
      <c r="BI201" s="215">
        <f>IF(N201="nulová",J201,0)</f>
        <v>0</v>
      </c>
      <c r="BJ201" s="16" t="s">
        <v>84</v>
      </c>
      <c r="BK201" s="215">
        <f>ROUND(I201*H201,2)</f>
        <v>15916.389999999999</v>
      </c>
      <c r="BL201" s="16" t="s">
        <v>134</v>
      </c>
      <c r="BM201" s="214" t="s">
        <v>733</v>
      </c>
    </row>
    <row r="202" s="1" customFormat="1">
      <c r="A202" s="37"/>
      <c r="B202" s="38"/>
      <c r="C202" s="39"/>
      <c r="D202" s="216" t="s">
        <v>136</v>
      </c>
      <c r="E202" s="39"/>
      <c r="F202" s="217" t="s">
        <v>734</v>
      </c>
      <c r="G202" s="39"/>
      <c r="H202" s="39"/>
      <c r="I202" s="218"/>
      <c r="J202" s="39"/>
      <c r="K202" s="39"/>
      <c r="L202" s="43"/>
      <c r="M202" s="219"/>
      <c r="N202" s="220"/>
      <c r="O202" s="83"/>
      <c r="P202" s="83"/>
      <c r="Q202" s="83"/>
      <c r="R202" s="83"/>
      <c r="S202" s="83"/>
      <c r="T202" s="8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136</v>
      </c>
      <c r="AU202" s="16" t="s">
        <v>92</v>
      </c>
    </row>
    <row r="203" s="11" customFormat="1" ht="25.92" customHeight="1">
      <c r="A203" s="11"/>
      <c r="B203" s="187"/>
      <c r="C203" s="188"/>
      <c r="D203" s="189" t="s">
        <v>75</v>
      </c>
      <c r="E203" s="190" t="s">
        <v>198</v>
      </c>
      <c r="F203" s="190" t="s">
        <v>199</v>
      </c>
      <c r="G203" s="188"/>
      <c r="H203" s="188"/>
      <c r="I203" s="191"/>
      <c r="J203" s="192">
        <f>BK203</f>
        <v>59016.399999999994</v>
      </c>
      <c r="K203" s="188"/>
      <c r="L203" s="193"/>
      <c r="M203" s="194"/>
      <c r="N203" s="195"/>
      <c r="O203" s="195"/>
      <c r="P203" s="196">
        <f>P204+P211</f>
        <v>0</v>
      </c>
      <c r="Q203" s="195"/>
      <c r="R203" s="196">
        <f>R204+R211</f>
        <v>0.4897186</v>
      </c>
      <c r="S203" s="195"/>
      <c r="T203" s="197">
        <f>T204+T211</f>
        <v>0</v>
      </c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R203" s="198" t="s">
        <v>92</v>
      </c>
      <c r="AT203" s="199" t="s">
        <v>75</v>
      </c>
      <c r="AU203" s="199" t="s">
        <v>76</v>
      </c>
      <c r="AY203" s="198" t="s">
        <v>126</v>
      </c>
      <c r="BK203" s="200">
        <f>BK204+BK211</f>
        <v>59016.399999999994</v>
      </c>
    </row>
    <row r="204" s="11" customFormat="1" ht="22.8" customHeight="1">
      <c r="A204" s="11"/>
      <c r="B204" s="187"/>
      <c r="C204" s="188"/>
      <c r="D204" s="189" t="s">
        <v>75</v>
      </c>
      <c r="E204" s="201" t="s">
        <v>735</v>
      </c>
      <c r="F204" s="201" t="s">
        <v>736</v>
      </c>
      <c r="G204" s="188"/>
      <c r="H204" s="188"/>
      <c r="I204" s="191"/>
      <c r="J204" s="202">
        <f>BK204</f>
        <v>7754.3600000000006</v>
      </c>
      <c r="K204" s="188"/>
      <c r="L204" s="193"/>
      <c r="M204" s="194"/>
      <c r="N204" s="195"/>
      <c r="O204" s="195"/>
      <c r="P204" s="196">
        <f>SUM(P205:P210)</f>
        <v>0</v>
      </c>
      <c r="Q204" s="195"/>
      <c r="R204" s="196">
        <f>SUM(R205:R210)</f>
        <v>0.036081049999999996</v>
      </c>
      <c r="S204" s="195"/>
      <c r="T204" s="197">
        <f>SUM(T205:T210)</f>
        <v>0</v>
      </c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R204" s="198" t="s">
        <v>92</v>
      </c>
      <c r="AT204" s="199" t="s">
        <v>75</v>
      </c>
      <c r="AU204" s="199" t="s">
        <v>84</v>
      </c>
      <c r="AY204" s="198" t="s">
        <v>126</v>
      </c>
      <c r="BK204" s="200">
        <f>SUM(BK205:BK210)</f>
        <v>7754.3600000000006</v>
      </c>
    </row>
    <row r="205" s="1" customFormat="1" ht="24.15" customHeight="1">
      <c r="A205" s="37"/>
      <c r="B205" s="38"/>
      <c r="C205" s="203" t="s">
        <v>438</v>
      </c>
      <c r="D205" s="203" t="s">
        <v>129</v>
      </c>
      <c r="E205" s="204" t="s">
        <v>737</v>
      </c>
      <c r="F205" s="205" t="s">
        <v>738</v>
      </c>
      <c r="G205" s="206" t="s">
        <v>132</v>
      </c>
      <c r="H205" s="207">
        <v>86.671000000000006</v>
      </c>
      <c r="I205" s="208">
        <v>57.340000000000003</v>
      </c>
      <c r="J205" s="209">
        <f>ROUND(I205*H205,2)</f>
        <v>4969.7200000000003</v>
      </c>
      <c r="K205" s="205" t="s">
        <v>133</v>
      </c>
      <c r="L205" s="43"/>
      <c r="M205" s="210" t="s">
        <v>19</v>
      </c>
      <c r="N205" s="211" t="s">
        <v>47</v>
      </c>
      <c r="O205" s="83"/>
      <c r="P205" s="212">
        <f>O205*H205</f>
        <v>0</v>
      </c>
      <c r="Q205" s="212">
        <v>5.0000000000000002E-05</v>
      </c>
      <c r="R205" s="212">
        <f>Q205*H205</f>
        <v>0.0043335500000000002</v>
      </c>
      <c r="S205" s="212">
        <v>0</v>
      </c>
      <c r="T205" s="21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14" t="s">
        <v>205</v>
      </c>
      <c r="AT205" s="214" t="s">
        <v>129</v>
      </c>
      <c r="AU205" s="214" t="s">
        <v>92</v>
      </c>
      <c r="AY205" s="16" t="s">
        <v>126</v>
      </c>
      <c r="BE205" s="215">
        <f>IF(N205="základní",J205,0)</f>
        <v>4969.7200000000003</v>
      </c>
      <c r="BF205" s="215">
        <f>IF(N205="snížená",J205,0)</f>
        <v>0</v>
      </c>
      <c r="BG205" s="215">
        <f>IF(N205="zákl. přenesená",J205,0)</f>
        <v>0</v>
      </c>
      <c r="BH205" s="215">
        <f>IF(N205="sníž. přenesená",J205,0)</f>
        <v>0</v>
      </c>
      <c r="BI205" s="215">
        <f>IF(N205="nulová",J205,0)</f>
        <v>0</v>
      </c>
      <c r="BJ205" s="16" t="s">
        <v>84</v>
      </c>
      <c r="BK205" s="215">
        <f>ROUND(I205*H205,2)</f>
        <v>4969.7200000000003</v>
      </c>
      <c r="BL205" s="16" t="s">
        <v>205</v>
      </c>
      <c r="BM205" s="214" t="s">
        <v>739</v>
      </c>
    </row>
    <row r="206" s="1" customFormat="1">
      <c r="A206" s="37"/>
      <c r="B206" s="38"/>
      <c r="C206" s="39"/>
      <c r="D206" s="216" t="s">
        <v>136</v>
      </c>
      <c r="E206" s="39"/>
      <c r="F206" s="217" t="s">
        <v>740</v>
      </c>
      <c r="G206" s="39"/>
      <c r="H206" s="39"/>
      <c r="I206" s="218"/>
      <c r="J206" s="39"/>
      <c r="K206" s="39"/>
      <c r="L206" s="43"/>
      <c r="M206" s="219"/>
      <c r="N206" s="220"/>
      <c r="O206" s="83"/>
      <c r="P206" s="83"/>
      <c r="Q206" s="83"/>
      <c r="R206" s="83"/>
      <c r="S206" s="83"/>
      <c r="T206" s="84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136</v>
      </c>
      <c r="AU206" s="16" t="s">
        <v>92</v>
      </c>
    </row>
    <row r="207" s="1" customFormat="1" ht="24.15" customHeight="1">
      <c r="A207" s="37"/>
      <c r="B207" s="38"/>
      <c r="C207" s="257" t="s">
        <v>446</v>
      </c>
      <c r="D207" s="257" t="s">
        <v>295</v>
      </c>
      <c r="E207" s="258" t="s">
        <v>741</v>
      </c>
      <c r="F207" s="259" t="s">
        <v>742</v>
      </c>
      <c r="G207" s="260" t="s">
        <v>132</v>
      </c>
      <c r="H207" s="261">
        <v>105.825</v>
      </c>
      <c r="I207" s="262">
        <v>25.760000000000002</v>
      </c>
      <c r="J207" s="263">
        <f>ROUND(I207*H207,2)</f>
        <v>2726.0500000000002</v>
      </c>
      <c r="K207" s="259" t="s">
        <v>133</v>
      </c>
      <c r="L207" s="264"/>
      <c r="M207" s="265" t="s">
        <v>19</v>
      </c>
      <c r="N207" s="266" t="s">
        <v>47</v>
      </c>
      <c r="O207" s="83"/>
      <c r="P207" s="212">
        <f>O207*H207</f>
        <v>0</v>
      </c>
      <c r="Q207" s="212">
        <v>0.00029999999999999997</v>
      </c>
      <c r="R207" s="212">
        <f>Q207*H207</f>
        <v>0.031747499999999998</v>
      </c>
      <c r="S207" s="212">
        <v>0</v>
      </c>
      <c r="T207" s="21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14" t="s">
        <v>419</v>
      </c>
      <c r="AT207" s="214" t="s">
        <v>295</v>
      </c>
      <c r="AU207" s="214" t="s">
        <v>92</v>
      </c>
      <c r="AY207" s="16" t="s">
        <v>126</v>
      </c>
      <c r="BE207" s="215">
        <f>IF(N207="základní",J207,0)</f>
        <v>2726.0500000000002</v>
      </c>
      <c r="BF207" s="215">
        <f>IF(N207="snížená",J207,0)</f>
        <v>0</v>
      </c>
      <c r="BG207" s="215">
        <f>IF(N207="zákl. přenesená",J207,0)</f>
        <v>0</v>
      </c>
      <c r="BH207" s="215">
        <f>IF(N207="sníž. přenesená",J207,0)</f>
        <v>0</v>
      </c>
      <c r="BI207" s="215">
        <f>IF(N207="nulová",J207,0)</f>
        <v>0</v>
      </c>
      <c r="BJ207" s="16" t="s">
        <v>84</v>
      </c>
      <c r="BK207" s="215">
        <f>ROUND(I207*H207,2)</f>
        <v>2726.0500000000002</v>
      </c>
      <c r="BL207" s="16" t="s">
        <v>205</v>
      </c>
      <c r="BM207" s="214" t="s">
        <v>743</v>
      </c>
    </row>
    <row r="208" s="12" customFormat="1">
      <c r="A208" s="12"/>
      <c r="B208" s="221"/>
      <c r="C208" s="222"/>
      <c r="D208" s="223" t="s">
        <v>138</v>
      </c>
      <c r="E208" s="222"/>
      <c r="F208" s="225" t="s">
        <v>744</v>
      </c>
      <c r="G208" s="222"/>
      <c r="H208" s="226">
        <v>105.825</v>
      </c>
      <c r="I208" s="227"/>
      <c r="J208" s="222"/>
      <c r="K208" s="222"/>
      <c r="L208" s="228"/>
      <c r="M208" s="229"/>
      <c r="N208" s="230"/>
      <c r="O208" s="230"/>
      <c r="P208" s="230"/>
      <c r="Q208" s="230"/>
      <c r="R208" s="230"/>
      <c r="S208" s="230"/>
      <c r="T208" s="231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T208" s="232" t="s">
        <v>138</v>
      </c>
      <c r="AU208" s="232" t="s">
        <v>92</v>
      </c>
      <c r="AV208" s="12" t="s">
        <v>92</v>
      </c>
      <c r="AW208" s="12" t="s">
        <v>4</v>
      </c>
      <c r="AX208" s="12" t="s">
        <v>84</v>
      </c>
      <c r="AY208" s="232" t="s">
        <v>126</v>
      </c>
    </row>
    <row r="209" s="1" customFormat="1" ht="55.5" customHeight="1">
      <c r="A209" s="37"/>
      <c r="B209" s="38"/>
      <c r="C209" s="203" t="s">
        <v>451</v>
      </c>
      <c r="D209" s="203" t="s">
        <v>129</v>
      </c>
      <c r="E209" s="204" t="s">
        <v>745</v>
      </c>
      <c r="F209" s="205" t="s">
        <v>746</v>
      </c>
      <c r="G209" s="206" t="s">
        <v>170</v>
      </c>
      <c r="H209" s="207">
        <v>0.035999999999999997</v>
      </c>
      <c r="I209" s="208">
        <v>1627.4500000000001</v>
      </c>
      <c r="J209" s="209">
        <f>ROUND(I209*H209,2)</f>
        <v>58.590000000000003</v>
      </c>
      <c r="K209" s="205" t="s">
        <v>133</v>
      </c>
      <c r="L209" s="43"/>
      <c r="M209" s="210" t="s">
        <v>19</v>
      </c>
      <c r="N209" s="211" t="s">
        <v>47</v>
      </c>
      <c r="O209" s="83"/>
      <c r="P209" s="212">
        <f>O209*H209</f>
        <v>0</v>
      </c>
      <c r="Q209" s="212">
        <v>0</v>
      </c>
      <c r="R209" s="212">
        <f>Q209*H209</f>
        <v>0</v>
      </c>
      <c r="S209" s="212">
        <v>0</v>
      </c>
      <c r="T209" s="21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14" t="s">
        <v>205</v>
      </c>
      <c r="AT209" s="214" t="s">
        <v>129</v>
      </c>
      <c r="AU209" s="214" t="s">
        <v>92</v>
      </c>
      <c r="AY209" s="16" t="s">
        <v>126</v>
      </c>
      <c r="BE209" s="215">
        <f>IF(N209="základní",J209,0)</f>
        <v>58.590000000000003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6" t="s">
        <v>84</v>
      </c>
      <c r="BK209" s="215">
        <f>ROUND(I209*H209,2)</f>
        <v>58.590000000000003</v>
      </c>
      <c r="BL209" s="16" t="s">
        <v>205</v>
      </c>
      <c r="BM209" s="214" t="s">
        <v>747</v>
      </c>
    </row>
    <row r="210" s="1" customFormat="1">
      <c r="A210" s="37"/>
      <c r="B210" s="38"/>
      <c r="C210" s="39"/>
      <c r="D210" s="216" t="s">
        <v>136</v>
      </c>
      <c r="E210" s="39"/>
      <c r="F210" s="217" t="s">
        <v>748</v>
      </c>
      <c r="G210" s="39"/>
      <c r="H210" s="39"/>
      <c r="I210" s="218"/>
      <c r="J210" s="39"/>
      <c r="K210" s="39"/>
      <c r="L210" s="43"/>
      <c r="M210" s="219"/>
      <c r="N210" s="220"/>
      <c r="O210" s="83"/>
      <c r="P210" s="83"/>
      <c r="Q210" s="83"/>
      <c r="R210" s="83"/>
      <c r="S210" s="83"/>
      <c r="T210" s="84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136</v>
      </c>
      <c r="AU210" s="16" t="s">
        <v>92</v>
      </c>
    </row>
    <row r="211" s="11" customFormat="1" ht="22.8" customHeight="1">
      <c r="A211" s="11"/>
      <c r="B211" s="187"/>
      <c r="C211" s="188"/>
      <c r="D211" s="189" t="s">
        <v>75</v>
      </c>
      <c r="E211" s="201" t="s">
        <v>436</v>
      </c>
      <c r="F211" s="201" t="s">
        <v>437</v>
      </c>
      <c r="G211" s="188"/>
      <c r="H211" s="188"/>
      <c r="I211" s="191"/>
      <c r="J211" s="202">
        <f>BK211</f>
        <v>51262.039999999994</v>
      </c>
      <c r="K211" s="188"/>
      <c r="L211" s="193"/>
      <c r="M211" s="194"/>
      <c r="N211" s="195"/>
      <c r="O211" s="195"/>
      <c r="P211" s="196">
        <f>SUM(P212:P218)</f>
        <v>0</v>
      </c>
      <c r="Q211" s="195"/>
      <c r="R211" s="196">
        <f>SUM(R212:R218)</f>
        <v>0.45363755</v>
      </c>
      <c r="S211" s="195"/>
      <c r="T211" s="197">
        <f>SUM(T212:T218)</f>
        <v>0</v>
      </c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R211" s="198" t="s">
        <v>92</v>
      </c>
      <c r="AT211" s="199" t="s">
        <v>75</v>
      </c>
      <c r="AU211" s="199" t="s">
        <v>84</v>
      </c>
      <c r="AY211" s="198" t="s">
        <v>126</v>
      </c>
      <c r="BK211" s="200">
        <f>SUM(BK212:BK218)</f>
        <v>51262.039999999994</v>
      </c>
    </row>
    <row r="212" s="1" customFormat="1" ht="49.05" customHeight="1">
      <c r="A212" s="37"/>
      <c r="B212" s="38"/>
      <c r="C212" s="203" t="s">
        <v>455</v>
      </c>
      <c r="D212" s="203" t="s">
        <v>129</v>
      </c>
      <c r="E212" s="204" t="s">
        <v>749</v>
      </c>
      <c r="F212" s="205" t="s">
        <v>750</v>
      </c>
      <c r="G212" s="206" t="s">
        <v>132</v>
      </c>
      <c r="H212" s="207">
        <v>86.671000000000006</v>
      </c>
      <c r="I212" s="208">
        <v>51.729999999999997</v>
      </c>
      <c r="J212" s="209">
        <f>ROUND(I212*H212,2)</f>
        <v>4483.4899999999998</v>
      </c>
      <c r="K212" s="205" t="s">
        <v>133</v>
      </c>
      <c r="L212" s="43"/>
      <c r="M212" s="210" t="s">
        <v>19</v>
      </c>
      <c r="N212" s="211" t="s">
        <v>47</v>
      </c>
      <c r="O212" s="83"/>
      <c r="P212" s="212">
        <f>O212*H212</f>
        <v>0</v>
      </c>
      <c r="Q212" s="212">
        <v>5.0000000000000002E-05</v>
      </c>
      <c r="R212" s="212">
        <f>Q212*H212</f>
        <v>0.0043335500000000002</v>
      </c>
      <c r="S212" s="212">
        <v>0</v>
      </c>
      <c r="T212" s="21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14" t="s">
        <v>205</v>
      </c>
      <c r="AT212" s="214" t="s">
        <v>129</v>
      </c>
      <c r="AU212" s="214" t="s">
        <v>92</v>
      </c>
      <c r="AY212" s="16" t="s">
        <v>126</v>
      </c>
      <c r="BE212" s="215">
        <f>IF(N212="základní",J212,0)</f>
        <v>4483.4899999999998</v>
      </c>
      <c r="BF212" s="215">
        <f>IF(N212="snížená",J212,0)</f>
        <v>0</v>
      </c>
      <c r="BG212" s="215">
        <f>IF(N212="zákl. přenesená",J212,0)</f>
        <v>0</v>
      </c>
      <c r="BH212" s="215">
        <f>IF(N212="sníž. přenesená",J212,0)</f>
        <v>0</v>
      </c>
      <c r="BI212" s="215">
        <f>IF(N212="nulová",J212,0)</f>
        <v>0</v>
      </c>
      <c r="BJ212" s="16" t="s">
        <v>84</v>
      </c>
      <c r="BK212" s="215">
        <f>ROUND(I212*H212,2)</f>
        <v>4483.4899999999998</v>
      </c>
      <c r="BL212" s="16" t="s">
        <v>205</v>
      </c>
      <c r="BM212" s="214" t="s">
        <v>751</v>
      </c>
    </row>
    <row r="213" s="1" customFormat="1">
      <c r="A213" s="37"/>
      <c r="B213" s="38"/>
      <c r="C213" s="39"/>
      <c r="D213" s="216" t="s">
        <v>136</v>
      </c>
      <c r="E213" s="39"/>
      <c r="F213" s="217" t="s">
        <v>752</v>
      </c>
      <c r="G213" s="39"/>
      <c r="H213" s="39"/>
      <c r="I213" s="218"/>
      <c r="J213" s="39"/>
      <c r="K213" s="39"/>
      <c r="L213" s="43"/>
      <c r="M213" s="219"/>
      <c r="N213" s="220"/>
      <c r="O213" s="83"/>
      <c r="P213" s="83"/>
      <c r="Q213" s="83"/>
      <c r="R213" s="83"/>
      <c r="S213" s="83"/>
      <c r="T213" s="84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136</v>
      </c>
      <c r="AU213" s="16" t="s">
        <v>92</v>
      </c>
    </row>
    <row r="214" s="12" customFormat="1">
      <c r="A214" s="12"/>
      <c r="B214" s="221"/>
      <c r="C214" s="222"/>
      <c r="D214" s="223" t="s">
        <v>138</v>
      </c>
      <c r="E214" s="224" t="s">
        <v>19</v>
      </c>
      <c r="F214" s="225" t="s">
        <v>753</v>
      </c>
      <c r="G214" s="222"/>
      <c r="H214" s="226">
        <v>86.671000000000006</v>
      </c>
      <c r="I214" s="227"/>
      <c r="J214" s="222"/>
      <c r="K214" s="222"/>
      <c r="L214" s="228"/>
      <c r="M214" s="229"/>
      <c r="N214" s="230"/>
      <c r="O214" s="230"/>
      <c r="P214" s="230"/>
      <c r="Q214" s="230"/>
      <c r="R214" s="230"/>
      <c r="S214" s="230"/>
      <c r="T214" s="231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T214" s="232" t="s">
        <v>138</v>
      </c>
      <c r="AU214" s="232" t="s">
        <v>92</v>
      </c>
      <c r="AV214" s="12" t="s">
        <v>92</v>
      </c>
      <c r="AW214" s="12" t="s">
        <v>37</v>
      </c>
      <c r="AX214" s="12" t="s">
        <v>84</v>
      </c>
      <c r="AY214" s="232" t="s">
        <v>126</v>
      </c>
    </row>
    <row r="215" s="1" customFormat="1" ht="24.15" customHeight="1">
      <c r="A215" s="37"/>
      <c r="B215" s="38"/>
      <c r="C215" s="257" t="s">
        <v>461</v>
      </c>
      <c r="D215" s="257" t="s">
        <v>295</v>
      </c>
      <c r="E215" s="258" t="s">
        <v>323</v>
      </c>
      <c r="F215" s="259" t="s">
        <v>324</v>
      </c>
      <c r="G215" s="260" t="s">
        <v>132</v>
      </c>
      <c r="H215" s="261">
        <v>93.605000000000004</v>
      </c>
      <c r="I215" s="262">
        <v>491.86000000000001</v>
      </c>
      <c r="J215" s="263">
        <f>ROUND(I215*H215,2)</f>
        <v>46040.559999999998</v>
      </c>
      <c r="K215" s="259" t="s">
        <v>133</v>
      </c>
      <c r="L215" s="264"/>
      <c r="M215" s="265" t="s">
        <v>19</v>
      </c>
      <c r="N215" s="266" t="s">
        <v>47</v>
      </c>
      <c r="O215" s="83"/>
      <c r="P215" s="212">
        <f>O215*H215</f>
        <v>0</v>
      </c>
      <c r="Q215" s="212">
        <v>0.0047999999999999996</v>
      </c>
      <c r="R215" s="212">
        <f>Q215*H215</f>
        <v>0.44930399999999998</v>
      </c>
      <c r="S215" s="212">
        <v>0</v>
      </c>
      <c r="T215" s="21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4" t="s">
        <v>419</v>
      </c>
      <c r="AT215" s="214" t="s">
        <v>295</v>
      </c>
      <c r="AU215" s="214" t="s">
        <v>92</v>
      </c>
      <c r="AY215" s="16" t="s">
        <v>126</v>
      </c>
      <c r="BE215" s="215">
        <f>IF(N215="základní",J215,0)</f>
        <v>46040.559999999998</v>
      </c>
      <c r="BF215" s="215">
        <f>IF(N215="snížená",J215,0)</f>
        <v>0</v>
      </c>
      <c r="BG215" s="215">
        <f>IF(N215="zákl. přenesená",J215,0)</f>
        <v>0</v>
      </c>
      <c r="BH215" s="215">
        <f>IF(N215="sníž. přenesená",J215,0)</f>
        <v>0</v>
      </c>
      <c r="BI215" s="215">
        <f>IF(N215="nulová",J215,0)</f>
        <v>0</v>
      </c>
      <c r="BJ215" s="16" t="s">
        <v>84</v>
      </c>
      <c r="BK215" s="215">
        <f>ROUND(I215*H215,2)</f>
        <v>46040.559999999998</v>
      </c>
      <c r="BL215" s="16" t="s">
        <v>205</v>
      </c>
      <c r="BM215" s="214" t="s">
        <v>754</v>
      </c>
    </row>
    <row r="216" s="12" customFormat="1">
      <c r="A216" s="12"/>
      <c r="B216" s="221"/>
      <c r="C216" s="222"/>
      <c r="D216" s="223" t="s">
        <v>138</v>
      </c>
      <c r="E216" s="222"/>
      <c r="F216" s="225" t="s">
        <v>755</v>
      </c>
      <c r="G216" s="222"/>
      <c r="H216" s="226">
        <v>93.605000000000004</v>
      </c>
      <c r="I216" s="227"/>
      <c r="J216" s="222"/>
      <c r="K216" s="222"/>
      <c r="L216" s="228"/>
      <c r="M216" s="229"/>
      <c r="N216" s="230"/>
      <c r="O216" s="230"/>
      <c r="P216" s="230"/>
      <c r="Q216" s="230"/>
      <c r="R216" s="230"/>
      <c r="S216" s="230"/>
      <c r="T216" s="231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T216" s="232" t="s">
        <v>138</v>
      </c>
      <c r="AU216" s="232" t="s">
        <v>92</v>
      </c>
      <c r="AV216" s="12" t="s">
        <v>92</v>
      </c>
      <c r="AW216" s="12" t="s">
        <v>4</v>
      </c>
      <c r="AX216" s="12" t="s">
        <v>84</v>
      </c>
      <c r="AY216" s="232" t="s">
        <v>126</v>
      </c>
    </row>
    <row r="217" s="1" customFormat="1" ht="55.5" customHeight="1">
      <c r="A217" s="37"/>
      <c r="B217" s="38"/>
      <c r="C217" s="203" t="s">
        <v>466</v>
      </c>
      <c r="D217" s="203" t="s">
        <v>129</v>
      </c>
      <c r="E217" s="204" t="s">
        <v>488</v>
      </c>
      <c r="F217" s="205" t="s">
        <v>489</v>
      </c>
      <c r="G217" s="206" t="s">
        <v>170</v>
      </c>
      <c r="H217" s="207">
        <v>0.45400000000000001</v>
      </c>
      <c r="I217" s="208">
        <v>1625.52</v>
      </c>
      <c r="J217" s="209">
        <f>ROUND(I217*H217,2)</f>
        <v>737.99000000000001</v>
      </c>
      <c r="K217" s="205" t="s">
        <v>133</v>
      </c>
      <c r="L217" s="43"/>
      <c r="M217" s="210" t="s">
        <v>19</v>
      </c>
      <c r="N217" s="211" t="s">
        <v>47</v>
      </c>
      <c r="O217" s="83"/>
      <c r="P217" s="212">
        <f>O217*H217</f>
        <v>0</v>
      </c>
      <c r="Q217" s="212">
        <v>0</v>
      </c>
      <c r="R217" s="212">
        <f>Q217*H217</f>
        <v>0</v>
      </c>
      <c r="S217" s="212">
        <v>0</v>
      </c>
      <c r="T217" s="21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14" t="s">
        <v>205</v>
      </c>
      <c r="AT217" s="214" t="s">
        <v>129</v>
      </c>
      <c r="AU217" s="214" t="s">
        <v>92</v>
      </c>
      <c r="AY217" s="16" t="s">
        <v>126</v>
      </c>
      <c r="BE217" s="215">
        <f>IF(N217="základní",J217,0)</f>
        <v>737.99000000000001</v>
      </c>
      <c r="BF217" s="215">
        <f>IF(N217="snížená",J217,0)</f>
        <v>0</v>
      </c>
      <c r="BG217" s="215">
        <f>IF(N217="zákl. přenesená",J217,0)</f>
        <v>0</v>
      </c>
      <c r="BH217" s="215">
        <f>IF(N217="sníž. přenesená",J217,0)</f>
        <v>0</v>
      </c>
      <c r="BI217" s="215">
        <f>IF(N217="nulová",J217,0)</f>
        <v>0</v>
      </c>
      <c r="BJ217" s="16" t="s">
        <v>84</v>
      </c>
      <c r="BK217" s="215">
        <f>ROUND(I217*H217,2)</f>
        <v>737.99000000000001</v>
      </c>
      <c r="BL217" s="16" t="s">
        <v>205</v>
      </c>
      <c r="BM217" s="214" t="s">
        <v>756</v>
      </c>
    </row>
    <row r="218" s="1" customFormat="1">
      <c r="A218" s="37"/>
      <c r="B218" s="38"/>
      <c r="C218" s="39"/>
      <c r="D218" s="216" t="s">
        <v>136</v>
      </c>
      <c r="E218" s="39"/>
      <c r="F218" s="217" t="s">
        <v>491</v>
      </c>
      <c r="G218" s="39"/>
      <c r="H218" s="39"/>
      <c r="I218" s="218"/>
      <c r="J218" s="39"/>
      <c r="K218" s="39"/>
      <c r="L218" s="43"/>
      <c r="M218" s="219"/>
      <c r="N218" s="220"/>
      <c r="O218" s="83"/>
      <c r="P218" s="83"/>
      <c r="Q218" s="83"/>
      <c r="R218" s="83"/>
      <c r="S218" s="83"/>
      <c r="T218" s="84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136</v>
      </c>
      <c r="AU218" s="16" t="s">
        <v>92</v>
      </c>
    </row>
    <row r="219" s="11" customFormat="1" ht="25.92" customHeight="1">
      <c r="A219" s="11"/>
      <c r="B219" s="187"/>
      <c r="C219" s="188"/>
      <c r="D219" s="189" t="s">
        <v>75</v>
      </c>
      <c r="E219" s="190" t="s">
        <v>554</v>
      </c>
      <c r="F219" s="190" t="s">
        <v>555</v>
      </c>
      <c r="G219" s="188"/>
      <c r="H219" s="188"/>
      <c r="I219" s="191"/>
      <c r="J219" s="192">
        <f>BK219</f>
        <v>17566.5</v>
      </c>
      <c r="K219" s="188"/>
      <c r="L219" s="193"/>
      <c r="M219" s="194"/>
      <c r="N219" s="195"/>
      <c r="O219" s="195"/>
      <c r="P219" s="196">
        <f>SUM(P220:P223)</f>
        <v>0</v>
      </c>
      <c r="Q219" s="195"/>
      <c r="R219" s="196">
        <f>SUM(R220:R223)</f>
        <v>0</v>
      </c>
      <c r="S219" s="195"/>
      <c r="T219" s="197">
        <f>SUM(T220:T223)</f>
        <v>0</v>
      </c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R219" s="198" t="s">
        <v>134</v>
      </c>
      <c r="AT219" s="199" t="s">
        <v>75</v>
      </c>
      <c r="AU219" s="199" t="s">
        <v>76</v>
      </c>
      <c r="AY219" s="198" t="s">
        <v>126</v>
      </c>
      <c r="BK219" s="200">
        <f>SUM(BK220:BK223)</f>
        <v>17566.5</v>
      </c>
    </row>
    <row r="220" s="1" customFormat="1" ht="24.15" customHeight="1">
      <c r="A220" s="37"/>
      <c r="B220" s="38"/>
      <c r="C220" s="203" t="s">
        <v>472</v>
      </c>
      <c r="D220" s="203" t="s">
        <v>129</v>
      </c>
      <c r="E220" s="204" t="s">
        <v>557</v>
      </c>
      <c r="F220" s="205" t="s">
        <v>558</v>
      </c>
      <c r="G220" s="206" t="s">
        <v>559</v>
      </c>
      <c r="H220" s="207">
        <v>50</v>
      </c>
      <c r="I220" s="208">
        <v>351.32999999999998</v>
      </c>
      <c r="J220" s="209">
        <f>ROUND(I220*H220,2)</f>
        <v>17566.5</v>
      </c>
      <c r="K220" s="205" t="s">
        <v>133</v>
      </c>
      <c r="L220" s="43"/>
      <c r="M220" s="210" t="s">
        <v>19</v>
      </c>
      <c r="N220" s="211" t="s">
        <v>47</v>
      </c>
      <c r="O220" s="83"/>
      <c r="P220" s="212">
        <f>O220*H220</f>
        <v>0</v>
      </c>
      <c r="Q220" s="212">
        <v>0</v>
      </c>
      <c r="R220" s="212">
        <f>Q220*H220</f>
        <v>0</v>
      </c>
      <c r="S220" s="212">
        <v>0</v>
      </c>
      <c r="T220" s="213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14" t="s">
        <v>560</v>
      </c>
      <c r="AT220" s="214" t="s">
        <v>129</v>
      </c>
      <c r="AU220" s="214" t="s">
        <v>84</v>
      </c>
      <c r="AY220" s="16" t="s">
        <v>126</v>
      </c>
      <c r="BE220" s="215">
        <f>IF(N220="základní",J220,0)</f>
        <v>17566.5</v>
      </c>
      <c r="BF220" s="215">
        <f>IF(N220="snížená",J220,0)</f>
        <v>0</v>
      </c>
      <c r="BG220" s="215">
        <f>IF(N220="zákl. přenesená",J220,0)</f>
        <v>0</v>
      </c>
      <c r="BH220" s="215">
        <f>IF(N220="sníž. přenesená",J220,0)</f>
        <v>0</v>
      </c>
      <c r="BI220" s="215">
        <f>IF(N220="nulová",J220,0)</f>
        <v>0</v>
      </c>
      <c r="BJ220" s="16" t="s">
        <v>84</v>
      </c>
      <c r="BK220" s="215">
        <f>ROUND(I220*H220,2)</f>
        <v>17566.5</v>
      </c>
      <c r="BL220" s="16" t="s">
        <v>560</v>
      </c>
      <c r="BM220" s="214" t="s">
        <v>757</v>
      </c>
    </row>
    <row r="221" s="1" customFormat="1">
      <c r="A221" s="37"/>
      <c r="B221" s="38"/>
      <c r="C221" s="39"/>
      <c r="D221" s="216" t="s">
        <v>136</v>
      </c>
      <c r="E221" s="39"/>
      <c r="F221" s="217" t="s">
        <v>562</v>
      </c>
      <c r="G221" s="39"/>
      <c r="H221" s="39"/>
      <c r="I221" s="218"/>
      <c r="J221" s="39"/>
      <c r="K221" s="39"/>
      <c r="L221" s="43"/>
      <c r="M221" s="219"/>
      <c r="N221" s="220"/>
      <c r="O221" s="83"/>
      <c r="P221" s="83"/>
      <c r="Q221" s="83"/>
      <c r="R221" s="83"/>
      <c r="S221" s="83"/>
      <c r="T221" s="84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136</v>
      </c>
      <c r="AU221" s="16" t="s">
        <v>84</v>
      </c>
    </row>
    <row r="222" s="14" customFormat="1">
      <c r="A222" s="14"/>
      <c r="B222" s="244"/>
      <c r="C222" s="245"/>
      <c r="D222" s="223" t="s">
        <v>138</v>
      </c>
      <c r="E222" s="246" t="s">
        <v>19</v>
      </c>
      <c r="F222" s="247" t="s">
        <v>563</v>
      </c>
      <c r="G222" s="245"/>
      <c r="H222" s="246" t="s">
        <v>19</v>
      </c>
      <c r="I222" s="248"/>
      <c r="J222" s="245"/>
      <c r="K222" s="245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138</v>
      </c>
      <c r="AU222" s="253" t="s">
        <v>84</v>
      </c>
      <c r="AV222" s="14" t="s">
        <v>84</v>
      </c>
      <c r="AW222" s="14" t="s">
        <v>37</v>
      </c>
      <c r="AX222" s="14" t="s">
        <v>76</v>
      </c>
      <c r="AY222" s="253" t="s">
        <v>126</v>
      </c>
    </row>
    <row r="223" s="12" customFormat="1">
      <c r="A223" s="12"/>
      <c r="B223" s="221"/>
      <c r="C223" s="222"/>
      <c r="D223" s="223" t="s">
        <v>138</v>
      </c>
      <c r="E223" s="224" t="s">
        <v>19</v>
      </c>
      <c r="F223" s="225" t="s">
        <v>524</v>
      </c>
      <c r="G223" s="222"/>
      <c r="H223" s="226">
        <v>50</v>
      </c>
      <c r="I223" s="227"/>
      <c r="J223" s="222"/>
      <c r="K223" s="222"/>
      <c r="L223" s="228"/>
      <c r="M223" s="254"/>
      <c r="N223" s="255"/>
      <c r="O223" s="255"/>
      <c r="P223" s="255"/>
      <c r="Q223" s="255"/>
      <c r="R223" s="255"/>
      <c r="S223" s="255"/>
      <c r="T223" s="256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T223" s="232" t="s">
        <v>138</v>
      </c>
      <c r="AU223" s="232" t="s">
        <v>84</v>
      </c>
      <c r="AV223" s="12" t="s">
        <v>92</v>
      </c>
      <c r="AW223" s="12" t="s">
        <v>37</v>
      </c>
      <c r="AX223" s="12" t="s">
        <v>84</v>
      </c>
      <c r="AY223" s="232" t="s">
        <v>126</v>
      </c>
    </row>
    <row r="224" s="1" customFormat="1" ht="6.96" customHeight="1">
      <c r="A224" s="37"/>
      <c r="B224" s="58"/>
      <c r="C224" s="59"/>
      <c r="D224" s="59"/>
      <c r="E224" s="59"/>
      <c r="F224" s="59"/>
      <c r="G224" s="59"/>
      <c r="H224" s="59"/>
      <c r="I224" s="59"/>
      <c r="J224" s="59"/>
      <c r="K224" s="59"/>
      <c r="L224" s="43"/>
      <c r="M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</row>
  </sheetData>
  <sheetProtection sheet="1" autoFilter="0" formatColumns="0" formatRows="0" objects="1" scenarios="1" password="CC35"/>
  <autoFilter ref="C91:K223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1/113106123"/>
    <hyperlink ref="F100" r:id="rId2" display="https://podminky.urs.cz/item/CS_URS_2025_01/113107021"/>
    <hyperlink ref="F102" r:id="rId3" display="https://podminky.urs.cz/item/CS_URS_2025_01/113107022"/>
    <hyperlink ref="F104" r:id="rId4" display="https://podminky.urs.cz/item/CS_URS_2025_01/113107042"/>
    <hyperlink ref="F109" r:id="rId5" display="https://podminky.urs.cz/item/CS_URS_2025_01/132251102"/>
    <hyperlink ref="F114" r:id="rId6" display="https://podminky.urs.cz/item/CS_URS_2025_01/162751117"/>
    <hyperlink ref="F117" r:id="rId7" display="https://podminky.urs.cz/item/CS_URS_2025_01/162751119"/>
    <hyperlink ref="F120" r:id="rId8" display="https://podminky.urs.cz/item/CS_URS_2025_01/171201231"/>
    <hyperlink ref="F123" r:id="rId9" display="https://podminky.urs.cz/item/CS_URS_2025_01/171251201"/>
    <hyperlink ref="F125" r:id="rId10" display="https://podminky.urs.cz/item/CS_URS_2025_01/174151102"/>
    <hyperlink ref="F129" r:id="rId11" display="https://podminky.urs.cz/item/CS_URS_2025_01/211531111"/>
    <hyperlink ref="F132" r:id="rId12" display="https://podminky.urs.cz/item/CS_URS_2025_01/211971110"/>
    <hyperlink ref="F137" r:id="rId13" display="https://podminky.urs.cz/item/CS_URS_2025_01/211971121"/>
    <hyperlink ref="F142" r:id="rId14" display="https://podminky.urs.cz/item/CS_URS_2025_01/212532111"/>
    <hyperlink ref="F145" r:id="rId15" display="https://podminky.urs.cz/item/CS_URS_2025_01/212755214"/>
    <hyperlink ref="F149" r:id="rId16" display="https://podminky.urs.cz/item/CS_URS_2025_01/339921131"/>
    <hyperlink ref="F155" r:id="rId17" display="https://podminky.urs.cz/item/CS_URS_2025_01/564771101"/>
    <hyperlink ref="F158" r:id="rId18" display="https://podminky.urs.cz/item/CS_URS_2025_01/566901144"/>
    <hyperlink ref="F161" r:id="rId19" display="https://podminky.urs.cz/item/CS_URS_2025_01/572360112"/>
    <hyperlink ref="F166" r:id="rId20" display="https://podminky.urs.cz/item/CS_URS_2025_01/596211210"/>
    <hyperlink ref="F171" r:id="rId21" display="https://podminky.urs.cz/item/CS_URS_2025_01/637121112"/>
    <hyperlink ref="F174" r:id="rId22" display="https://podminky.urs.cz/item/CS_URS_2025_01/637311121"/>
    <hyperlink ref="F178" r:id="rId23" display="https://podminky.urs.cz/item/CS_URS_2025_01/919121222"/>
    <hyperlink ref="F183" r:id="rId24" display="https://podminky.urs.cz/item/CS_URS_2025_01/919735112"/>
    <hyperlink ref="F189" r:id="rId25" display="https://podminky.urs.cz/item/CS_URS_2025_01/997013501"/>
    <hyperlink ref="F191" r:id="rId26" display="https://podminky.urs.cz/item/CS_URS_2025_01/997013509"/>
    <hyperlink ref="F194" r:id="rId27" display="https://podminky.urs.cz/item/CS_URS_2025_01/997013861"/>
    <hyperlink ref="F196" r:id="rId28" display="https://podminky.urs.cz/item/CS_URS_2025_01/997013873"/>
    <hyperlink ref="F199" r:id="rId29" display="https://podminky.urs.cz/item/CS_URS_2025_01/997013875"/>
    <hyperlink ref="F202" r:id="rId30" display="https://podminky.urs.cz/item/CS_URS_2025_01/998011002"/>
    <hyperlink ref="F206" r:id="rId31" display="https://podminky.urs.cz/item/CS_URS_2025_01/711161274"/>
    <hyperlink ref="F210" r:id="rId32" display="https://podminky.urs.cz/item/CS_URS_2025_01/998711112"/>
    <hyperlink ref="F213" r:id="rId33" display="https://podminky.urs.cz/item/CS_URS_2025_01/713123212"/>
    <hyperlink ref="F218" r:id="rId34" display="https://podminky.urs.cz/item/CS_URS_2025_01/998713112"/>
    <hyperlink ref="F221" r:id="rId35" display="https://podminky.urs.cz/item/CS_URS_2025_01/HZS12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customWidth="1"/>
    <col min="2" max="2" width="1.171875" customWidth="1"/>
    <col min="3" max="3" width="4.160156" customWidth="1"/>
    <col min="4" max="4" width="4.332031" customWidth="1"/>
    <col min="5" max="5" width="17.16016" customWidth="1"/>
    <col min="6" max="6" width="50.83203" customWidth="1"/>
    <col min="7" max="7" width="7.5" customWidth="1"/>
    <col min="8" max="8" width="14" customWidth="1"/>
    <col min="9" max="9" width="15.83203" customWidth="1"/>
    <col min="10" max="10" width="22.33203" customWidth="1"/>
    <col min="11" max="11" width="22.33203" customWidth="1"/>
    <col min="12" max="12" width="9.332031" customWidth="1"/>
    <col min="13" max="13" width="10.83203" hidden="1" customWidth="1"/>
    <col min="14" max="14" width="9.332031" hidden="1"/>
    <col min="15" max="15" width="14.16016" hidden="1" customWidth="1"/>
    <col min="16" max="16" width="14.16016" hidden="1" customWidth="1"/>
    <col min="17" max="17" width="14.16016" hidden="1" customWidth="1"/>
    <col min="18" max="18" width="14.16016" hidden="1" customWidth="1"/>
    <col min="19" max="19" width="14.16016" hidden="1" customWidth="1"/>
    <col min="20" max="20" width="14.16016" hidden="1" customWidth="1"/>
    <col min="21" max="21" width="16.33203" hidden="1" customWidth="1"/>
    <col min="22" max="22" width="12.33203" customWidth="1"/>
    <col min="23" max="23" width="16.33203" customWidth="1"/>
    <col min="24" max="24" width="12.33203" customWidth="1"/>
    <col min="25" max="25" width="15" customWidth="1"/>
    <col min="26" max="26" width="11" customWidth="1"/>
    <col min="27" max="27" width="15" customWidth="1"/>
    <col min="28" max="28" width="16.33203" customWidth="1"/>
    <col min="29" max="29" width="11" customWidth="1"/>
    <col min="30" max="30" width="15" customWidth="1"/>
    <col min="31" max="31" width="16.33203" customWidth="1"/>
    <col min="44" max="44" width="9.332031" hidden="1"/>
    <col min="45" max="45" width="9.332031" hidden="1"/>
    <col min="46" max="46" width="9.332031" hidden="1"/>
    <col min="47" max="47" width="9.332031" hidden="1"/>
    <col min="48" max="48" width="9.332031" hidden="1"/>
    <col min="49" max="49" width="9.332031" hidden="1"/>
    <col min="50" max="50" width="9.332031" hidden="1"/>
    <col min="51" max="51" width="9.332031" hidden="1"/>
    <col min="52" max="52" width="9.332031" hidden="1"/>
    <col min="53" max="53" width="9.332031" hidden="1"/>
    <col min="54" max="54" width="9.332031" hidden="1"/>
    <col min="55" max="55" width="9.332031" hidden="1"/>
    <col min="56" max="56" width="9.332031" hidden="1"/>
    <col min="57" max="57" width="9.332031" hidden="1"/>
    <col min="58" max="58" width="9.332031" hidden="1"/>
    <col min="59" max="59" width="9.332031" hidden="1"/>
    <col min="60" max="60" width="9.332031" hidden="1"/>
    <col min="61" max="61" width="9.332031" hidden="1"/>
    <col min="62" max="62" width="9.332031" hidden="1"/>
    <col min="63" max="63" width="9.332031" hidden="1"/>
    <col min="64" max="64" width="9.332031" hidden="1"/>
    <col min="65" max="65" width="9.332031" hidden="1"/>
  </cols>
  <sheetData>
    <row r="2" ht="36.96" customHeight="1">
      <c r="AT2" s="16" t="s">
        <v>95</v>
      </c>
    </row>
    <row r="3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84</v>
      </c>
    </row>
    <row r="4" ht="24.96" customHeight="1">
      <c r="B4" s="19"/>
      <c r="D4" s="129" t="s">
        <v>96</v>
      </c>
      <c r="L4" s="19"/>
      <c r="M4" s="130" t="s">
        <v>10</v>
      </c>
      <c r="AT4" s="16" t="s">
        <v>4</v>
      </c>
    </row>
    <row r="5" ht="6.96" customHeight="1">
      <c r="B5" s="19"/>
      <c r="L5" s="19"/>
    </row>
    <row r="6" ht="12" customHeight="1">
      <c r="B6" s="19"/>
      <c r="D6" s="131" t="s">
        <v>16</v>
      </c>
      <c r="L6" s="19"/>
    </row>
    <row r="7" ht="16.5" customHeight="1">
      <c r="B7" s="19"/>
      <c r="E7" s="132" t="str">
        <f>'Rekapitulace stavby'!K6</f>
        <v>Zateplení bytového domu č.p. 265, Přimda</v>
      </c>
      <c r="F7" s="131"/>
      <c r="G7" s="131"/>
      <c r="H7" s="131"/>
      <c r="L7" s="19"/>
    </row>
    <row r="8" s="1" customFormat="1" ht="12" customHeight="1">
      <c r="A8" s="37"/>
      <c r="B8" s="43"/>
      <c r="C8" s="37"/>
      <c r="D8" s="131" t="s">
        <v>97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1" customFormat="1" ht="16.5" customHeight="1">
      <c r="A9" s="37"/>
      <c r="B9" s="43"/>
      <c r="C9" s="37"/>
      <c r="D9" s="37"/>
      <c r="E9" s="134" t="s">
        <v>758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1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1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1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23. 6. 2025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1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1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1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1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1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1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1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1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34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1" customFormat="1" ht="18" customHeight="1">
      <c r="A21" s="37"/>
      <c r="B21" s="43"/>
      <c r="C21" s="37"/>
      <c r="D21" s="37"/>
      <c r="E21" s="135" t="s">
        <v>35</v>
      </c>
      <c r="F21" s="37"/>
      <c r="G21" s="37"/>
      <c r="H21" s="37"/>
      <c r="I21" s="131" t="s">
        <v>29</v>
      </c>
      <c r="J21" s="135" t="s">
        <v>36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1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1" customFormat="1" ht="12" customHeight="1">
      <c r="A23" s="37"/>
      <c r="B23" s="43"/>
      <c r="C23" s="37"/>
      <c r="D23" s="131" t="s">
        <v>38</v>
      </c>
      <c r="E23" s="37"/>
      <c r="F23" s="37"/>
      <c r="G23" s="37"/>
      <c r="H23" s="37"/>
      <c r="I23" s="131" t="s">
        <v>26</v>
      </c>
      <c r="J23" s="135" t="str">
        <f>IF('Rekapitulace stavby'!AN19="","",'Rekapitulace stavby'!AN19)</f>
        <v/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1" customFormat="1" ht="18" customHeight="1">
      <c r="A24" s="37"/>
      <c r="B24" s="43"/>
      <c r="C24" s="37"/>
      <c r="D24" s="37"/>
      <c r="E24" s="135" t="str">
        <f>IF('Rekapitulace stavby'!E20="","",'Rekapitulace stavby'!E20)</f>
        <v xml:space="preserve"> </v>
      </c>
      <c r="F24" s="37"/>
      <c r="G24" s="37"/>
      <c r="H24" s="37"/>
      <c r="I24" s="131" t="s">
        <v>29</v>
      </c>
      <c r="J24" s="135" t="str">
        <f>IF('Rekapitulace stavby'!AN20="","",'Rekapitulace stavby'!AN20)</f>
        <v/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1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1" customFormat="1" ht="12" customHeight="1">
      <c r="A26" s="37"/>
      <c r="B26" s="43"/>
      <c r="C26" s="37"/>
      <c r="D26" s="131" t="s">
        <v>40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7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1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1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1" customFormat="1" ht="25.44" customHeight="1">
      <c r="A30" s="37"/>
      <c r="B30" s="43"/>
      <c r="C30" s="37"/>
      <c r="D30" s="142" t="s">
        <v>42</v>
      </c>
      <c r="E30" s="37"/>
      <c r="F30" s="37"/>
      <c r="G30" s="37"/>
      <c r="H30" s="37"/>
      <c r="I30" s="37"/>
      <c r="J30" s="143">
        <f>ROUND(J85, 2)</f>
        <v>316194.67999999999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1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1" customFormat="1" ht="14.4" customHeight="1">
      <c r="A32" s="37"/>
      <c r="B32" s="43"/>
      <c r="C32" s="37"/>
      <c r="D32" s="37"/>
      <c r="E32" s="37"/>
      <c r="F32" s="144" t="s">
        <v>44</v>
      </c>
      <c r="G32" s="37"/>
      <c r="H32" s="37"/>
      <c r="I32" s="144" t="s">
        <v>43</v>
      </c>
      <c r="J32" s="144" t="s">
        <v>45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1" customFormat="1" ht="14.4" customHeight="1">
      <c r="A33" s="37"/>
      <c r="B33" s="43"/>
      <c r="C33" s="37"/>
      <c r="D33" s="145" t="s">
        <v>46</v>
      </c>
      <c r="E33" s="131" t="s">
        <v>47</v>
      </c>
      <c r="F33" s="146">
        <f>ROUND((SUM(BE85:BE107)),  2)</f>
        <v>0</v>
      </c>
      <c r="G33" s="37"/>
      <c r="H33" s="37"/>
      <c r="I33" s="147">
        <v>0.20999999999999999</v>
      </c>
      <c r="J33" s="146">
        <f>ROUND(((SUM(BE85:BE107))*I33),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1" customFormat="1" ht="14.4" customHeight="1">
      <c r="A34" s="37"/>
      <c r="B34" s="43"/>
      <c r="C34" s="37"/>
      <c r="D34" s="37"/>
      <c r="E34" s="131" t="s">
        <v>48</v>
      </c>
      <c r="F34" s="146">
        <f>ROUND((SUM(BF85:BF107)),  2)</f>
        <v>316194.67999999999</v>
      </c>
      <c r="G34" s="37"/>
      <c r="H34" s="37"/>
      <c r="I34" s="147">
        <v>0.12</v>
      </c>
      <c r="J34" s="146">
        <f>ROUND(((SUM(BF85:BF107))*I34),  2)</f>
        <v>37943.360000000001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1" customFormat="1" ht="14.4" customHeight="1">
      <c r="A35" s="37"/>
      <c r="B35" s="43"/>
      <c r="C35" s="37"/>
      <c r="D35" s="37"/>
      <c r="E35" s="131" t="s">
        <v>49</v>
      </c>
      <c r="F35" s="146">
        <f>ROUND((SUM(BG85:BG107)),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1" customFormat="1" ht="14.4" customHeight="1">
      <c r="A36" s="37"/>
      <c r="B36" s="43"/>
      <c r="C36" s="37"/>
      <c r="D36" s="37"/>
      <c r="E36" s="131" t="s">
        <v>50</v>
      </c>
      <c r="F36" s="146">
        <f>ROUND((SUM(BH85:BH107)),  2)</f>
        <v>0</v>
      </c>
      <c r="G36" s="37"/>
      <c r="H36" s="37"/>
      <c r="I36" s="147">
        <v>0.12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1" customFormat="1" ht="14.4" customHeight="1">
      <c r="A37" s="37"/>
      <c r="B37" s="43"/>
      <c r="C37" s="37"/>
      <c r="D37" s="37"/>
      <c r="E37" s="131" t="s">
        <v>51</v>
      </c>
      <c r="F37" s="146">
        <f>ROUND((SUM(BI85:BI107)),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1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25.44" customHeight="1">
      <c r="A39" s="37"/>
      <c r="B39" s="43"/>
      <c r="C39" s="148"/>
      <c r="D39" s="149" t="s">
        <v>52</v>
      </c>
      <c r="E39" s="150"/>
      <c r="F39" s="150"/>
      <c r="G39" s="151" t="s">
        <v>53</v>
      </c>
      <c r="H39" s="152" t="s">
        <v>54</v>
      </c>
      <c r="I39" s="150"/>
      <c r="J39" s="153">
        <f>SUM(J30:J37)</f>
        <v>354138.03999999998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1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hidden="1" s="1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1" customFormat="1" ht="24.96" customHeight="1">
      <c r="A45" s="37"/>
      <c r="B45" s="38"/>
      <c r="C45" s="22" t="s">
        <v>99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1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1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1" customFormat="1" ht="16.5" customHeight="1">
      <c r="A48" s="37"/>
      <c r="B48" s="38"/>
      <c r="C48" s="39"/>
      <c r="D48" s="39"/>
      <c r="E48" s="159" t="str">
        <f>E7</f>
        <v>Zateplení bytového domu č.p. 265, Přimda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1" customFormat="1" ht="12" customHeight="1">
      <c r="A49" s="37"/>
      <c r="B49" s="38"/>
      <c r="C49" s="31" t="s">
        <v>97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1" customFormat="1" ht="16.5" customHeight="1">
      <c r="A50" s="37"/>
      <c r="B50" s="38"/>
      <c r="C50" s="39"/>
      <c r="D50" s="39"/>
      <c r="E50" s="68" t="str">
        <f>E9</f>
        <v>x - VRN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1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1" customFormat="1" ht="12" customHeight="1">
      <c r="A52" s="37"/>
      <c r="B52" s="38"/>
      <c r="C52" s="31" t="s">
        <v>21</v>
      </c>
      <c r="D52" s="39"/>
      <c r="E52" s="39"/>
      <c r="F52" s="26" t="str">
        <f>F12</f>
        <v>parc. č. st. 347 a 2286/16, Přimda</v>
      </c>
      <c r="G52" s="39"/>
      <c r="H52" s="39"/>
      <c r="I52" s="31" t="s">
        <v>23</v>
      </c>
      <c r="J52" s="71" t="str">
        <f>IF(J12="","",J12)</f>
        <v>23. 6. 2025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1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1" customFormat="1" ht="15.15" customHeight="1">
      <c r="A54" s="37"/>
      <c r="B54" s="38"/>
      <c r="C54" s="31" t="s">
        <v>25</v>
      </c>
      <c r="D54" s="39"/>
      <c r="E54" s="39"/>
      <c r="F54" s="26" t="str">
        <f>E15</f>
        <v>Město Přimda</v>
      </c>
      <c r="G54" s="39"/>
      <c r="H54" s="39"/>
      <c r="I54" s="31" t="s">
        <v>33</v>
      </c>
      <c r="J54" s="35" t="str">
        <f>E21</f>
        <v>MSP Projekty s.r.o.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1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38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hidden="1" s="1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hidden="1" s="1" customFormat="1" ht="29.28" customHeight="1">
      <c r="A57" s="37"/>
      <c r="B57" s="38"/>
      <c r="C57" s="160" t="s">
        <v>100</v>
      </c>
      <c r="D57" s="161"/>
      <c r="E57" s="161"/>
      <c r="F57" s="161"/>
      <c r="G57" s="161"/>
      <c r="H57" s="161"/>
      <c r="I57" s="161"/>
      <c r="J57" s="162" t="s">
        <v>101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hidden="1" s="1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hidden="1" s="1" customFormat="1" ht="22.8" customHeight="1">
      <c r="A59" s="37"/>
      <c r="B59" s="38"/>
      <c r="C59" s="163" t="s">
        <v>74</v>
      </c>
      <c r="D59" s="39"/>
      <c r="E59" s="39"/>
      <c r="F59" s="39"/>
      <c r="G59" s="39"/>
      <c r="H59" s="39"/>
      <c r="I59" s="39"/>
      <c r="J59" s="101">
        <f>J85</f>
        <v>316194.68000000005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102</v>
      </c>
    </row>
    <row r="60" hidden="1" s="8" customFormat="1" ht="24.96" customHeight="1">
      <c r="A60" s="8"/>
      <c r="B60" s="164"/>
      <c r="C60" s="165"/>
      <c r="D60" s="166" t="s">
        <v>759</v>
      </c>
      <c r="E60" s="167"/>
      <c r="F60" s="167"/>
      <c r="G60" s="167"/>
      <c r="H60" s="167"/>
      <c r="I60" s="167"/>
      <c r="J60" s="168">
        <f>J86</f>
        <v>316194.68000000005</v>
      </c>
      <c r="K60" s="165"/>
      <c r="L60" s="169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hidden="1" s="9" customFormat="1" ht="19.92" customHeight="1">
      <c r="A61" s="9"/>
      <c r="B61" s="170"/>
      <c r="C61" s="171"/>
      <c r="D61" s="172" t="s">
        <v>760</v>
      </c>
      <c r="E61" s="173"/>
      <c r="F61" s="173"/>
      <c r="G61" s="173"/>
      <c r="H61" s="173"/>
      <c r="I61" s="173"/>
      <c r="J61" s="174">
        <f>J87</f>
        <v>29277.290000000001</v>
      </c>
      <c r="K61" s="171"/>
      <c r="L61" s="175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9" customFormat="1" ht="19.92" customHeight="1">
      <c r="A62" s="9"/>
      <c r="B62" s="170"/>
      <c r="C62" s="171"/>
      <c r="D62" s="172" t="s">
        <v>761</v>
      </c>
      <c r="E62" s="173"/>
      <c r="F62" s="173"/>
      <c r="G62" s="173"/>
      <c r="H62" s="173"/>
      <c r="I62" s="173"/>
      <c r="J62" s="174">
        <f>J92</f>
        <v>228362.82000000001</v>
      </c>
      <c r="K62" s="171"/>
      <c r="L62" s="17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9" customFormat="1" ht="19.92" customHeight="1">
      <c r="A63" s="9"/>
      <c r="B63" s="170"/>
      <c r="C63" s="171"/>
      <c r="D63" s="172" t="s">
        <v>762</v>
      </c>
      <c r="E63" s="173"/>
      <c r="F63" s="173"/>
      <c r="G63" s="173"/>
      <c r="H63" s="173"/>
      <c r="I63" s="173"/>
      <c r="J63" s="174">
        <f>J97</f>
        <v>11710.91</v>
      </c>
      <c r="K63" s="171"/>
      <c r="L63" s="175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hidden="1" s="9" customFormat="1" ht="19.92" customHeight="1">
      <c r="A64" s="9"/>
      <c r="B64" s="170"/>
      <c r="C64" s="171"/>
      <c r="D64" s="172" t="s">
        <v>763</v>
      </c>
      <c r="E64" s="173"/>
      <c r="F64" s="173"/>
      <c r="G64" s="173"/>
      <c r="H64" s="173"/>
      <c r="I64" s="173"/>
      <c r="J64" s="174">
        <f>J100</f>
        <v>23421.830000000002</v>
      </c>
      <c r="K64" s="171"/>
      <c r="L64" s="17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9" customFormat="1" ht="19.92" customHeight="1">
      <c r="A65" s="9"/>
      <c r="B65" s="170"/>
      <c r="C65" s="171"/>
      <c r="D65" s="172" t="s">
        <v>764</v>
      </c>
      <c r="E65" s="173"/>
      <c r="F65" s="173"/>
      <c r="G65" s="173"/>
      <c r="H65" s="173"/>
      <c r="I65" s="173"/>
      <c r="J65" s="174">
        <f>J103</f>
        <v>23421.830000000002</v>
      </c>
      <c r="K65" s="171"/>
      <c r="L65" s="175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1" customFormat="1" ht="21.84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hidden="1" s="1" customFormat="1" ht="6.96" customHeight="1">
      <c r="A67" s="37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hidden="1"/>
    <row r="69" hidden="1"/>
    <row r="70" hidden="1"/>
    <row r="71" s="1" customFormat="1" ht="6.96" customHeight="1">
      <c r="A71" s="37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1" customFormat="1" ht="24.96" customHeight="1">
      <c r="A72" s="37"/>
      <c r="B72" s="38"/>
      <c r="C72" s="22" t="s">
        <v>111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1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1" customFormat="1" ht="12" customHeight="1">
      <c r="A74" s="37"/>
      <c r="B74" s="38"/>
      <c r="C74" s="31" t="s">
        <v>16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1" customFormat="1" ht="16.5" customHeight="1">
      <c r="A75" s="37"/>
      <c r="B75" s="38"/>
      <c r="C75" s="39"/>
      <c r="D75" s="39"/>
      <c r="E75" s="159" t="str">
        <f>E7</f>
        <v>Zateplení bytového domu č.p. 265, Přimda</v>
      </c>
      <c r="F75" s="31"/>
      <c r="G75" s="31"/>
      <c r="H75" s="31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1" customFormat="1" ht="12" customHeight="1">
      <c r="A76" s="37"/>
      <c r="B76" s="38"/>
      <c r="C76" s="31" t="s">
        <v>97</v>
      </c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1" customFormat="1" ht="16.5" customHeight="1">
      <c r="A77" s="37"/>
      <c r="B77" s="38"/>
      <c r="C77" s="39"/>
      <c r="D77" s="39"/>
      <c r="E77" s="68" t="str">
        <f>E9</f>
        <v>x - VRN</v>
      </c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1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1" customFormat="1" ht="12" customHeight="1">
      <c r="A79" s="37"/>
      <c r="B79" s="38"/>
      <c r="C79" s="31" t="s">
        <v>21</v>
      </c>
      <c r="D79" s="39"/>
      <c r="E79" s="39"/>
      <c r="F79" s="26" t="str">
        <f>F12</f>
        <v>parc. č. st. 347 a 2286/16, Přimda</v>
      </c>
      <c r="G79" s="39"/>
      <c r="H79" s="39"/>
      <c r="I79" s="31" t="s">
        <v>23</v>
      </c>
      <c r="J79" s="71" t="str">
        <f>IF(J12="","",J12)</f>
        <v>23. 6. 2025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1" customFormat="1" ht="15.15" customHeight="1">
      <c r="A81" s="37"/>
      <c r="B81" s="38"/>
      <c r="C81" s="31" t="s">
        <v>25</v>
      </c>
      <c r="D81" s="39"/>
      <c r="E81" s="39"/>
      <c r="F81" s="26" t="str">
        <f>E15</f>
        <v>Město Přimda</v>
      </c>
      <c r="G81" s="39"/>
      <c r="H81" s="39"/>
      <c r="I81" s="31" t="s">
        <v>33</v>
      </c>
      <c r="J81" s="35" t="str">
        <f>E21</f>
        <v>MSP Projekty s.r.o.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" customFormat="1" ht="15.15" customHeight="1">
      <c r="A82" s="37"/>
      <c r="B82" s="38"/>
      <c r="C82" s="31" t="s">
        <v>31</v>
      </c>
      <c r="D82" s="39"/>
      <c r="E82" s="39"/>
      <c r="F82" s="26" t="str">
        <f>IF(E18="","",E18)</f>
        <v>Vyplň údaj</v>
      </c>
      <c r="G82" s="39"/>
      <c r="H82" s="39"/>
      <c r="I82" s="31" t="s">
        <v>38</v>
      </c>
      <c r="J82" s="35" t="str">
        <f>E24</f>
        <v xml:space="preserve"> </v>
      </c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1" customFormat="1" ht="10.32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10" customFormat="1" ht="29.28" customHeight="1">
      <c r="A84" s="176"/>
      <c r="B84" s="177"/>
      <c r="C84" s="178" t="s">
        <v>112</v>
      </c>
      <c r="D84" s="179" t="s">
        <v>61</v>
      </c>
      <c r="E84" s="179" t="s">
        <v>57</v>
      </c>
      <c r="F84" s="179" t="s">
        <v>58</v>
      </c>
      <c r="G84" s="179" t="s">
        <v>113</v>
      </c>
      <c r="H84" s="179" t="s">
        <v>114</v>
      </c>
      <c r="I84" s="179" t="s">
        <v>115</v>
      </c>
      <c r="J84" s="179" t="s">
        <v>101</v>
      </c>
      <c r="K84" s="180" t="s">
        <v>116</v>
      </c>
      <c r="L84" s="181"/>
      <c r="M84" s="91" t="s">
        <v>19</v>
      </c>
      <c r="N84" s="92" t="s">
        <v>46</v>
      </c>
      <c r="O84" s="92" t="s">
        <v>117</v>
      </c>
      <c r="P84" s="92" t="s">
        <v>118</v>
      </c>
      <c r="Q84" s="92" t="s">
        <v>119</v>
      </c>
      <c r="R84" s="92" t="s">
        <v>120</v>
      </c>
      <c r="S84" s="92" t="s">
        <v>121</v>
      </c>
      <c r="T84" s="93" t="s">
        <v>122</v>
      </c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</row>
    <row r="85" s="1" customFormat="1" ht="22.8" customHeight="1">
      <c r="A85" s="37"/>
      <c r="B85" s="38"/>
      <c r="C85" s="98" t="s">
        <v>123</v>
      </c>
      <c r="D85" s="39"/>
      <c r="E85" s="39"/>
      <c r="F85" s="39"/>
      <c r="G85" s="39"/>
      <c r="H85" s="39"/>
      <c r="I85" s="39"/>
      <c r="J85" s="182">
        <f>BK85</f>
        <v>316194.68000000005</v>
      </c>
      <c r="K85" s="39"/>
      <c r="L85" s="43"/>
      <c r="M85" s="94"/>
      <c r="N85" s="183"/>
      <c r="O85" s="95"/>
      <c r="P85" s="184">
        <f>P86</f>
        <v>0</v>
      </c>
      <c r="Q85" s="95"/>
      <c r="R85" s="184">
        <f>R86</f>
        <v>0</v>
      </c>
      <c r="S85" s="95"/>
      <c r="T85" s="185">
        <f>T86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75</v>
      </c>
      <c r="AU85" s="16" t="s">
        <v>102</v>
      </c>
      <c r="BK85" s="186">
        <f>BK86</f>
        <v>316194.68000000005</v>
      </c>
    </row>
    <row r="86" s="11" customFormat="1" ht="25.92" customHeight="1">
      <c r="A86" s="11"/>
      <c r="B86" s="187"/>
      <c r="C86" s="188"/>
      <c r="D86" s="189" t="s">
        <v>75</v>
      </c>
      <c r="E86" s="190" t="s">
        <v>94</v>
      </c>
      <c r="F86" s="190" t="s">
        <v>765</v>
      </c>
      <c r="G86" s="188"/>
      <c r="H86" s="188"/>
      <c r="I86" s="191"/>
      <c r="J86" s="192">
        <f>BK86</f>
        <v>316194.68000000005</v>
      </c>
      <c r="K86" s="188"/>
      <c r="L86" s="193"/>
      <c r="M86" s="194"/>
      <c r="N86" s="195"/>
      <c r="O86" s="195"/>
      <c r="P86" s="196">
        <f>P87+P92+P97+P100+P103</f>
        <v>0</v>
      </c>
      <c r="Q86" s="195"/>
      <c r="R86" s="196">
        <f>R87+R92+R97+R100+R103</f>
        <v>0</v>
      </c>
      <c r="S86" s="195"/>
      <c r="T86" s="197">
        <f>T87+T92+T97+T100+T103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8" t="s">
        <v>157</v>
      </c>
      <c r="AT86" s="199" t="s">
        <v>75</v>
      </c>
      <c r="AU86" s="199" t="s">
        <v>76</v>
      </c>
      <c r="AY86" s="198" t="s">
        <v>126</v>
      </c>
      <c r="BK86" s="200">
        <f>BK87+BK92+BK97+BK100+BK103</f>
        <v>316194.68000000005</v>
      </c>
    </row>
    <row r="87" s="11" customFormat="1" ht="22.8" customHeight="1">
      <c r="A87" s="11"/>
      <c r="B87" s="187"/>
      <c r="C87" s="188"/>
      <c r="D87" s="189" t="s">
        <v>75</v>
      </c>
      <c r="E87" s="201" t="s">
        <v>766</v>
      </c>
      <c r="F87" s="201" t="s">
        <v>767</v>
      </c>
      <c r="G87" s="188"/>
      <c r="H87" s="188"/>
      <c r="I87" s="191"/>
      <c r="J87" s="202">
        <f>BK87</f>
        <v>29277.290000000001</v>
      </c>
      <c r="K87" s="188"/>
      <c r="L87" s="193"/>
      <c r="M87" s="194"/>
      <c r="N87" s="195"/>
      <c r="O87" s="195"/>
      <c r="P87" s="196">
        <f>SUM(P88:P91)</f>
        <v>0</v>
      </c>
      <c r="Q87" s="195"/>
      <c r="R87" s="196">
        <f>SUM(R88:R91)</f>
        <v>0</v>
      </c>
      <c r="S87" s="195"/>
      <c r="T87" s="197">
        <f>SUM(T88:T91)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198" t="s">
        <v>157</v>
      </c>
      <c r="AT87" s="199" t="s">
        <v>75</v>
      </c>
      <c r="AU87" s="199" t="s">
        <v>84</v>
      </c>
      <c r="AY87" s="198" t="s">
        <v>126</v>
      </c>
      <c r="BK87" s="200">
        <f>SUM(BK88:BK91)</f>
        <v>29277.290000000001</v>
      </c>
    </row>
    <row r="88" s="1" customFormat="1" ht="16.5" customHeight="1">
      <c r="A88" s="37"/>
      <c r="B88" s="38"/>
      <c r="C88" s="203" t="s">
        <v>84</v>
      </c>
      <c r="D88" s="203" t="s">
        <v>129</v>
      </c>
      <c r="E88" s="204" t="s">
        <v>768</v>
      </c>
      <c r="F88" s="205" t="s">
        <v>769</v>
      </c>
      <c r="G88" s="206" t="s">
        <v>770</v>
      </c>
      <c r="H88" s="207">
        <v>1</v>
      </c>
      <c r="I88" s="208">
        <v>23421.830000000002</v>
      </c>
      <c r="J88" s="209">
        <f>ROUND(I88*H88,2)</f>
        <v>23421.830000000002</v>
      </c>
      <c r="K88" s="205" t="s">
        <v>133</v>
      </c>
      <c r="L88" s="43"/>
      <c r="M88" s="210" t="s">
        <v>19</v>
      </c>
      <c r="N88" s="211" t="s">
        <v>48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771</v>
      </c>
      <c r="AT88" s="214" t="s">
        <v>129</v>
      </c>
      <c r="AU88" s="214" t="s">
        <v>92</v>
      </c>
      <c r="AY88" s="16" t="s">
        <v>126</v>
      </c>
      <c r="BE88" s="215">
        <f>IF(N88="základní",J88,0)</f>
        <v>0</v>
      </c>
      <c r="BF88" s="215">
        <f>IF(N88="snížená",J88,0)</f>
        <v>23421.830000000002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92</v>
      </c>
      <c r="BK88" s="215">
        <f>ROUND(I88*H88,2)</f>
        <v>23421.830000000002</v>
      </c>
      <c r="BL88" s="16" t="s">
        <v>771</v>
      </c>
      <c r="BM88" s="214" t="s">
        <v>772</v>
      </c>
    </row>
    <row r="89" s="1" customFormat="1">
      <c r="A89" s="37"/>
      <c r="B89" s="38"/>
      <c r="C89" s="39"/>
      <c r="D89" s="216" t="s">
        <v>136</v>
      </c>
      <c r="E89" s="39"/>
      <c r="F89" s="217" t="s">
        <v>773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136</v>
      </c>
      <c r="AU89" s="16" t="s">
        <v>92</v>
      </c>
    </row>
    <row r="90" s="1" customFormat="1" ht="16.5" customHeight="1">
      <c r="A90" s="37"/>
      <c r="B90" s="38"/>
      <c r="C90" s="203" t="s">
        <v>92</v>
      </c>
      <c r="D90" s="203" t="s">
        <v>129</v>
      </c>
      <c r="E90" s="204" t="s">
        <v>774</v>
      </c>
      <c r="F90" s="205" t="s">
        <v>775</v>
      </c>
      <c r="G90" s="206" t="s">
        <v>770</v>
      </c>
      <c r="H90" s="207">
        <v>1</v>
      </c>
      <c r="I90" s="208">
        <v>5855.46</v>
      </c>
      <c r="J90" s="209">
        <f>ROUND(I90*H90,2)</f>
        <v>5855.46</v>
      </c>
      <c r="K90" s="205" t="s">
        <v>133</v>
      </c>
      <c r="L90" s="43"/>
      <c r="M90" s="210" t="s">
        <v>19</v>
      </c>
      <c r="N90" s="211" t="s">
        <v>48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771</v>
      </c>
      <c r="AT90" s="214" t="s">
        <v>129</v>
      </c>
      <c r="AU90" s="214" t="s">
        <v>92</v>
      </c>
      <c r="AY90" s="16" t="s">
        <v>126</v>
      </c>
      <c r="BE90" s="215">
        <f>IF(N90="základní",J90,0)</f>
        <v>0</v>
      </c>
      <c r="BF90" s="215">
        <f>IF(N90="snížená",J90,0)</f>
        <v>5855.46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92</v>
      </c>
      <c r="BK90" s="215">
        <f>ROUND(I90*H90,2)</f>
        <v>5855.46</v>
      </c>
      <c r="BL90" s="16" t="s">
        <v>771</v>
      </c>
      <c r="BM90" s="214" t="s">
        <v>776</v>
      </c>
    </row>
    <row r="91" s="1" customFormat="1">
      <c r="A91" s="37"/>
      <c r="B91" s="38"/>
      <c r="C91" s="39"/>
      <c r="D91" s="216" t="s">
        <v>136</v>
      </c>
      <c r="E91" s="39"/>
      <c r="F91" s="217" t="s">
        <v>777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136</v>
      </c>
      <c r="AU91" s="16" t="s">
        <v>92</v>
      </c>
    </row>
    <row r="92" s="11" customFormat="1" ht="22.8" customHeight="1">
      <c r="A92" s="11"/>
      <c r="B92" s="187"/>
      <c r="C92" s="188"/>
      <c r="D92" s="189" t="s">
        <v>75</v>
      </c>
      <c r="E92" s="201" t="s">
        <v>778</v>
      </c>
      <c r="F92" s="201" t="s">
        <v>779</v>
      </c>
      <c r="G92" s="188"/>
      <c r="H92" s="188"/>
      <c r="I92" s="191"/>
      <c r="J92" s="202">
        <f>BK92</f>
        <v>228362.82000000001</v>
      </c>
      <c r="K92" s="188"/>
      <c r="L92" s="193"/>
      <c r="M92" s="194"/>
      <c r="N92" s="195"/>
      <c r="O92" s="195"/>
      <c r="P92" s="196">
        <f>SUM(P93:P96)</f>
        <v>0</v>
      </c>
      <c r="Q92" s="195"/>
      <c r="R92" s="196">
        <f>SUM(R93:R96)</f>
        <v>0</v>
      </c>
      <c r="S92" s="195"/>
      <c r="T92" s="197">
        <f>SUM(T93:T96)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8" t="s">
        <v>157</v>
      </c>
      <c r="AT92" s="199" t="s">
        <v>75</v>
      </c>
      <c r="AU92" s="199" t="s">
        <v>84</v>
      </c>
      <c r="AY92" s="198" t="s">
        <v>126</v>
      </c>
      <c r="BK92" s="200">
        <f>SUM(BK93:BK96)</f>
        <v>228362.82000000001</v>
      </c>
    </row>
    <row r="93" s="1" customFormat="1" ht="16.5" customHeight="1">
      <c r="A93" s="37"/>
      <c r="B93" s="38"/>
      <c r="C93" s="203" t="s">
        <v>148</v>
      </c>
      <c r="D93" s="203" t="s">
        <v>129</v>
      </c>
      <c r="E93" s="204" t="s">
        <v>780</v>
      </c>
      <c r="F93" s="205" t="s">
        <v>779</v>
      </c>
      <c r="G93" s="206" t="s">
        <v>770</v>
      </c>
      <c r="H93" s="207">
        <v>1</v>
      </c>
      <c r="I93" s="208">
        <v>210796.45000000001</v>
      </c>
      <c r="J93" s="209">
        <f>ROUND(I93*H93,2)</f>
        <v>210796.45000000001</v>
      </c>
      <c r="K93" s="205" t="s">
        <v>133</v>
      </c>
      <c r="L93" s="43"/>
      <c r="M93" s="210" t="s">
        <v>19</v>
      </c>
      <c r="N93" s="211" t="s">
        <v>48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771</v>
      </c>
      <c r="AT93" s="214" t="s">
        <v>129</v>
      </c>
      <c r="AU93" s="214" t="s">
        <v>92</v>
      </c>
      <c r="AY93" s="16" t="s">
        <v>126</v>
      </c>
      <c r="BE93" s="215">
        <f>IF(N93="základní",J93,0)</f>
        <v>0</v>
      </c>
      <c r="BF93" s="215">
        <f>IF(N93="snížená",J93,0)</f>
        <v>210796.45000000001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92</v>
      </c>
      <c r="BK93" s="215">
        <f>ROUND(I93*H93,2)</f>
        <v>210796.45000000001</v>
      </c>
      <c r="BL93" s="16" t="s">
        <v>771</v>
      </c>
      <c r="BM93" s="214" t="s">
        <v>781</v>
      </c>
    </row>
    <row r="94" s="1" customFormat="1">
      <c r="A94" s="37"/>
      <c r="B94" s="38"/>
      <c r="C94" s="39"/>
      <c r="D94" s="216" t="s">
        <v>136</v>
      </c>
      <c r="E94" s="39"/>
      <c r="F94" s="217" t="s">
        <v>782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136</v>
      </c>
      <c r="AU94" s="16" t="s">
        <v>92</v>
      </c>
    </row>
    <row r="95" s="1" customFormat="1" ht="16.5" customHeight="1">
      <c r="A95" s="37"/>
      <c r="B95" s="38"/>
      <c r="C95" s="203" t="s">
        <v>134</v>
      </c>
      <c r="D95" s="203" t="s">
        <v>129</v>
      </c>
      <c r="E95" s="204" t="s">
        <v>783</v>
      </c>
      <c r="F95" s="205" t="s">
        <v>784</v>
      </c>
      <c r="G95" s="206" t="s">
        <v>770</v>
      </c>
      <c r="H95" s="207">
        <v>1</v>
      </c>
      <c r="I95" s="208">
        <v>17566.369999999999</v>
      </c>
      <c r="J95" s="209">
        <f>ROUND(I95*H95,2)</f>
        <v>17566.369999999999</v>
      </c>
      <c r="K95" s="205" t="s">
        <v>133</v>
      </c>
      <c r="L95" s="43"/>
      <c r="M95" s="210" t="s">
        <v>19</v>
      </c>
      <c r="N95" s="211" t="s">
        <v>48</v>
      </c>
      <c r="O95" s="83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14" t="s">
        <v>771</v>
      </c>
      <c r="AT95" s="214" t="s">
        <v>129</v>
      </c>
      <c r="AU95" s="214" t="s">
        <v>92</v>
      </c>
      <c r="AY95" s="16" t="s">
        <v>126</v>
      </c>
      <c r="BE95" s="215">
        <f>IF(N95="základní",J95,0)</f>
        <v>0</v>
      </c>
      <c r="BF95" s="215">
        <f>IF(N95="snížená",J95,0)</f>
        <v>17566.369999999999</v>
      </c>
      <c r="BG95" s="215">
        <f>IF(N95="zákl. přenesená",J95,0)</f>
        <v>0</v>
      </c>
      <c r="BH95" s="215">
        <f>IF(N95="sníž. přenesená",J95,0)</f>
        <v>0</v>
      </c>
      <c r="BI95" s="215">
        <f>IF(N95="nulová",J95,0)</f>
        <v>0</v>
      </c>
      <c r="BJ95" s="16" t="s">
        <v>92</v>
      </c>
      <c r="BK95" s="215">
        <f>ROUND(I95*H95,2)</f>
        <v>17566.369999999999</v>
      </c>
      <c r="BL95" s="16" t="s">
        <v>771</v>
      </c>
      <c r="BM95" s="214" t="s">
        <v>785</v>
      </c>
    </row>
    <row r="96" s="1" customFormat="1">
      <c r="A96" s="37"/>
      <c r="B96" s="38"/>
      <c r="C96" s="39"/>
      <c r="D96" s="216" t="s">
        <v>136</v>
      </c>
      <c r="E96" s="39"/>
      <c r="F96" s="217" t="s">
        <v>786</v>
      </c>
      <c r="G96" s="39"/>
      <c r="H96" s="39"/>
      <c r="I96" s="218"/>
      <c r="J96" s="39"/>
      <c r="K96" s="39"/>
      <c r="L96" s="43"/>
      <c r="M96" s="219"/>
      <c r="N96" s="220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136</v>
      </c>
      <c r="AU96" s="16" t="s">
        <v>92</v>
      </c>
    </row>
    <row r="97" s="11" customFormat="1" ht="22.8" customHeight="1">
      <c r="A97" s="11"/>
      <c r="B97" s="187"/>
      <c r="C97" s="188"/>
      <c r="D97" s="189" t="s">
        <v>75</v>
      </c>
      <c r="E97" s="201" t="s">
        <v>787</v>
      </c>
      <c r="F97" s="201" t="s">
        <v>788</v>
      </c>
      <c r="G97" s="188"/>
      <c r="H97" s="188"/>
      <c r="I97" s="191"/>
      <c r="J97" s="202">
        <f>BK97</f>
        <v>11710.91</v>
      </c>
      <c r="K97" s="188"/>
      <c r="L97" s="193"/>
      <c r="M97" s="194"/>
      <c r="N97" s="195"/>
      <c r="O97" s="195"/>
      <c r="P97" s="196">
        <f>SUM(P98:P99)</f>
        <v>0</v>
      </c>
      <c r="Q97" s="195"/>
      <c r="R97" s="196">
        <f>SUM(R98:R99)</f>
        <v>0</v>
      </c>
      <c r="S97" s="195"/>
      <c r="T97" s="197">
        <f>SUM(T98:T99)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8" t="s">
        <v>157</v>
      </c>
      <c r="AT97" s="199" t="s">
        <v>75</v>
      </c>
      <c r="AU97" s="199" t="s">
        <v>84</v>
      </c>
      <c r="AY97" s="198" t="s">
        <v>126</v>
      </c>
      <c r="BK97" s="200">
        <f>SUM(BK98:BK99)</f>
        <v>11710.91</v>
      </c>
    </row>
    <row r="98" s="1" customFormat="1" ht="21.75" customHeight="1">
      <c r="A98" s="37"/>
      <c r="B98" s="38"/>
      <c r="C98" s="203" t="s">
        <v>157</v>
      </c>
      <c r="D98" s="203" t="s">
        <v>129</v>
      </c>
      <c r="E98" s="204" t="s">
        <v>789</v>
      </c>
      <c r="F98" s="205" t="s">
        <v>790</v>
      </c>
      <c r="G98" s="206" t="s">
        <v>770</v>
      </c>
      <c r="H98" s="207">
        <v>1</v>
      </c>
      <c r="I98" s="208">
        <v>11710.91</v>
      </c>
      <c r="J98" s="209">
        <f>ROUND(I98*H98,2)</f>
        <v>11710.91</v>
      </c>
      <c r="K98" s="205" t="s">
        <v>133</v>
      </c>
      <c r="L98" s="43"/>
      <c r="M98" s="210" t="s">
        <v>19</v>
      </c>
      <c r="N98" s="211" t="s">
        <v>48</v>
      </c>
      <c r="O98" s="83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771</v>
      </c>
      <c r="AT98" s="214" t="s">
        <v>129</v>
      </c>
      <c r="AU98" s="214" t="s">
        <v>92</v>
      </c>
      <c r="AY98" s="16" t="s">
        <v>126</v>
      </c>
      <c r="BE98" s="215">
        <f>IF(N98="základní",J98,0)</f>
        <v>0</v>
      </c>
      <c r="BF98" s="215">
        <f>IF(N98="snížená",J98,0)</f>
        <v>11710.91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92</v>
      </c>
      <c r="BK98" s="215">
        <f>ROUND(I98*H98,2)</f>
        <v>11710.91</v>
      </c>
      <c r="BL98" s="16" t="s">
        <v>771</v>
      </c>
      <c r="BM98" s="214" t="s">
        <v>791</v>
      </c>
    </row>
    <row r="99" s="1" customFormat="1">
      <c r="A99" s="37"/>
      <c r="B99" s="38"/>
      <c r="C99" s="39"/>
      <c r="D99" s="216" t="s">
        <v>136</v>
      </c>
      <c r="E99" s="39"/>
      <c r="F99" s="217" t="s">
        <v>792</v>
      </c>
      <c r="G99" s="39"/>
      <c r="H99" s="39"/>
      <c r="I99" s="218"/>
      <c r="J99" s="39"/>
      <c r="K99" s="39"/>
      <c r="L99" s="43"/>
      <c r="M99" s="219"/>
      <c r="N99" s="22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136</v>
      </c>
      <c r="AU99" s="16" t="s">
        <v>92</v>
      </c>
    </row>
    <row r="100" s="11" customFormat="1" ht="22.8" customHeight="1">
      <c r="A100" s="11"/>
      <c r="B100" s="187"/>
      <c r="C100" s="188"/>
      <c r="D100" s="189" t="s">
        <v>75</v>
      </c>
      <c r="E100" s="201" t="s">
        <v>793</v>
      </c>
      <c r="F100" s="201" t="s">
        <v>794</v>
      </c>
      <c r="G100" s="188"/>
      <c r="H100" s="188"/>
      <c r="I100" s="191"/>
      <c r="J100" s="202">
        <f>BK100</f>
        <v>23421.830000000002</v>
      </c>
      <c r="K100" s="188"/>
      <c r="L100" s="193"/>
      <c r="M100" s="194"/>
      <c r="N100" s="195"/>
      <c r="O100" s="195"/>
      <c r="P100" s="196">
        <f>SUM(P101:P102)</f>
        <v>0</v>
      </c>
      <c r="Q100" s="195"/>
      <c r="R100" s="196">
        <f>SUM(R101:R102)</f>
        <v>0</v>
      </c>
      <c r="S100" s="195"/>
      <c r="T100" s="197">
        <f>SUM(T101:T102)</f>
        <v>0</v>
      </c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R100" s="198" t="s">
        <v>157</v>
      </c>
      <c r="AT100" s="199" t="s">
        <v>75</v>
      </c>
      <c r="AU100" s="199" t="s">
        <v>84</v>
      </c>
      <c r="AY100" s="198" t="s">
        <v>126</v>
      </c>
      <c r="BK100" s="200">
        <f>SUM(BK101:BK102)</f>
        <v>23421.830000000002</v>
      </c>
    </row>
    <row r="101" s="1" customFormat="1" ht="16.5" customHeight="1">
      <c r="A101" s="37"/>
      <c r="B101" s="38"/>
      <c r="C101" s="203" t="s">
        <v>167</v>
      </c>
      <c r="D101" s="203" t="s">
        <v>129</v>
      </c>
      <c r="E101" s="204" t="s">
        <v>795</v>
      </c>
      <c r="F101" s="205" t="s">
        <v>796</v>
      </c>
      <c r="G101" s="206" t="s">
        <v>770</v>
      </c>
      <c r="H101" s="207">
        <v>1</v>
      </c>
      <c r="I101" s="208">
        <v>23421.830000000002</v>
      </c>
      <c r="J101" s="209">
        <f>ROUND(I101*H101,2)</f>
        <v>23421.830000000002</v>
      </c>
      <c r="K101" s="205" t="s">
        <v>133</v>
      </c>
      <c r="L101" s="43"/>
      <c r="M101" s="210" t="s">
        <v>19</v>
      </c>
      <c r="N101" s="211" t="s">
        <v>48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771</v>
      </c>
      <c r="AT101" s="214" t="s">
        <v>129</v>
      </c>
      <c r="AU101" s="214" t="s">
        <v>92</v>
      </c>
      <c r="AY101" s="16" t="s">
        <v>126</v>
      </c>
      <c r="BE101" s="215">
        <f>IF(N101="základní",J101,0)</f>
        <v>0</v>
      </c>
      <c r="BF101" s="215">
        <f>IF(N101="snížená",J101,0)</f>
        <v>23421.830000000002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92</v>
      </c>
      <c r="BK101" s="215">
        <f>ROUND(I101*H101,2)</f>
        <v>23421.830000000002</v>
      </c>
      <c r="BL101" s="16" t="s">
        <v>771</v>
      </c>
      <c r="BM101" s="214" t="s">
        <v>797</v>
      </c>
    </row>
    <row r="102" s="1" customFormat="1">
      <c r="A102" s="37"/>
      <c r="B102" s="38"/>
      <c r="C102" s="39"/>
      <c r="D102" s="216" t="s">
        <v>136</v>
      </c>
      <c r="E102" s="39"/>
      <c r="F102" s="217" t="s">
        <v>798</v>
      </c>
      <c r="G102" s="39"/>
      <c r="H102" s="39"/>
      <c r="I102" s="218"/>
      <c r="J102" s="39"/>
      <c r="K102" s="39"/>
      <c r="L102" s="43"/>
      <c r="M102" s="219"/>
      <c r="N102" s="22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136</v>
      </c>
      <c r="AU102" s="16" t="s">
        <v>92</v>
      </c>
    </row>
    <row r="103" s="11" customFormat="1" ht="22.8" customHeight="1">
      <c r="A103" s="11"/>
      <c r="B103" s="187"/>
      <c r="C103" s="188"/>
      <c r="D103" s="189" t="s">
        <v>75</v>
      </c>
      <c r="E103" s="201" t="s">
        <v>799</v>
      </c>
      <c r="F103" s="201" t="s">
        <v>800</v>
      </c>
      <c r="G103" s="188"/>
      <c r="H103" s="188"/>
      <c r="I103" s="191"/>
      <c r="J103" s="202">
        <f>BK103</f>
        <v>23421.830000000002</v>
      </c>
      <c r="K103" s="188"/>
      <c r="L103" s="193"/>
      <c r="M103" s="194"/>
      <c r="N103" s="195"/>
      <c r="O103" s="195"/>
      <c r="P103" s="196">
        <f>SUM(P104:P107)</f>
        <v>0</v>
      </c>
      <c r="Q103" s="195"/>
      <c r="R103" s="196">
        <f>SUM(R104:R107)</f>
        <v>0</v>
      </c>
      <c r="S103" s="195"/>
      <c r="T103" s="197">
        <f>SUM(T104:T107)</f>
        <v>0</v>
      </c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R103" s="198" t="s">
        <v>157</v>
      </c>
      <c r="AT103" s="199" t="s">
        <v>75</v>
      </c>
      <c r="AU103" s="199" t="s">
        <v>84</v>
      </c>
      <c r="AY103" s="198" t="s">
        <v>126</v>
      </c>
      <c r="BK103" s="200">
        <f>SUM(BK104:BK107)</f>
        <v>23421.830000000002</v>
      </c>
    </row>
    <row r="104" s="1" customFormat="1" ht="16.5" customHeight="1">
      <c r="A104" s="37"/>
      <c r="B104" s="38"/>
      <c r="C104" s="203" t="s">
        <v>173</v>
      </c>
      <c r="D104" s="203" t="s">
        <v>129</v>
      </c>
      <c r="E104" s="204" t="s">
        <v>801</v>
      </c>
      <c r="F104" s="205" t="s">
        <v>802</v>
      </c>
      <c r="G104" s="206" t="s">
        <v>770</v>
      </c>
      <c r="H104" s="207">
        <v>1</v>
      </c>
      <c r="I104" s="208">
        <v>23421.830000000002</v>
      </c>
      <c r="J104" s="209">
        <f>ROUND(I104*H104,2)</f>
        <v>23421.830000000002</v>
      </c>
      <c r="K104" s="205" t="s">
        <v>133</v>
      </c>
      <c r="L104" s="43"/>
      <c r="M104" s="210" t="s">
        <v>19</v>
      </c>
      <c r="N104" s="211" t="s">
        <v>48</v>
      </c>
      <c r="O104" s="83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771</v>
      </c>
      <c r="AT104" s="214" t="s">
        <v>129</v>
      </c>
      <c r="AU104" s="214" t="s">
        <v>92</v>
      </c>
      <c r="AY104" s="16" t="s">
        <v>126</v>
      </c>
      <c r="BE104" s="215">
        <f>IF(N104="základní",J104,0)</f>
        <v>0</v>
      </c>
      <c r="BF104" s="215">
        <f>IF(N104="snížená",J104,0)</f>
        <v>23421.830000000002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92</v>
      </c>
      <c r="BK104" s="215">
        <f>ROUND(I104*H104,2)</f>
        <v>23421.830000000002</v>
      </c>
      <c r="BL104" s="16" t="s">
        <v>771</v>
      </c>
      <c r="BM104" s="214" t="s">
        <v>803</v>
      </c>
    </row>
    <row r="105" s="1" customFormat="1">
      <c r="A105" s="37"/>
      <c r="B105" s="38"/>
      <c r="C105" s="39"/>
      <c r="D105" s="216" t="s">
        <v>136</v>
      </c>
      <c r="E105" s="39"/>
      <c r="F105" s="217" t="s">
        <v>804</v>
      </c>
      <c r="G105" s="39"/>
      <c r="H105" s="39"/>
      <c r="I105" s="218"/>
      <c r="J105" s="39"/>
      <c r="K105" s="39"/>
      <c r="L105" s="43"/>
      <c r="M105" s="219"/>
      <c r="N105" s="22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136</v>
      </c>
      <c r="AU105" s="16" t="s">
        <v>92</v>
      </c>
    </row>
    <row r="106" s="14" customFormat="1">
      <c r="A106" s="14"/>
      <c r="B106" s="244"/>
      <c r="C106" s="245"/>
      <c r="D106" s="223" t="s">
        <v>138</v>
      </c>
      <c r="E106" s="246" t="s">
        <v>19</v>
      </c>
      <c r="F106" s="247" t="s">
        <v>805</v>
      </c>
      <c r="G106" s="245"/>
      <c r="H106" s="246" t="s">
        <v>19</v>
      </c>
      <c r="I106" s="248"/>
      <c r="J106" s="245"/>
      <c r="K106" s="245"/>
      <c r="L106" s="249"/>
      <c r="M106" s="250"/>
      <c r="N106" s="251"/>
      <c r="O106" s="251"/>
      <c r="P106" s="251"/>
      <c r="Q106" s="251"/>
      <c r="R106" s="251"/>
      <c r="S106" s="251"/>
      <c r="T106" s="252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3" t="s">
        <v>138</v>
      </c>
      <c r="AU106" s="253" t="s">
        <v>92</v>
      </c>
      <c r="AV106" s="14" t="s">
        <v>84</v>
      </c>
      <c r="AW106" s="14" t="s">
        <v>37</v>
      </c>
      <c r="AX106" s="14" t="s">
        <v>76</v>
      </c>
      <c r="AY106" s="253" t="s">
        <v>126</v>
      </c>
    </row>
    <row r="107" s="12" customFormat="1">
      <c r="A107" s="12"/>
      <c r="B107" s="221"/>
      <c r="C107" s="222"/>
      <c r="D107" s="223" t="s">
        <v>138</v>
      </c>
      <c r="E107" s="224" t="s">
        <v>19</v>
      </c>
      <c r="F107" s="225" t="s">
        <v>84</v>
      </c>
      <c r="G107" s="222"/>
      <c r="H107" s="226">
        <v>1</v>
      </c>
      <c r="I107" s="227"/>
      <c r="J107" s="222"/>
      <c r="K107" s="222"/>
      <c r="L107" s="228"/>
      <c r="M107" s="254"/>
      <c r="N107" s="255"/>
      <c r="O107" s="255"/>
      <c r="P107" s="255"/>
      <c r="Q107" s="255"/>
      <c r="R107" s="255"/>
      <c r="S107" s="255"/>
      <c r="T107" s="256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32" t="s">
        <v>138</v>
      </c>
      <c r="AU107" s="232" t="s">
        <v>92</v>
      </c>
      <c r="AV107" s="12" t="s">
        <v>92</v>
      </c>
      <c r="AW107" s="12" t="s">
        <v>37</v>
      </c>
      <c r="AX107" s="12" t="s">
        <v>84</v>
      </c>
      <c r="AY107" s="232" t="s">
        <v>126</v>
      </c>
    </row>
    <row r="108" s="1" customFormat="1" ht="6.96" customHeight="1">
      <c r="A108" s="37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43"/>
      <c r="M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</sheetData>
  <sheetProtection sheet="1" autoFilter="0" formatColumns="0" formatRows="0" objects="1" scenarios="1" password="CC35"/>
  <autoFilter ref="C84:K10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012444000"/>
    <hyperlink ref="F91" r:id="rId2" display="https://podminky.urs.cz/item/CS_URS_2025_01/013254000"/>
    <hyperlink ref="F94" r:id="rId3" display="https://podminky.urs.cz/item/CS_URS_2025_01/030001000"/>
    <hyperlink ref="F96" r:id="rId4" display="https://podminky.urs.cz/item/CS_URS_2025_01/034103000"/>
    <hyperlink ref="F99" r:id="rId5" display="https://podminky.urs.cz/item/CS_URS_2025_01/065002000"/>
    <hyperlink ref="F102" r:id="rId6" display="https://podminky.urs.cz/item/CS_URS_2025_01/071103000"/>
    <hyperlink ref="F105" r:id="rId7" display="https://podminky.urs.cz/item/CS_URS_2025_01/09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Andrea Vlažná</cp:lastModifiedBy>
  <dcterms:created xsi:type="dcterms:W3CDTF">2025-06-25T08:20:09Z</dcterms:created>
  <dcterms:modified xsi:type="dcterms:W3CDTF">2025-12-15T13:36:16Z</dcterms:modified>
</cp:coreProperties>
</file>