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OZVOJ OBCE\2023\Oprava hřbitovní zdi\vř\"/>
    </mc:Choice>
  </mc:AlternateContent>
  <xr:revisionPtr revIDLastSave="0" documentId="13_ncr:1_{7C045A28-FF5B-47DD-A242-64938CF5A9BB}" xr6:coauthVersionLast="47" xr6:coauthVersionMax="47" xr10:uidLastSave="{00000000-0000-0000-0000-000000000000}"/>
  <bookViews>
    <workbookView xWindow="1560" yWindow="645" windowWidth="20310" windowHeight="14955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Pol'!$A$1:$X$54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K26" i="12" l="1"/>
  <c r="K24" i="12"/>
  <c r="I26" i="12"/>
  <c r="I24" i="12"/>
  <c r="K22" i="12"/>
  <c r="I22" i="12"/>
  <c r="I21" i="12" l="1"/>
  <c r="K21" i="12"/>
  <c r="M32" i="12"/>
  <c r="M18" i="12"/>
  <c r="G52" i="12"/>
  <c r="M52" i="12" s="1"/>
  <c r="G51" i="12"/>
  <c r="M51" i="12" s="1"/>
  <c r="G50" i="12"/>
  <c r="M50" i="12" s="1"/>
  <c r="G49" i="12"/>
  <c r="M49" i="12" s="1"/>
  <c r="G48" i="12"/>
  <c r="M48" i="12" s="1"/>
  <c r="G47" i="12"/>
  <c r="G45" i="12"/>
  <c r="M45" i="12" s="1"/>
  <c r="G44" i="12"/>
  <c r="M44" i="12" s="1"/>
  <c r="M43" i="12" s="1"/>
  <c r="G42" i="12"/>
  <c r="G41" i="12" s="1"/>
  <c r="I54" i="1" s="1"/>
  <c r="G38" i="12"/>
  <c r="M38" i="12" s="1"/>
  <c r="G36" i="12"/>
  <c r="M36" i="12" s="1"/>
  <c r="G34" i="12"/>
  <c r="M34" i="12" s="1"/>
  <c r="M33" i="12" s="1"/>
  <c r="G32" i="12"/>
  <c r="G31" i="12"/>
  <c r="M31" i="12" s="1"/>
  <c r="G30" i="12"/>
  <c r="M30" i="12" s="1"/>
  <c r="G29" i="12"/>
  <c r="G28" i="12" s="1"/>
  <c r="I52" i="1" s="1"/>
  <c r="G26" i="12"/>
  <c r="M26" i="12" s="1"/>
  <c r="G24" i="12"/>
  <c r="M24" i="12" s="1"/>
  <c r="G22" i="12"/>
  <c r="M22" i="12" s="1"/>
  <c r="G19" i="12"/>
  <c r="M19" i="12" s="1"/>
  <c r="G18" i="12"/>
  <c r="G16" i="12"/>
  <c r="M16" i="12" s="1"/>
  <c r="G14" i="12"/>
  <c r="M14" i="12" s="1"/>
  <c r="G12" i="12"/>
  <c r="M12" i="12" s="1"/>
  <c r="G11" i="12"/>
  <c r="G9" i="12"/>
  <c r="M9" i="12" s="1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G43" i="12" l="1"/>
  <c r="I55" i="1" s="1"/>
  <c r="I17" i="1" s="1"/>
  <c r="G46" i="12"/>
  <c r="I56" i="1" s="1"/>
  <c r="M47" i="12"/>
  <c r="M46" i="12" s="1"/>
  <c r="M42" i="12"/>
  <c r="M41" i="12" s="1"/>
  <c r="M29" i="12"/>
  <c r="M28" i="12" s="1"/>
  <c r="M13" i="12"/>
  <c r="G8" i="12"/>
  <c r="I49" i="1" s="1"/>
  <c r="M21" i="12"/>
  <c r="M11" i="12"/>
  <c r="M8" i="12" s="1"/>
  <c r="G33" i="12"/>
  <c r="I53" i="1" s="1"/>
  <c r="G21" i="12"/>
  <c r="I51" i="1" s="1"/>
  <c r="G13" i="12"/>
  <c r="I50" i="1" s="1"/>
  <c r="J39" i="1"/>
  <c r="J42" i="1" s="1"/>
  <c r="J40" i="1"/>
  <c r="I16" i="1" l="1"/>
  <c r="I21" i="1"/>
  <c r="I57" i="1"/>
  <c r="G53" i="12"/>
  <c r="M53" i="12" s="1"/>
  <c r="G25" i="1" l="1"/>
  <c r="G26" i="1" s="1"/>
  <c r="G29" i="1" s="1"/>
  <c r="J56" i="1"/>
  <c r="J53" i="1"/>
  <c r="J52" i="1"/>
  <c r="J54" i="1"/>
  <c r="J49" i="1"/>
  <c r="J51" i="1"/>
  <c r="J50" i="1"/>
  <c r="J55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</author>
  </authors>
  <commentList>
    <comment ref="S6" authorId="0" shapeId="0" xr:uid="{9BE799A2-0D1B-4E4E-8669-1ACE4BBF038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98DA740-2460-4D66-9CF9-0B3E15043CF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<sst xmlns="http://schemas.openxmlformats.org/spreadsheetml/2006/main" count="359" uniqueCount="180">
  <si>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</si>
  <si>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</si>
  <si>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</si>
  <si>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</si>
  <si>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</si>
  <si>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</si>
  <si>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</si>
  <si>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</si>
  <si>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</si>
  <si>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</si>
  <si>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</si>
  <si>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</si>
  <si>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</si>
  <si>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</si>
  <si>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</si>
  <si>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</si>
  <si>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</si>
  <si>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</si>
  <si>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</si>
  <si>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</si>
  <si>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</si>
  <si>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</si>
  <si>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</si>
  <si>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</si>
  <si>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</si>
  <si>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</si>
  <si>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</si>
  <si>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</si>
  <si>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</si>
  <si>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</si>
  <si>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</si>
  <si>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</si>
  <si>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</si>
  <si>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</si>
  <si>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</si>
  <si>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</si>
  <si>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</si>
  <si>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</si>
  <si>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</si>
  <si>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</si>
  <si>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</si>
  <si>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</si>
  <si>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</si>
  <si>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</si>
  <si>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práce</t>
  </si>
  <si>
    <t>Údržbové práce opěrné zídky</t>
  </si>
  <si>
    <t>Objekt:</t>
  </si>
  <si>
    <t>Rozpočet:</t>
  </si>
  <si>
    <t>2022-028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</si>
  <si>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</si>
  <si>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</si>
  <si>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</si>
  <si>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</si>
  <si>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</si>
  <si>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</si>
  <si>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</si>
  <si>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</si>
  <si>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</si>
  <si>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</si>
  <si>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</si>
  <si>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62</t>
  </si>
  <si>
    <t>Úpravy povrchů vnější</t>
  </si>
  <si>
    <t>96</t>
  </si>
  <si>
    <t>Bourání konstrukcí</t>
  </si>
  <si>
    <t>99</t>
  </si>
  <si>
    <t>Staveništní přesun hmot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</si>
  <si>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</si>
  <si>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</si>
  <si>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</si>
  <si>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</si>
  <si>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</si>
  <si>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</si>
  <si>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</si>
  <si>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</si>
  <si>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</si>
  <si>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</si>
  <si>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</si>
  <si>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</si>
  <si>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</si>
  <si>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</si>
  <si>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</si>
  <si>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</si>
  <si>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</si>
  <si>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</si>
  <si>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</si>
  <si>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</si>
  <si>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</si>
  <si>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</si>
  <si>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</si>
  <si>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</si>
  <si>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</si>
  <si>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</si>
  <si>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</si>
  <si>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</si>
  <si>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</si>
  <si>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</si>
  <si>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</si>
  <si>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</si>
  <si>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</si>
  <si>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</si>
  <si>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182001111</t>
  </si>
  <si>
    <t>Plošná úprava terénu, nerovnosti do 10 cm v rovině</t>
  </si>
  <si>
    <t>m2</t>
  </si>
  <si>
    <t>RTS 22/ II</t>
  </si>
  <si>
    <t>Práce</t>
  </si>
  <si>
    <t>POL1_</t>
  </si>
  <si>
    <t>(0,7+5,63+9,8+9,27+5,71+5,32+1,445)*0,5</t>
  </si>
  <si>
    <t>VV</t>
  </si>
  <si>
    <t>1-01</t>
  </si>
  <si>
    <t>Geodetické zaměření stavby</t>
  </si>
  <si>
    <t>kpl</t>
  </si>
  <si>
    <t>Vlastní</t>
  </si>
  <si>
    <t>Indiv</t>
  </si>
  <si>
    <t>1-02</t>
  </si>
  <si>
    <t>Vytyčení inženýrských sítí</t>
  </si>
  <si>
    <t>274321411</t>
  </si>
  <si>
    <t>Železobeton základových pasů C 25/30</t>
  </si>
  <si>
    <t>m3</t>
  </si>
  <si>
    <t>(0,7+5,63+9,8+9,27+5,71+5,32+1,445)*0,25*0,6</t>
  </si>
  <si>
    <t>274351215</t>
  </si>
  <si>
    <t>Bednění stěn základových pasů - zřízení bednicí materiál prkna</t>
  </si>
  <si>
    <t>(0,7+5,63+9,8+9,27+5,71+5,32+1,445)*0,25*2</t>
  </si>
  <si>
    <t>274351216</t>
  </si>
  <si>
    <t>Bednění stěn základových pasů - odstranění</t>
  </si>
  <si>
    <t>274361821</t>
  </si>
  <si>
    <t>Výztuž základových pasů z betonářské oceli  B500B (10 505)</t>
  </si>
  <si>
    <t>t</t>
  </si>
  <si>
    <t>5,68125*0,1</t>
  </si>
  <si>
    <t>311112120</t>
  </si>
  <si>
    <t>Stěna z tvárnic ztraceného bednění, tl. 200 mm zalití tvárnic betonem C 20/25</t>
  </si>
  <si>
    <t>311361821</t>
  </si>
  <si>
    <t>Výztuž nadzákladových zdí z betonářské oceli B500B (10 505)</t>
  </si>
  <si>
    <t>(0,7+5,63+9,8+9,27+5,71+5,32+1,445)*0,5*0,2*0,05</t>
  </si>
  <si>
    <t>345232121</t>
  </si>
  <si>
    <t>Stříška plotu ze zákrytových desek, šířka 300 mm včetně dodávky desek ZD 1 - 20 a ZD 2 - 20</t>
  </si>
  <si>
    <t>m</t>
  </si>
  <si>
    <t>0,7+5,63+9,8+9,27+5,71+5,32+1,445</t>
  </si>
  <si>
    <t>622421144</t>
  </si>
  <si>
    <t>Omítka vnější stěn, MVC, štuková, složitost 3</t>
  </si>
  <si>
    <t>627451641</t>
  </si>
  <si>
    <t>Oprava spárování cihelného zdiva stěn, pl. do 40 % spárovací maltou KlinkerMörtel, Baumit</t>
  </si>
  <si>
    <t>62-01</t>
  </si>
  <si>
    <t>Impregnace cihelného zdiva niky</t>
  </si>
  <si>
    <t>62-02</t>
  </si>
  <si>
    <t>Zakrytí štěrkového chodníčku geotextilií</t>
  </si>
  <si>
    <t>962023391</t>
  </si>
  <si>
    <t>Bourání zdiva nadzákladového smíšeného na MVC</t>
  </si>
  <si>
    <t>(0,7+5,63+9,8+9,27+5,71+5,32+1,445)*0,6*1,1</t>
  </si>
  <si>
    <t>976047231</t>
  </si>
  <si>
    <t>Vybourání betonových  krycích desek tl. do 10 cm</t>
  </si>
  <si>
    <t>978015391</t>
  </si>
  <si>
    <t>Otlučení omítek vnějších MVC v složit.5-7 do 100 %</t>
  </si>
  <si>
    <t>2,1*1,5*1,2*2</t>
  </si>
  <si>
    <t>1,25*0,6*1,2*2</t>
  </si>
  <si>
    <t>999281105</t>
  </si>
  <si>
    <t>Přesun hmot pro opravy a údržbu do výšky 6 m</t>
  </si>
  <si>
    <t>Přesun hmot</t>
  </si>
  <si>
    <t>POL7_</t>
  </si>
  <si>
    <t>764-01</t>
  </si>
  <si>
    <t>Oplechování kulatého nadpraží z Pz plechu</t>
  </si>
  <si>
    <t>kus</t>
  </si>
  <si>
    <t>998764201</t>
  </si>
  <si>
    <t>Přesun hmot pro klempířské konstr., výšky do 6 m</t>
  </si>
  <si>
    <t>979095311</t>
  </si>
  <si>
    <t>Naložení a složení vybouraných hmot/konstrukcí</t>
  </si>
  <si>
    <t>Přesun suti</t>
  </si>
  <si>
    <t>POL8_</t>
  </si>
  <si>
    <t>979082111</t>
  </si>
  <si>
    <t>Vnitrostaveništní doprava suti do 10 m</t>
  </si>
  <si>
    <t>979082121</t>
  </si>
  <si>
    <t>Příplatek k vnitrost. dopravě suti za dalších 5 m</t>
  </si>
  <si>
    <t>979083117</t>
  </si>
  <si>
    <t>Vodorovné přemístění suti na skládku do 6000 m</t>
  </si>
  <si>
    <t>979083191</t>
  </si>
  <si>
    <t>Příplatek za dalších započatých 1000 m nad 6000 m</t>
  </si>
  <si>
    <t>979990107</t>
  </si>
  <si>
    <t>Poplatek za uložení suti - směs betonu, cihel, dřeva, skupina odpadu 170904</t>
  </si>
  <si>
    <t>END</t>
  </si>
  <si>
    <t>Obnova hřbitovní zdi v obci Unkovice</t>
  </si>
  <si>
    <t>Údržbové práce hřbitovní zdi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</si>
</sst>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4" fontId="17" fillId="0" borderId="0" xfId="0" applyNumberFormat="1" applyFont="1" applyAlignment="1">
      <alignment horizontal="center" vertical="top" wrapText="1" shrinkToFit="1"/>
    </xf>
    <xf numFmtId="164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0" borderId="0" xfId="0" applyNumberFormat="1" applyFont="1"/>
    <xf numFmtId="4" fontId="16" fillId="5" borderId="40" xfId="0" applyNumberFormat="1" applyFont="1" applyFill="1" applyBorder="1" applyAlignment="1">
      <alignment vertical="top" shrinkToFit="1"/>
    </xf>
    <xf numFmtId="4" fontId="16" fillId="5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opLeftCell="B18" zoomScaleNormal="100" zoomScaleSheetLayoutView="75" workbookViewId="0">
      <selection activeCell="I18" sqref="I18:J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19" max="19" width="12.42578125" bestFit="1" customWidth="1"/>
  </cols>
  <sheetData>
    <row r="1" spans="1:15" ht="33.75" customHeight="1" x14ac:dyDescent="0.2">
      <c r="A1" s="47" t="s">
        <v>38</v>
      </c>
      <c r="B1" s="219" t="s">
        <v>4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2">
      <c r="A2" s="2"/>
      <c r="B2" s="77" t="s">
        <v>24</v>
      </c>
      <c r="C2" s="78"/>
      <c r="D2" s="79" t="s">
        <v>48</v>
      </c>
      <c r="E2" s="225" t="s">
        <v>178</v>
      </c>
      <c r="F2" s="226"/>
      <c r="G2" s="226"/>
      <c r="H2" s="226"/>
      <c r="I2" s="226"/>
      <c r="J2" s="227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28" t="s">
        <v>179</v>
      </c>
      <c r="F3" s="229"/>
      <c r="G3" s="229"/>
      <c r="H3" s="229"/>
      <c r="I3" s="229"/>
      <c r="J3" s="230"/>
    </row>
    <row r="4" spans="1:15" ht="23.25" customHeight="1" x14ac:dyDescent="0.2">
      <c r="A4" s="76">
        <v>1577</v>
      </c>
      <c r="B4" s="82" t="s">
        <v>47</v>
      </c>
      <c r="C4" s="83"/>
      <c r="D4" s="84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 x14ac:dyDescent="0.2">
      <c r="A5" s="2"/>
      <c r="B5" s="31" t="s">
        <v>23</v>
      </c>
      <c r="D5" s="213"/>
      <c r="E5" s="214"/>
      <c r="F5" s="214"/>
      <c r="G5" s="21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5"/>
      <c r="E6" s="216"/>
      <c r="F6" s="216"/>
      <c r="G6" s="21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2"/>
      <c r="E11" s="232"/>
      <c r="F11" s="232"/>
      <c r="G11" s="232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7"/>
      <c r="E12" s="207"/>
      <c r="F12" s="207"/>
      <c r="G12" s="207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11"/>
      <c r="F13" s="212"/>
      <c r="G13" s="21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1"/>
      <c r="F15" s="231"/>
      <c r="G15" s="233"/>
      <c r="H15" s="233"/>
      <c r="I15" s="233" t="s">
        <v>31</v>
      </c>
      <c r="J15" s="234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f>Stavba!I49+Stavba!I50+Stavba!I51+Stavba!I52+Stavba!I53+Stavba!I54+Stavba!I56</f>
        <v>0</v>
      </c>
      <c r="J16" s="198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f>I55</f>
        <v>0</v>
      </c>
      <c r="J17" s="198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v>0</v>
      </c>
      <c r="J18" s="198"/>
    </row>
    <row r="19" spans="1:10" ht="23.25" customHeight="1" x14ac:dyDescent="0.2">
      <c r="A19" s="137" t="s">
        <v>71</v>
      </c>
      <c r="B19" s="38" t="s">
        <v>29</v>
      </c>
      <c r="C19" s="62"/>
      <c r="D19" s="63"/>
      <c r="E19" s="196"/>
      <c r="F19" s="197"/>
      <c r="G19" s="196"/>
      <c r="H19" s="197"/>
      <c r="I19" s="196">
        <v>0</v>
      </c>
      <c r="J19" s="198"/>
    </row>
    <row r="20" spans="1:10" ht="23.25" customHeight="1" x14ac:dyDescent="0.2">
      <c r="A20" s="137" t="s">
        <v>72</v>
      </c>
      <c r="B20" s="38" t="s">
        <v>30</v>
      </c>
      <c r="C20" s="62"/>
      <c r="D20" s="63"/>
      <c r="E20" s="196"/>
      <c r="F20" s="197"/>
      <c r="G20" s="196"/>
      <c r="H20" s="197"/>
      <c r="I20" s="196">
        <v>0</v>
      </c>
      <c r="J20" s="198"/>
    </row>
    <row r="21" spans="1:10" ht="23.25" customHeight="1" x14ac:dyDescent="0.2">
      <c r="A21" s="2"/>
      <c r="B21" s="48" t="s">
        <v>31</v>
      </c>
      <c r="C21" s="64"/>
      <c r="D21" s="65"/>
      <c r="E21" s="199"/>
      <c r="F21" s="235"/>
      <c r="G21" s="199"/>
      <c r="H21" s="235"/>
      <c r="I21" s="199">
        <f>SUM(I16:J20)</f>
        <v>0</v>
      </c>
      <c r="J21" s="20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94">
        <v>0</v>
      </c>
      <c r="H23" s="195"/>
      <c r="I23" s="19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92">
        <v>0</v>
      </c>
      <c r="H24" s="193"/>
      <c r="I24" s="19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4">
        <f>'01 01 Pol'!G53</f>
        <v>0</v>
      </c>
      <c r="H25" s="195"/>
      <c r="I25" s="19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2">
        <f>ZakladDPHZakl*0.21</f>
        <v>0</v>
      </c>
      <c r="H26" s="223"/>
      <c r="I26" s="223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24">
        <v>0</v>
      </c>
      <c r="H27" s="224"/>
      <c r="I27" s="22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1">
        <v>374863.28</v>
      </c>
      <c r="H28" s="202"/>
      <c r="I28" s="202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201">
        <f>ZakladDPHZakl+DPHZakl</f>
        <v>0</v>
      </c>
      <c r="H29" s="201"/>
      <c r="I29" s="201"/>
      <c r="J29" s="118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 x14ac:dyDescent="0.2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49</v>
      </c>
      <c r="C39" s="186"/>
      <c r="D39" s="186"/>
      <c r="E39" s="186"/>
      <c r="F39" s="98">
        <v>0</v>
      </c>
      <c r="G39" s="99">
        <v>374863.28</v>
      </c>
      <c r="H39" s="100">
        <v>78721.289999999994</v>
      </c>
      <c r="I39" s="100">
        <v>453584.57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43</v>
      </c>
      <c r="C40" s="187" t="s">
        <v>45</v>
      </c>
      <c r="D40" s="187"/>
      <c r="E40" s="187"/>
      <c r="F40" s="103">
        <v>0</v>
      </c>
      <c r="G40" s="104">
        <v>374863.28</v>
      </c>
      <c r="H40" s="104">
        <v>78721.289999999994</v>
      </c>
      <c r="I40" s="104">
        <v>453584.57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186" t="s">
        <v>44</v>
      </c>
      <c r="D41" s="186"/>
      <c r="E41" s="186"/>
      <c r="F41" s="107">
        <v>0</v>
      </c>
      <c r="G41" s="100">
        <v>374863.28</v>
      </c>
      <c r="H41" s="100">
        <v>78721.289999999994</v>
      </c>
      <c r="I41" s="100">
        <v>453584.57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88" t="s">
        <v>50</v>
      </c>
      <c r="C42" s="189"/>
      <c r="D42" s="189"/>
      <c r="E42" s="190"/>
      <c r="F42" s="108">
        <f>SUMIF(A39:A41,"=1",F39:F41)</f>
        <v>0</v>
      </c>
      <c r="G42" s="109">
        <f>SUMIF(A39:A41,"=1",G39:G41)</f>
        <v>374863.28</v>
      </c>
      <c r="H42" s="109">
        <f>SUMIF(A39:A41,"=1",H39:H41)</f>
        <v>78721.289999999994</v>
      </c>
      <c r="I42" s="109">
        <f>SUMIF(A39:A41,"=1",I39:I41)</f>
        <v>453584.57</v>
      </c>
      <c r="J42" s="110">
        <f>SUMIF(A39:A41,"=1",J39:J41)</f>
        <v>100</v>
      </c>
    </row>
    <row r="46" spans="1:10" ht="15.75" x14ac:dyDescent="0.25">
      <c r="B46" s="119" t="s">
        <v>52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53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54</v>
      </c>
      <c r="C49" s="184" t="s">
        <v>55</v>
      </c>
      <c r="D49" s="185"/>
      <c r="E49" s="185"/>
      <c r="F49" s="135" t="s">
        <v>26</v>
      </c>
      <c r="G49" s="128"/>
      <c r="H49" s="128"/>
      <c r="I49" s="128">
        <f>'01 01 Pol'!G8</f>
        <v>0</v>
      </c>
      <c r="J49" s="133" t="str">
        <f>IF(I57=0,"",I49/I57*100)</f>
        <v/>
      </c>
    </row>
    <row r="50" spans="1:10" ht="36.75" customHeight="1" x14ac:dyDescent="0.2">
      <c r="A50" s="122"/>
      <c r="B50" s="127" t="s">
        <v>56</v>
      </c>
      <c r="C50" s="184" t="s">
        <v>57</v>
      </c>
      <c r="D50" s="185"/>
      <c r="E50" s="185"/>
      <c r="F50" s="135" t="s">
        <v>26</v>
      </c>
      <c r="G50" s="128"/>
      <c r="H50" s="128"/>
      <c r="I50" s="128">
        <f>'01 01 Pol'!G13</f>
        <v>0</v>
      </c>
      <c r="J50" s="133" t="str">
        <f>IF(I57=0,"",I50/I57*100)</f>
        <v/>
      </c>
    </row>
    <row r="51" spans="1:10" ht="36.75" customHeight="1" x14ac:dyDescent="0.2">
      <c r="A51" s="122"/>
      <c r="B51" s="127" t="s">
        <v>58</v>
      </c>
      <c r="C51" s="184" t="s">
        <v>59</v>
      </c>
      <c r="D51" s="185"/>
      <c r="E51" s="185"/>
      <c r="F51" s="135" t="s">
        <v>26</v>
      </c>
      <c r="G51" s="128"/>
      <c r="H51" s="128"/>
      <c r="I51" s="128">
        <f>'01 01 Pol'!G21</f>
        <v>0</v>
      </c>
      <c r="J51" s="133" t="str">
        <f>IF(I57=0,"",I51/I57*100)</f>
        <v/>
      </c>
    </row>
    <row r="52" spans="1:10" ht="36.75" customHeight="1" x14ac:dyDescent="0.2">
      <c r="A52" s="122"/>
      <c r="B52" s="127" t="s">
        <v>60</v>
      </c>
      <c r="C52" s="184" t="s">
        <v>61</v>
      </c>
      <c r="D52" s="185"/>
      <c r="E52" s="185"/>
      <c r="F52" s="135" t="s">
        <v>26</v>
      </c>
      <c r="G52" s="128"/>
      <c r="H52" s="128"/>
      <c r="I52" s="128">
        <f>'01 01 Pol'!G28</f>
        <v>0</v>
      </c>
      <c r="J52" s="133" t="str">
        <f>IF(I57=0,"",I52/I57*100)</f>
        <v/>
      </c>
    </row>
    <row r="53" spans="1:10" ht="36.75" customHeight="1" x14ac:dyDescent="0.2">
      <c r="A53" s="122"/>
      <c r="B53" s="127" t="s">
        <v>62</v>
      </c>
      <c r="C53" s="184" t="s">
        <v>63</v>
      </c>
      <c r="D53" s="185"/>
      <c r="E53" s="185"/>
      <c r="F53" s="135" t="s">
        <v>26</v>
      </c>
      <c r="G53" s="128"/>
      <c r="H53" s="128"/>
      <c r="I53" s="128">
        <f>'01 01 Pol'!G33</f>
        <v>0</v>
      </c>
      <c r="J53" s="133" t="str">
        <f>IF(I57=0,"",I53/I57*100)</f>
        <v/>
      </c>
    </row>
    <row r="54" spans="1:10" ht="36.75" customHeight="1" x14ac:dyDescent="0.2">
      <c r="A54" s="122"/>
      <c r="B54" s="127" t="s">
        <v>64</v>
      </c>
      <c r="C54" s="184" t="s">
        <v>65</v>
      </c>
      <c r="D54" s="185"/>
      <c r="E54" s="185"/>
      <c r="F54" s="135" t="s">
        <v>26</v>
      </c>
      <c r="G54" s="128"/>
      <c r="H54" s="128"/>
      <c r="I54" s="128">
        <f>'01 01 Pol'!G41</f>
        <v>0</v>
      </c>
      <c r="J54" s="133" t="str">
        <f>IF(I57=0,"",I54/I57*100)</f>
        <v/>
      </c>
    </row>
    <row r="55" spans="1:10" ht="36.75" customHeight="1" x14ac:dyDescent="0.2">
      <c r="A55" s="122"/>
      <c r="B55" s="127" t="s">
        <v>66</v>
      </c>
      <c r="C55" s="184" t="s">
        <v>67</v>
      </c>
      <c r="D55" s="185"/>
      <c r="E55" s="185"/>
      <c r="F55" s="135" t="s">
        <v>27</v>
      </c>
      <c r="G55" s="128"/>
      <c r="H55" s="128"/>
      <c r="I55" s="128">
        <f>'01 01 Pol'!G43</f>
        <v>0</v>
      </c>
      <c r="J55" s="133" t="str">
        <f>IF(I57=0,"",I55/I57*100)</f>
        <v/>
      </c>
    </row>
    <row r="56" spans="1:10" ht="36.75" customHeight="1" x14ac:dyDescent="0.2">
      <c r="A56" s="122"/>
      <c r="B56" s="127" t="s">
        <v>68</v>
      </c>
      <c r="C56" s="184" t="s">
        <v>69</v>
      </c>
      <c r="D56" s="185"/>
      <c r="E56" s="185"/>
      <c r="F56" s="135" t="s">
        <v>70</v>
      </c>
      <c r="G56" s="128"/>
      <c r="H56" s="128"/>
      <c r="I56" s="128">
        <f>'01 01 Pol'!G46</f>
        <v>0</v>
      </c>
      <c r="J56" s="133" t="str">
        <f>IF(I57=0,"",I56/I57*100)</f>
        <v/>
      </c>
    </row>
    <row r="57" spans="1:10" ht="25.5" customHeight="1" x14ac:dyDescent="0.2">
      <c r="A57" s="123"/>
      <c r="B57" s="129" t="s">
        <v>1</v>
      </c>
      <c r="C57" s="130"/>
      <c r="D57" s="131"/>
      <c r="E57" s="131"/>
      <c r="F57" s="136"/>
      <c r="G57" s="132"/>
      <c r="H57" s="132"/>
      <c r="I57" s="132">
        <f>SUM(I49:I56)</f>
        <v>0</v>
      </c>
      <c r="J57" s="134">
        <f>SUM(J49:J56)</f>
        <v>0</v>
      </c>
    </row>
    <row r="58" spans="1:10" x14ac:dyDescent="0.2">
      <c r="F58" s="85"/>
      <c r="G58" s="85"/>
      <c r="H58" s="85"/>
      <c r="I58" s="85"/>
      <c r="J58" s="86"/>
    </row>
    <row r="59" spans="1:10" x14ac:dyDescent="0.2">
      <c r="F59" s="85"/>
      <c r="G59" s="85"/>
      <c r="H59" s="85"/>
      <c r="I59" s="85"/>
      <c r="J59" s="86"/>
    </row>
    <row r="60" spans="1:10" x14ac:dyDescent="0.2">
      <c r="F60" s="85"/>
      <c r="G60" s="85"/>
      <c r="H60" s="85"/>
      <c r="I60" s="85"/>
      <c r="J60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50" t="s">
        <v>8</v>
      </c>
      <c r="B2" s="49"/>
      <c r="C2" s="238"/>
      <c r="D2" s="238"/>
      <c r="E2" s="238"/>
      <c r="F2" s="238"/>
      <c r="G2" s="239"/>
    </row>
    <row r="3" spans="1:7" ht="24.95" customHeight="1" x14ac:dyDescent="0.2">
      <c r="A3" s="50" t="s">
        <v>9</v>
      </c>
      <c r="B3" s="49"/>
      <c r="C3" s="238"/>
      <c r="D3" s="238"/>
      <c r="E3" s="238"/>
      <c r="F3" s="238"/>
      <c r="G3" s="239"/>
    </row>
    <row r="4" spans="1:7" ht="24.95" customHeight="1" x14ac:dyDescent="0.2">
      <c r="A4" s="50" t="s">
        <v>10</v>
      </c>
      <c r="B4" s="49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B50D-C686-43A4-89FC-1BF8A7F9FB2F}">
  <sheetPr>
    <outlinePr summaryBelow="0"/>
  </sheetPr>
  <dimension ref="A1:BH5000"/>
  <sheetViews>
    <sheetView tabSelected="1" workbookViewId="0">
      <pane ySplit="7" topLeftCell="A47" activePane="bottomLeft" state="frozen"/>
      <selection pane="bottomLeft" activeCell="F47" sqref="F47"/>
    </sheetView>
  </sheetViews>
  <sheetFormatPr defaultRowHeight="12.75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8" width="9.140625" hidden="1" customWidth="1"/>
    <col min="9" max="9" width="10.140625" hidden="1" customWidth="1"/>
    <col min="10" max="11" width="9.140625" hidden="1" customWidth="1"/>
    <col min="12" max="12" width="9.140625" customWidth="1"/>
    <col min="13" max="13" width="14.140625" customWidth="1"/>
    <col min="14" max="18" width="9.140625" hidden="1" customWidth="1"/>
    <col min="19" max="19" width="0" hidden="1" customWidth="1"/>
    <col min="20" max="20" width="9.28515625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0" t="s">
        <v>7</v>
      </c>
      <c r="B1" s="240"/>
      <c r="C1" s="240"/>
      <c r="D1" s="240"/>
      <c r="E1" s="240"/>
      <c r="F1" s="240"/>
      <c r="G1" s="240"/>
      <c r="AG1" t="s">
        <v>73</v>
      </c>
    </row>
    <row r="2" spans="1:60" ht="25.15" customHeight="1" x14ac:dyDescent="0.2">
      <c r="A2" s="138" t="s">
        <v>8</v>
      </c>
      <c r="B2" s="49" t="s">
        <v>48</v>
      </c>
      <c r="C2" s="241" t="s">
        <v>178</v>
      </c>
      <c r="D2" s="242"/>
      <c r="E2" s="242"/>
      <c r="F2" s="242"/>
      <c r="G2" s="243"/>
      <c r="AG2" t="s">
        <v>74</v>
      </c>
    </row>
    <row r="3" spans="1:60" ht="25.15" customHeight="1" x14ac:dyDescent="0.2">
      <c r="A3" s="138" t="s">
        <v>9</v>
      </c>
      <c r="B3" s="49" t="s">
        <v>43</v>
      </c>
      <c r="C3" s="241" t="s">
        <v>179</v>
      </c>
      <c r="D3" s="242"/>
      <c r="E3" s="242"/>
      <c r="F3" s="242"/>
      <c r="G3" s="243"/>
      <c r="AC3" s="120" t="s">
        <v>74</v>
      </c>
      <c r="AG3" t="s">
        <v>75</v>
      </c>
    </row>
    <row r="4" spans="1:60" ht="25.15" customHeight="1" x14ac:dyDescent="0.2">
      <c r="A4" s="139" t="s">
        <v>10</v>
      </c>
      <c r="B4" s="140" t="s">
        <v>43</v>
      </c>
      <c r="C4" s="244" t="s">
        <v>44</v>
      </c>
      <c r="D4" s="245"/>
      <c r="E4" s="245"/>
      <c r="F4" s="245"/>
      <c r="G4" s="246"/>
      <c r="AG4" t="s">
        <v>76</v>
      </c>
    </row>
    <row r="5" spans="1:60" x14ac:dyDescent="0.2">
      <c r="D5" s="10"/>
    </row>
    <row r="6" spans="1:60" ht="38.25" x14ac:dyDescent="0.2">
      <c r="A6" s="142" t="s">
        <v>77</v>
      </c>
      <c r="B6" s="144" t="s">
        <v>78</v>
      </c>
      <c r="C6" s="144" t="s">
        <v>79</v>
      </c>
      <c r="D6" s="143" t="s">
        <v>80</v>
      </c>
      <c r="E6" s="142" t="s">
        <v>81</v>
      </c>
      <c r="F6" s="141" t="s">
        <v>82</v>
      </c>
      <c r="G6" s="142" t="s">
        <v>31</v>
      </c>
      <c r="H6" s="145" t="s">
        <v>32</v>
      </c>
      <c r="I6" s="145" t="s">
        <v>83</v>
      </c>
      <c r="J6" s="145" t="s">
        <v>33</v>
      </c>
      <c r="K6" s="145" t="s">
        <v>84</v>
      </c>
      <c r="L6" s="145" t="s">
        <v>85</v>
      </c>
      <c r="M6" s="145" t="s">
        <v>86</v>
      </c>
      <c r="N6" s="145" t="s">
        <v>87</v>
      </c>
      <c r="O6" s="145" t="s">
        <v>88</v>
      </c>
      <c r="P6" s="145" t="s">
        <v>89</v>
      </c>
      <c r="Q6" s="145" t="s">
        <v>90</v>
      </c>
      <c r="R6" s="145" t="s">
        <v>91</v>
      </c>
      <c r="S6" s="145" t="s">
        <v>92</v>
      </c>
      <c r="T6" s="145" t="s">
        <v>93</v>
      </c>
      <c r="U6" s="145" t="s">
        <v>94</v>
      </c>
      <c r="V6" s="145" t="s">
        <v>95</v>
      </c>
      <c r="W6" s="145" t="s">
        <v>96</v>
      </c>
      <c r="X6" s="145" t="s">
        <v>97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</row>
    <row r="8" spans="1:60" x14ac:dyDescent="0.2">
      <c r="A8" s="156" t="s">
        <v>98</v>
      </c>
      <c r="B8" s="157" t="s">
        <v>54</v>
      </c>
      <c r="C8" s="174" t="s">
        <v>55</v>
      </c>
      <c r="D8" s="158"/>
      <c r="E8" s="159"/>
      <c r="F8" s="160"/>
      <c r="G8" s="160">
        <f>G9+G11+G12</f>
        <v>0</v>
      </c>
      <c r="H8" s="160"/>
      <c r="I8" s="160">
        <v>0</v>
      </c>
      <c r="J8" s="160"/>
      <c r="K8" s="160">
        <v>19210.16</v>
      </c>
      <c r="L8" s="160"/>
      <c r="M8" s="160">
        <f>M9+M11+M12</f>
        <v>0</v>
      </c>
      <c r="N8" s="159"/>
      <c r="O8" s="159"/>
      <c r="P8" s="159"/>
      <c r="Q8" s="159"/>
      <c r="R8" s="160"/>
      <c r="S8" s="160"/>
      <c r="T8" s="161"/>
      <c r="U8" s="155"/>
      <c r="V8" s="155"/>
      <c r="W8" s="155"/>
      <c r="X8" s="155"/>
      <c r="AG8" t="s">
        <v>99</v>
      </c>
    </row>
    <row r="9" spans="1:60" x14ac:dyDescent="0.2">
      <c r="A9" s="162">
        <v>1</v>
      </c>
      <c r="B9" s="163" t="s">
        <v>100</v>
      </c>
      <c r="C9" s="175" t="s">
        <v>101</v>
      </c>
      <c r="D9" s="164" t="s">
        <v>102</v>
      </c>
      <c r="E9" s="165">
        <v>18.9375</v>
      </c>
      <c r="F9" s="181"/>
      <c r="G9" s="166">
        <f>E9*F9</f>
        <v>0</v>
      </c>
      <c r="H9" s="166">
        <v>0</v>
      </c>
      <c r="I9" s="166">
        <v>0</v>
      </c>
      <c r="J9" s="166">
        <v>37.5</v>
      </c>
      <c r="K9" s="166">
        <v>710.15625</v>
      </c>
      <c r="L9" s="166">
        <v>21</v>
      </c>
      <c r="M9" s="166">
        <f>G9*1.21</f>
        <v>0</v>
      </c>
      <c r="N9" s="165">
        <v>0</v>
      </c>
      <c r="O9" s="165">
        <v>0</v>
      </c>
      <c r="P9" s="165">
        <v>0</v>
      </c>
      <c r="Q9" s="165">
        <v>0</v>
      </c>
      <c r="R9" s="166"/>
      <c r="S9" s="166" t="s">
        <v>103</v>
      </c>
      <c r="T9" s="167" t="s">
        <v>103</v>
      </c>
      <c r="U9" s="152">
        <v>0.09</v>
      </c>
      <c r="V9" s="152">
        <v>1.704375</v>
      </c>
      <c r="W9" s="152"/>
      <c r="X9" s="152" t="s">
        <v>104</v>
      </c>
      <c r="Y9" s="146"/>
      <c r="Z9" s="146"/>
      <c r="AA9" s="146"/>
      <c r="AB9" s="146"/>
      <c r="AC9" s="146"/>
      <c r="AD9" s="146"/>
      <c r="AE9" s="146"/>
      <c r="AF9" s="146"/>
      <c r="AG9" s="146" t="s">
        <v>105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49"/>
      <c r="B10" s="150"/>
      <c r="C10" s="176" t="s">
        <v>106</v>
      </c>
      <c r="D10" s="153"/>
      <c r="E10" s="154">
        <v>18.9375</v>
      </c>
      <c r="F10" s="152"/>
      <c r="G10" s="152"/>
      <c r="H10" s="152"/>
      <c r="I10" s="152"/>
      <c r="J10" s="152"/>
      <c r="K10" s="152"/>
      <c r="L10" s="152"/>
      <c r="M10" s="152"/>
      <c r="N10" s="151"/>
      <c r="O10" s="151"/>
      <c r="P10" s="151"/>
      <c r="Q10" s="151"/>
      <c r="R10" s="152"/>
      <c r="S10" s="152"/>
      <c r="T10" s="152"/>
      <c r="U10" s="152"/>
      <c r="V10" s="152"/>
      <c r="W10" s="152"/>
      <c r="X10" s="152"/>
      <c r="Y10" s="146"/>
      <c r="Z10" s="146"/>
      <c r="AA10" s="146"/>
      <c r="AB10" s="146"/>
      <c r="AC10" s="146"/>
      <c r="AD10" s="146"/>
      <c r="AE10" s="146"/>
      <c r="AF10" s="146"/>
      <c r="AG10" s="146" t="s">
        <v>107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68">
        <v>2</v>
      </c>
      <c r="B11" s="169" t="s">
        <v>108</v>
      </c>
      <c r="C11" s="177" t="s">
        <v>109</v>
      </c>
      <c r="D11" s="170" t="s">
        <v>110</v>
      </c>
      <c r="E11" s="171">
        <v>1</v>
      </c>
      <c r="F11" s="182"/>
      <c r="G11" s="166">
        <f t="shared" ref="G11:G12" si="0">E11*F11</f>
        <v>0</v>
      </c>
      <c r="H11" s="172">
        <v>0</v>
      </c>
      <c r="I11" s="172">
        <v>0</v>
      </c>
      <c r="J11" s="172">
        <v>8500</v>
      </c>
      <c r="K11" s="172">
        <v>8500</v>
      </c>
      <c r="L11" s="172">
        <v>21</v>
      </c>
      <c r="M11" s="166">
        <f t="shared" ref="M11:M12" si="1">G11*1.21</f>
        <v>0</v>
      </c>
      <c r="N11" s="171">
        <v>0</v>
      </c>
      <c r="O11" s="171">
        <v>0</v>
      </c>
      <c r="P11" s="171">
        <v>0</v>
      </c>
      <c r="Q11" s="171">
        <v>0</v>
      </c>
      <c r="R11" s="172"/>
      <c r="S11" s="172" t="s">
        <v>111</v>
      </c>
      <c r="T11" s="173" t="s">
        <v>112</v>
      </c>
      <c r="U11" s="152">
        <v>0</v>
      </c>
      <c r="V11" s="152">
        <v>0</v>
      </c>
      <c r="W11" s="152"/>
      <c r="X11" s="152" t="s">
        <v>104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105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168">
        <v>3</v>
      </c>
      <c r="B12" s="169" t="s">
        <v>113</v>
      </c>
      <c r="C12" s="177" t="s">
        <v>114</v>
      </c>
      <c r="D12" s="170" t="s">
        <v>110</v>
      </c>
      <c r="E12" s="171">
        <v>1</v>
      </c>
      <c r="F12" s="182"/>
      <c r="G12" s="166">
        <f t="shared" si="0"/>
        <v>0</v>
      </c>
      <c r="H12" s="172">
        <v>0</v>
      </c>
      <c r="I12" s="172">
        <v>0</v>
      </c>
      <c r="J12" s="172">
        <v>10000</v>
      </c>
      <c r="K12" s="172">
        <v>10000</v>
      </c>
      <c r="L12" s="172">
        <v>21</v>
      </c>
      <c r="M12" s="166">
        <f t="shared" si="1"/>
        <v>0</v>
      </c>
      <c r="N12" s="171">
        <v>0</v>
      </c>
      <c r="O12" s="171">
        <v>0</v>
      </c>
      <c r="P12" s="171">
        <v>0</v>
      </c>
      <c r="Q12" s="171">
        <v>0</v>
      </c>
      <c r="R12" s="172"/>
      <c r="S12" s="172" t="s">
        <v>111</v>
      </c>
      <c r="T12" s="173" t="s">
        <v>112</v>
      </c>
      <c r="U12" s="152">
        <v>0</v>
      </c>
      <c r="V12" s="152">
        <v>0</v>
      </c>
      <c r="W12" s="152"/>
      <c r="X12" s="152" t="s">
        <v>104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105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56" t="s">
        <v>98</v>
      </c>
      <c r="B13" s="157" t="s">
        <v>56</v>
      </c>
      <c r="C13" s="174" t="s">
        <v>57</v>
      </c>
      <c r="D13" s="158"/>
      <c r="E13" s="159"/>
      <c r="F13" s="160"/>
      <c r="G13" s="160">
        <f>G14+G16+G18+G19</f>
        <v>0</v>
      </c>
      <c r="H13" s="160"/>
      <c r="I13" s="160">
        <v>59192.3</v>
      </c>
      <c r="J13" s="160"/>
      <c r="K13" s="160">
        <v>16597.84</v>
      </c>
      <c r="L13" s="160"/>
      <c r="M13" s="160">
        <f>M14+M16+M18+M19</f>
        <v>0</v>
      </c>
      <c r="N13" s="159"/>
      <c r="O13" s="159"/>
      <c r="P13" s="159"/>
      <c r="Q13" s="159"/>
      <c r="R13" s="160"/>
      <c r="S13" s="160"/>
      <c r="T13" s="161"/>
      <c r="U13" s="155"/>
      <c r="V13" s="155"/>
      <c r="W13" s="155"/>
      <c r="X13" s="155"/>
      <c r="AA13" s="85"/>
    </row>
    <row r="14" spans="1:60" x14ac:dyDescent="0.2">
      <c r="A14" s="162">
        <v>4</v>
      </c>
      <c r="B14" s="163" t="s">
        <v>115</v>
      </c>
      <c r="C14" s="175" t="s">
        <v>116</v>
      </c>
      <c r="D14" s="164" t="s">
        <v>117</v>
      </c>
      <c r="E14" s="165">
        <v>5.6812500000000004</v>
      </c>
      <c r="F14" s="181"/>
      <c r="G14" s="166">
        <f>E14*F14</f>
        <v>0</v>
      </c>
      <c r="H14" s="166">
        <v>3113.35</v>
      </c>
      <c r="I14" s="166">
        <v>17687.719687500001</v>
      </c>
      <c r="J14" s="166">
        <v>316.64999999999998</v>
      </c>
      <c r="K14" s="166">
        <v>1798.9678125</v>
      </c>
      <c r="L14" s="166">
        <v>21</v>
      </c>
      <c r="M14" s="166">
        <f>G14*1.21</f>
        <v>0</v>
      </c>
      <c r="N14" s="165">
        <v>2.5249999999999999</v>
      </c>
      <c r="O14" s="165">
        <v>14.34515625</v>
      </c>
      <c r="P14" s="165">
        <v>0</v>
      </c>
      <c r="Q14" s="165">
        <v>0</v>
      </c>
      <c r="R14" s="166"/>
      <c r="S14" s="166" t="s">
        <v>103</v>
      </c>
      <c r="T14" s="167" t="s">
        <v>103</v>
      </c>
      <c r="U14" s="152">
        <v>0.48</v>
      </c>
      <c r="V14" s="152">
        <v>2.7269999999999999</v>
      </c>
      <c r="W14" s="152"/>
      <c r="X14" s="152" t="s">
        <v>104</v>
      </c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49"/>
      <c r="B15" s="150"/>
      <c r="C15" s="176" t="s">
        <v>118</v>
      </c>
      <c r="D15" s="153"/>
      <c r="E15" s="154">
        <v>5.6812500000000004</v>
      </c>
      <c r="F15" s="152"/>
      <c r="G15" s="152"/>
      <c r="H15" s="152"/>
      <c r="I15" s="152"/>
      <c r="J15" s="152"/>
      <c r="K15" s="152"/>
      <c r="L15" s="152"/>
      <c r="M15" s="152"/>
      <c r="N15" s="151"/>
      <c r="O15" s="151"/>
      <c r="P15" s="151"/>
      <c r="Q15" s="151"/>
      <c r="R15" s="152"/>
      <c r="S15" s="152"/>
      <c r="T15" s="152"/>
      <c r="U15" s="152"/>
      <c r="V15" s="152"/>
      <c r="W15" s="152"/>
      <c r="X15" s="152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x14ac:dyDescent="0.2">
      <c r="A16" s="162">
        <v>5</v>
      </c>
      <c r="B16" s="163" t="s">
        <v>119</v>
      </c>
      <c r="C16" s="175" t="s">
        <v>120</v>
      </c>
      <c r="D16" s="164" t="s">
        <v>102</v>
      </c>
      <c r="E16" s="165">
        <v>18.9375</v>
      </c>
      <c r="F16" s="181"/>
      <c r="G16" s="166">
        <f>E16*F16</f>
        <v>0</v>
      </c>
      <c r="H16" s="166">
        <v>410.61</v>
      </c>
      <c r="I16" s="166">
        <v>7775.9268750000001</v>
      </c>
      <c r="J16" s="166">
        <v>233.39</v>
      </c>
      <c r="K16" s="166">
        <v>4419.8231249999999</v>
      </c>
      <c r="L16" s="166">
        <v>21</v>
      </c>
      <c r="M16" s="166">
        <f>G16*1.21</f>
        <v>0</v>
      </c>
      <c r="N16" s="165">
        <v>3.6339999999999997E-2</v>
      </c>
      <c r="O16" s="165">
        <v>0.6881887499999999</v>
      </c>
      <c r="P16" s="165">
        <v>0</v>
      </c>
      <c r="Q16" s="165">
        <v>0</v>
      </c>
      <c r="R16" s="166"/>
      <c r="S16" s="166" t="s">
        <v>103</v>
      </c>
      <c r="T16" s="167" t="s">
        <v>103</v>
      </c>
      <c r="U16" s="152">
        <v>0.52700000000000002</v>
      </c>
      <c r="V16" s="152">
        <v>9.9800625000000007</v>
      </c>
      <c r="W16" s="152"/>
      <c r="X16" s="152" t="s">
        <v>104</v>
      </c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49"/>
      <c r="B17" s="150"/>
      <c r="C17" s="176" t="s">
        <v>121</v>
      </c>
      <c r="D17" s="153"/>
      <c r="E17" s="154">
        <v>18.9375</v>
      </c>
      <c r="F17" s="152"/>
      <c r="G17" s="152"/>
      <c r="H17" s="152"/>
      <c r="I17" s="152"/>
      <c r="J17" s="152"/>
      <c r="K17" s="152"/>
      <c r="L17" s="152"/>
      <c r="M17" s="152"/>
      <c r="N17" s="151"/>
      <c r="O17" s="151"/>
      <c r="P17" s="151"/>
      <c r="Q17" s="151"/>
      <c r="R17" s="152"/>
      <c r="S17" s="152"/>
      <c r="T17" s="152"/>
      <c r="U17" s="152"/>
      <c r="V17" s="152"/>
      <c r="W17" s="152"/>
      <c r="X17" s="152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68">
        <v>6</v>
      </c>
      <c r="B18" s="169" t="s">
        <v>122</v>
      </c>
      <c r="C18" s="177" t="s">
        <v>123</v>
      </c>
      <c r="D18" s="170" t="s">
        <v>102</v>
      </c>
      <c r="E18" s="171">
        <v>18.9375</v>
      </c>
      <c r="F18" s="182"/>
      <c r="G18" s="166">
        <f t="shared" ref="G18:G19" si="2">E18*F18</f>
        <v>0</v>
      </c>
      <c r="H18" s="172">
        <v>0</v>
      </c>
      <c r="I18" s="172">
        <v>0</v>
      </c>
      <c r="J18" s="172">
        <v>140</v>
      </c>
      <c r="K18" s="172">
        <v>2651.25</v>
      </c>
      <c r="L18" s="172">
        <v>21</v>
      </c>
      <c r="M18" s="166">
        <f t="shared" ref="M18:M19" si="3">G18*1.21</f>
        <v>0</v>
      </c>
      <c r="N18" s="171">
        <v>0</v>
      </c>
      <c r="O18" s="171">
        <v>0</v>
      </c>
      <c r="P18" s="171">
        <v>0</v>
      </c>
      <c r="Q18" s="171">
        <v>0</v>
      </c>
      <c r="R18" s="172"/>
      <c r="S18" s="172" t="s">
        <v>103</v>
      </c>
      <c r="T18" s="173" t="s">
        <v>103</v>
      </c>
      <c r="U18" s="152">
        <v>0.32</v>
      </c>
      <c r="V18" s="152">
        <v>6.0600000000000005</v>
      </c>
      <c r="W18" s="152"/>
      <c r="X18" s="152" t="s">
        <v>104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x14ac:dyDescent="0.2">
      <c r="A19" s="162">
        <v>7</v>
      </c>
      <c r="B19" s="163" t="s">
        <v>124</v>
      </c>
      <c r="C19" s="175" t="s">
        <v>125</v>
      </c>
      <c r="D19" s="164" t="s">
        <v>126</v>
      </c>
      <c r="E19" s="165">
        <v>0.56813000000000002</v>
      </c>
      <c r="F19" s="181"/>
      <c r="G19" s="166">
        <f t="shared" si="2"/>
        <v>0</v>
      </c>
      <c r="H19" s="166">
        <v>59367.839999999997</v>
      </c>
      <c r="I19" s="166">
        <v>33728.650939200001</v>
      </c>
      <c r="J19" s="166">
        <v>13602.16</v>
      </c>
      <c r="K19" s="166">
        <v>7727.7951608000003</v>
      </c>
      <c r="L19" s="166">
        <v>21</v>
      </c>
      <c r="M19" s="166">
        <f t="shared" si="3"/>
        <v>0</v>
      </c>
      <c r="N19" s="165">
        <v>1.0211600000000001</v>
      </c>
      <c r="O19" s="165">
        <v>0.5801516308000001</v>
      </c>
      <c r="P19" s="165">
        <v>0</v>
      </c>
      <c r="Q19" s="165">
        <v>0</v>
      </c>
      <c r="R19" s="166"/>
      <c r="S19" s="166" t="s">
        <v>103</v>
      </c>
      <c r="T19" s="167" t="s">
        <v>103</v>
      </c>
      <c r="U19" s="152">
        <v>23.530999999999999</v>
      </c>
      <c r="V19" s="152">
        <v>13.368667029999999</v>
      </c>
      <c r="W19" s="152"/>
      <c r="X19" s="152" t="s">
        <v>104</v>
      </c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49"/>
      <c r="B20" s="150"/>
      <c r="C20" s="176" t="s">
        <v>127</v>
      </c>
      <c r="D20" s="153"/>
      <c r="E20" s="154">
        <v>0.56813000000000002</v>
      </c>
      <c r="F20" s="152"/>
      <c r="G20" s="152"/>
      <c r="H20" s="152"/>
      <c r="I20" s="152"/>
      <c r="J20" s="152"/>
      <c r="K20" s="152"/>
      <c r="L20" s="152"/>
      <c r="M20" s="152"/>
      <c r="N20" s="151"/>
      <c r="O20" s="151"/>
      <c r="P20" s="151"/>
      <c r="Q20" s="151"/>
      <c r="R20" s="152"/>
      <c r="S20" s="152"/>
      <c r="T20" s="152"/>
      <c r="U20" s="152"/>
      <c r="V20" s="152"/>
      <c r="W20" s="152"/>
      <c r="X20" s="152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56" t="s">
        <v>98</v>
      </c>
      <c r="B21" s="157" t="s">
        <v>58</v>
      </c>
      <c r="C21" s="174" t="s">
        <v>59</v>
      </c>
      <c r="D21" s="158"/>
      <c r="E21" s="159"/>
      <c r="F21" s="160"/>
      <c r="G21" s="160">
        <f>G22+G24+G26</f>
        <v>0</v>
      </c>
      <c r="H21" s="160"/>
      <c r="I21" s="160">
        <f>I22+I24+I26</f>
        <v>117632.38633000001</v>
      </c>
      <c r="J21" s="160"/>
      <c r="K21" s="160">
        <f>K22+K24+K26</f>
        <v>38391.218670000002</v>
      </c>
      <c r="L21" s="160"/>
      <c r="M21" s="160">
        <f>M22+M24+M26</f>
        <v>0</v>
      </c>
      <c r="N21" s="159"/>
      <c r="O21" s="159"/>
      <c r="P21" s="159"/>
      <c r="Q21" s="159"/>
      <c r="R21" s="160"/>
      <c r="S21" s="160"/>
      <c r="T21" s="161"/>
      <c r="U21" s="155"/>
      <c r="V21" s="155"/>
      <c r="W21" s="155"/>
      <c r="X21" s="155"/>
      <c r="AB21" s="180"/>
    </row>
    <row r="22" spans="1:60" ht="22.5" x14ac:dyDescent="0.2">
      <c r="A22" s="162">
        <v>8</v>
      </c>
      <c r="B22" s="163" t="s">
        <v>128</v>
      </c>
      <c r="C22" s="175" t="s">
        <v>129</v>
      </c>
      <c r="D22" s="164" t="s">
        <v>102</v>
      </c>
      <c r="E22" s="165">
        <v>66.28</v>
      </c>
      <c r="F22" s="181"/>
      <c r="G22" s="166">
        <f>E22*F22</f>
        <v>0</v>
      </c>
      <c r="H22" s="166">
        <v>864.97</v>
      </c>
      <c r="I22" s="166">
        <f>E22*H22</f>
        <v>57330.211600000002</v>
      </c>
      <c r="J22" s="166">
        <v>367.03</v>
      </c>
      <c r="K22" s="166">
        <f>E22*J22</f>
        <v>24326.7484</v>
      </c>
      <c r="L22" s="166">
        <v>21</v>
      </c>
      <c r="M22" s="166">
        <f>G22*1.21</f>
        <v>0</v>
      </c>
      <c r="N22" s="165">
        <v>0.50065000000000004</v>
      </c>
      <c r="O22" s="165">
        <v>9.481059375000001</v>
      </c>
      <c r="P22" s="165">
        <v>0</v>
      </c>
      <c r="Q22" s="165">
        <v>0</v>
      </c>
      <c r="R22" s="166"/>
      <c r="S22" s="166" t="s">
        <v>103</v>
      </c>
      <c r="T22" s="167" t="s">
        <v>103</v>
      </c>
      <c r="U22" s="152">
        <v>0.69799999999999995</v>
      </c>
      <c r="V22" s="152">
        <v>13.218375</v>
      </c>
      <c r="W22" s="152"/>
      <c r="X22" s="152" t="s">
        <v>104</v>
      </c>
      <c r="Y22" s="146"/>
      <c r="Z22" s="146"/>
      <c r="AA22" s="146"/>
      <c r="AB22" s="180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49"/>
      <c r="B23" s="150"/>
      <c r="C23" s="176" t="s">
        <v>106</v>
      </c>
      <c r="D23" s="153"/>
      <c r="E23" s="154">
        <v>18.9375</v>
      </c>
      <c r="F23" s="152"/>
      <c r="G23" s="152"/>
      <c r="H23" s="152"/>
      <c r="I23" s="152"/>
      <c r="J23" s="152"/>
      <c r="K23" s="152"/>
      <c r="L23" s="152"/>
      <c r="M23" s="152"/>
      <c r="N23" s="151"/>
      <c r="O23" s="151"/>
      <c r="P23" s="151"/>
      <c r="Q23" s="151"/>
      <c r="R23" s="152"/>
      <c r="S23" s="152"/>
      <c r="T23" s="152"/>
      <c r="U23" s="152"/>
      <c r="V23" s="152"/>
      <c r="W23" s="152"/>
      <c r="X23" s="152"/>
      <c r="Y23" s="146"/>
      <c r="Z23" s="146"/>
      <c r="AA23" s="146"/>
      <c r="AB23" s="180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x14ac:dyDescent="0.2">
      <c r="A24" s="162">
        <v>9</v>
      </c>
      <c r="B24" s="163" t="s">
        <v>130</v>
      </c>
      <c r="C24" s="175" t="s">
        <v>131</v>
      </c>
      <c r="D24" s="164" t="s">
        <v>126</v>
      </c>
      <c r="E24" s="165">
        <v>0.66279999999999994</v>
      </c>
      <c r="F24" s="181"/>
      <c r="G24" s="166">
        <f>E24*F24</f>
        <v>0</v>
      </c>
      <c r="H24" s="166">
        <v>59080.35</v>
      </c>
      <c r="I24" s="166">
        <f>E24*H24</f>
        <v>39158.455979999999</v>
      </c>
      <c r="J24" s="166">
        <v>14319.65</v>
      </c>
      <c r="K24" s="166">
        <f>E24*J24</f>
        <v>9491.0640199999998</v>
      </c>
      <c r="L24" s="166">
        <v>21</v>
      </c>
      <c r="M24" s="166">
        <f>G24*1.21</f>
        <v>0</v>
      </c>
      <c r="N24" s="165">
        <v>1.0202899999999999</v>
      </c>
      <c r="O24" s="165">
        <v>0.19322252019999997</v>
      </c>
      <c r="P24" s="165">
        <v>0</v>
      </c>
      <c r="Q24" s="165">
        <v>0</v>
      </c>
      <c r="R24" s="166"/>
      <c r="S24" s="166" t="s">
        <v>103</v>
      </c>
      <c r="T24" s="167" t="s">
        <v>103</v>
      </c>
      <c r="U24" s="152">
        <v>25.271000000000001</v>
      </c>
      <c r="V24" s="152">
        <v>4.7858219799999997</v>
      </c>
      <c r="W24" s="152"/>
      <c r="X24" s="152" t="s">
        <v>104</v>
      </c>
      <c r="Y24" s="146"/>
      <c r="Z24" s="146"/>
      <c r="AA24" s="146"/>
      <c r="AB24" s="180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49"/>
      <c r="B25" s="150"/>
      <c r="C25" s="176" t="s">
        <v>132</v>
      </c>
      <c r="D25" s="153"/>
      <c r="E25" s="154">
        <v>0.18937999999999999</v>
      </c>
      <c r="F25" s="152"/>
      <c r="G25" s="152"/>
      <c r="H25" s="152"/>
      <c r="I25" s="152"/>
      <c r="J25" s="152"/>
      <c r="K25" s="152"/>
      <c r="L25" s="152"/>
      <c r="M25" s="152"/>
      <c r="N25" s="151"/>
      <c r="O25" s="151"/>
      <c r="P25" s="151"/>
      <c r="Q25" s="151"/>
      <c r="R25" s="152"/>
      <c r="S25" s="152"/>
      <c r="T25" s="152"/>
      <c r="U25" s="152"/>
      <c r="V25" s="152"/>
      <c r="W25" s="152"/>
      <c r="X25" s="152"/>
      <c r="Y25" s="146"/>
      <c r="Z25" s="146"/>
      <c r="AA25" s="146"/>
      <c r="AB25" s="180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x14ac:dyDescent="0.2">
      <c r="A26" s="162">
        <v>10</v>
      </c>
      <c r="B26" s="163" t="s">
        <v>133</v>
      </c>
      <c r="C26" s="175" t="s">
        <v>134</v>
      </c>
      <c r="D26" s="164" t="s">
        <v>135</v>
      </c>
      <c r="E26" s="165">
        <v>37.875</v>
      </c>
      <c r="F26" s="181"/>
      <c r="G26" s="166">
        <f>E26*F26</f>
        <v>0</v>
      </c>
      <c r="H26" s="166">
        <v>558.25</v>
      </c>
      <c r="I26" s="166">
        <f>E26*H26</f>
        <v>21143.71875</v>
      </c>
      <c r="J26" s="166">
        <v>120.75</v>
      </c>
      <c r="K26" s="166">
        <f>E26*J26</f>
        <v>4573.40625</v>
      </c>
      <c r="L26" s="166">
        <v>21</v>
      </c>
      <c r="M26" s="166">
        <f>G26*1.21</f>
        <v>0</v>
      </c>
      <c r="N26" s="165">
        <v>5.3670000000000002E-2</v>
      </c>
      <c r="O26" s="165">
        <v>2.03275125</v>
      </c>
      <c r="P26" s="165">
        <v>0</v>
      </c>
      <c r="Q26" s="165">
        <v>0</v>
      </c>
      <c r="R26" s="166"/>
      <c r="S26" s="166" t="s">
        <v>103</v>
      </c>
      <c r="T26" s="167" t="s">
        <v>103</v>
      </c>
      <c r="U26" s="152">
        <v>0.23899999999999999</v>
      </c>
      <c r="V26" s="152">
        <v>9.0521250000000002</v>
      </c>
      <c r="W26" s="152"/>
      <c r="X26" s="152" t="s">
        <v>104</v>
      </c>
      <c r="Y26" s="146"/>
      <c r="Z26" s="146"/>
      <c r="AA26" s="146"/>
      <c r="AB26" s="180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49"/>
      <c r="B27" s="150"/>
      <c r="C27" s="176" t="s">
        <v>136</v>
      </c>
      <c r="D27" s="153"/>
      <c r="E27" s="154">
        <v>37.875</v>
      </c>
      <c r="F27" s="152"/>
      <c r="G27" s="152"/>
      <c r="H27" s="152"/>
      <c r="I27" s="152"/>
      <c r="J27" s="152"/>
      <c r="K27" s="152"/>
      <c r="L27" s="152"/>
      <c r="M27" s="152"/>
      <c r="N27" s="151"/>
      <c r="O27" s="151"/>
      <c r="P27" s="151"/>
      <c r="Q27" s="151"/>
      <c r="R27" s="152"/>
      <c r="S27" s="152"/>
      <c r="T27" s="152"/>
      <c r="U27" s="152"/>
      <c r="V27" s="152"/>
      <c r="W27" s="152"/>
      <c r="X27" s="152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56" t="s">
        <v>98</v>
      </c>
      <c r="B28" s="157" t="s">
        <v>60</v>
      </c>
      <c r="C28" s="174" t="s">
        <v>61</v>
      </c>
      <c r="D28" s="158"/>
      <c r="E28" s="159"/>
      <c r="F28" s="160"/>
      <c r="G28" s="160">
        <f>G29+G30+G31+G32</f>
        <v>0</v>
      </c>
      <c r="H28" s="160"/>
      <c r="I28" s="160">
        <v>886.58</v>
      </c>
      <c r="J28" s="160"/>
      <c r="K28" s="160">
        <v>17231.46</v>
      </c>
      <c r="L28" s="160"/>
      <c r="M28" s="160">
        <f>M29+M30+M31+M32</f>
        <v>0</v>
      </c>
      <c r="N28" s="159"/>
      <c r="O28" s="159"/>
      <c r="P28" s="159"/>
      <c r="Q28" s="159"/>
      <c r="R28" s="160"/>
      <c r="S28" s="160"/>
      <c r="T28" s="161"/>
      <c r="U28" s="155"/>
      <c r="V28" s="155"/>
      <c r="W28" s="155"/>
      <c r="X28" s="155"/>
    </row>
    <row r="29" spans="1:60" x14ac:dyDescent="0.2">
      <c r="A29" s="168">
        <v>11</v>
      </c>
      <c r="B29" s="169" t="s">
        <v>137</v>
      </c>
      <c r="C29" s="177" t="s">
        <v>138</v>
      </c>
      <c r="D29" s="170" t="s">
        <v>102</v>
      </c>
      <c r="E29" s="171">
        <v>9.36</v>
      </c>
      <c r="F29" s="182"/>
      <c r="G29" s="166">
        <f t="shared" ref="G29:G32" si="4">E29*F29</f>
        <v>0</v>
      </c>
      <c r="H29" s="172">
        <v>62.97</v>
      </c>
      <c r="I29" s="172">
        <v>589.39919999999995</v>
      </c>
      <c r="J29" s="172">
        <v>727.03</v>
      </c>
      <c r="K29" s="172">
        <v>6805.0007999999989</v>
      </c>
      <c r="L29" s="172">
        <v>21</v>
      </c>
      <c r="M29" s="166">
        <f t="shared" ref="M29:M32" si="5">G29*1.21</f>
        <v>0</v>
      </c>
      <c r="N29" s="171">
        <v>5.7230000000000003E-2</v>
      </c>
      <c r="O29" s="171">
        <v>0.53567279999999995</v>
      </c>
      <c r="P29" s="171">
        <v>0</v>
      </c>
      <c r="Q29" s="171">
        <v>0</v>
      </c>
      <c r="R29" s="172"/>
      <c r="S29" s="172" t="s">
        <v>103</v>
      </c>
      <c r="T29" s="173" t="s">
        <v>103</v>
      </c>
      <c r="U29" s="152">
        <v>1.321</v>
      </c>
      <c r="V29" s="152">
        <v>12.364559999999999</v>
      </c>
      <c r="W29" s="152"/>
      <c r="X29" s="152" t="s">
        <v>104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x14ac:dyDescent="0.2">
      <c r="A30" s="168">
        <v>12</v>
      </c>
      <c r="B30" s="169" t="s">
        <v>139</v>
      </c>
      <c r="C30" s="177" t="s">
        <v>140</v>
      </c>
      <c r="D30" s="170" t="s">
        <v>102</v>
      </c>
      <c r="E30" s="171">
        <v>9.36</v>
      </c>
      <c r="F30" s="182"/>
      <c r="G30" s="166">
        <f t="shared" si="4"/>
        <v>0</v>
      </c>
      <c r="H30" s="172">
        <v>31.75</v>
      </c>
      <c r="I30" s="172">
        <v>297.18</v>
      </c>
      <c r="J30" s="172">
        <v>164.75</v>
      </c>
      <c r="K30" s="172">
        <v>1542.06</v>
      </c>
      <c r="L30" s="172">
        <v>21</v>
      </c>
      <c r="M30" s="166">
        <f t="shared" si="5"/>
        <v>0</v>
      </c>
      <c r="N30" s="171">
        <v>4.0299999999999997E-3</v>
      </c>
      <c r="O30" s="171">
        <v>3.7720799999999992E-2</v>
      </c>
      <c r="P30" s="171">
        <v>0</v>
      </c>
      <c r="Q30" s="171">
        <v>0</v>
      </c>
      <c r="R30" s="172"/>
      <c r="S30" s="172" t="s">
        <v>103</v>
      </c>
      <c r="T30" s="173" t="s">
        <v>103</v>
      </c>
      <c r="U30" s="152">
        <v>0.31900000000000001</v>
      </c>
      <c r="V30" s="152">
        <v>2.98584</v>
      </c>
      <c r="W30" s="152"/>
      <c r="X30" s="152" t="s">
        <v>104</v>
      </c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x14ac:dyDescent="0.2">
      <c r="A31" s="168">
        <v>13</v>
      </c>
      <c r="B31" s="169" t="s">
        <v>141</v>
      </c>
      <c r="C31" s="177" t="s">
        <v>142</v>
      </c>
      <c r="D31" s="170" t="s">
        <v>102</v>
      </c>
      <c r="E31" s="171">
        <v>9.36</v>
      </c>
      <c r="F31" s="182"/>
      <c r="G31" s="166">
        <f t="shared" si="4"/>
        <v>0</v>
      </c>
      <c r="H31" s="172">
        <v>0</v>
      </c>
      <c r="I31" s="172">
        <v>0</v>
      </c>
      <c r="J31" s="172">
        <v>415</v>
      </c>
      <c r="K31" s="172">
        <v>3884.3999999999996</v>
      </c>
      <c r="L31" s="172">
        <v>21</v>
      </c>
      <c r="M31" s="166">
        <f t="shared" si="5"/>
        <v>0</v>
      </c>
      <c r="N31" s="171">
        <v>0</v>
      </c>
      <c r="O31" s="171">
        <v>0</v>
      </c>
      <c r="P31" s="171">
        <v>0</v>
      </c>
      <c r="Q31" s="171">
        <v>0</v>
      </c>
      <c r="R31" s="172"/>
      <c r="S31" s="172" t="s">
        <v>111</v>
      </c>
      <c r="T31" s="173" t="s">
        <v>112</v>
      </c>
      <c r="U31" s="152">
        <v>0</v>
      </c>
      <c r="V31" s="152">
        <v>0</v>
      </c>
      <c r="W31" s="152"/>
      <c r="X31" s="152" t="s">
        <v>104</v>
      </c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168">
        <v>14</v>
      </c>
      <c r="B32" s="169" t="s">
        <v>143</v>
      </c>
      <c r="C32" s="177" t="s">
        <v>144</v>
      </c>
      <c r="D32" s="170" t="s">
        <v>110</v>
      </c>
      <c r="E32" s="171">
        <v>1</v>
      </c>
      <c r="F32" s="182"/>
      <c r="G32" s="166">
        <f t="shared" si="4"/>
        <v>0</v>
      </c>
      <c r="H32" s="172">
        <v>0</v>
      </c>
      <c r="I32" s="172">
        <v>0</v>
      </c>
      <c r="J32" s="172">
        <v>5000</v>
      </c>
      <c r="K32" s="172">
        <v>5000</v>
      </c>
      <c r="L32" s="172">
        <v>21</v>
      </c>
      <c r="M32" s="166">
        <f t="shared" si="5"/>
        <v>0</v>
      </c>
      <c r="N32" s="171">
        <v>0</v>
      </c>
      <c r="O32" s="171">
        <v>0</v>
      </c>
      <c r="P32" s="171">
        <v>0</v>
      </c>
      <c r="Q32" s="171">
        <v>0</v>
      </c>
      <c r="R32" s="172"/>
      <c r="S32" s="172" t="s">
        <v>111</v>
      </c>
      <c r="T32" s="173" t="s">
        <v>112</v>
      </c>
      <c r="U32" s="152">
        <v>0</v>
      </c>
      <c r="V32" s="152">
        <v>0</v>
      </c>
      <c r="W32" s="152"/>
      <c r="X32" s="152" t="s">
        <v>104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105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x14ac:dyDescent="0.2">
      <c r="A33" s="156" t="s">
        <v>98</v>
      </c>
      <c r="B33" s="157" t="s">
        <v>62</v>
      </c>
      <c r="C33" s="174" t="s">
        <v>63</v>
      </c>
      <c r="D33" s="158"/>
      <c r="E33" s="159"/>
      <c r="F33" s="160"/>
      <c r="G33" s="160">
        <f>G34+G36+G38</f>
        <v>0</v>
      </c>
      <c r="H33" s="160"/>
      <c r="I33" s="160">
        <v>972.15</v>
      </c>
      <c r="J33" s="160"/>
      <c r="K33" s="160">
        <v>32005.88</v>
      </c>
      <c r="L33" s="160"/>
      <c r="M33" s="160">
        <f>M34+M36+M38</f>
        <v>0</v>
      </c>
      <c r="N33" s="159"/>
      <c r="O33" s="159"/>
      <c r="P33" s="159"/>
      <c r="Q33" s="159"/>
      <c r="R33" s="160"/>
      <c r="S33" s="160"/>
      <c r="T33" s="161"/>
      <c r="U33" s="155"/>
      <c r="V33" s="155"/>
      <c r="W33" s="155"/>
      <c r="X33" s="155"/>
      <c r="AG33" t="s">
        <v>99</v>
      </c>
    </row>
    <row r="34" spans="1:60" x14ac:dyDescent="0.2">
      <c r="A34" s="162">
        <v>15</v>
      </c>
      <c r="B34" s="163" t="s">
        <v>145</v>
      </c>
      <c r="C34" s="175" t="s">
        <v>146</v>
      </c>
      <c r="D34" s="164" t="s">
        <v>117</v>
      </c>
      <c r="E34" s="165">
        <v>24.997499999999999</v>
      </c>
      <c r="F34" s="181"/>
      <c r="G34" s="166">
        <f>E34*F34</f>
        <v>0</v>
      </c>
      <c r="H34" s="166">
        <v>38.89</v>
      </c>
      <c r="I34" s="166">
        <v>972.15277500000002</v>
      </c>
      <c r="J34" s="166">
        <v>910.11</v>
      </c>
      <c r="K34" s="166">
        <v>22750.474725</v>
      </c>
      <c r="L34" s="166">
        <v>21</v>
      </c>
      <c r="M34" s="166">
        <f>G34*1.21</f>
        <v>0</v>
      </c>
      <c r="N34" s="165">
        <v>1.33E-3</v>
      </c>
      <c r="O34" s="165">
        <v>3.3246674999999996E-2</v>
      </c>
      <c r="P34" s="165">
        <v>2.27</v>
      </c>
      <c r="Q34" s="165">
        <v>56.744324999999996</v>
      </c>
      <c r="R34" s="166"/>
      <c r="S34" s="166" t="s">
        <v>103</v>
      </c>
      <c r="T34" s="167" t="s">
        <v>103</v>
      </c>
      <c r="U34" s="152">
        <v>1.5860000000000001</v>
      </c>
      <c r="V34" s="152">
        <v>39.646034999999998</v>
      </c>
      <c r="W34" s="152"/>
      <c r="X34" s="152" t="s">
        <v>104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105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49"/>
      <c r="B35" s="150"/>
      <c r="C35" s="176" t="s">
        <v>147</v>
      </c>
      <c r="D35" s="153"/>
      <c r="E35" s="154">
        <v>24.997499999999999</v>
      </c>
      <c r="F35" s="152"/>
      <c r="G35" s="152"/>
      <c r="H35" s="152"/>
      <c r="I35" s="152"/>
      <c r="J35" s="152"/>
      <c r="K35" s="152"/>
      <c r="L35" s="152"/>
      <c r="M35" s="152"/>
      <c r="N35" s="151"/>
      <c r="O35" s="151"/>
      <c r="P35" s="151"/>
      <c r="Q35" s="151"/>
      <c r="R35" s="152"/>
      <c r="S35" s="152"/>
      <c r="T35" s="152"/>
      <c r="U35" s="152"/>
      <c r="V35" s="152"/>
      <c r="W35" s="152"/>
      <c r="X35" s="152"/>
      <c r="Y35" s="146"/>
      <c r="Z35" s="146"/>
      <c r="AA35" s="146"/>
      <c r="AB35" s="146"/>
      <c r="AC35" s="146"/>
      <c r="AD35" s="146"/>
      <c r="AE35" s="146"/>
      <c r="AF35" s="146"/>
      <c r="AG35" s="146" t="s">
        <v>107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">
      <c r="A36" s="162">
        <v>16</v>
      </c>
      <c r="B36" s="163" t="s">
        <v>148</v>
      </c>
      <c r="C36" s="175" t="s">
        <v>149</v>
      </c>
      <c r="D36" s="164" t="s">
        <v>135</v>
      </c>
      <c r="E36" s="165">
        <v>37.875</v>
      </c>
      <c r="F36" s="181"/>
      <c r="G36" s="166">
        <f>E36*F36</f>
        <v>0</v>
      </c>
      <c r="H36" s="166">
        <v>0</v>
      </c>
      <c r="I36" s="166">
        <v>0</v>
      </c>
      <c r="J36" s="166">
        <v>220</v>
      </c>
      <c r="K36" s="166">
        <v>8332.5</v>
      </c>
      <c r="L36" s="166">
        <v>21</v>
      </c>
      <c r="M36" s="166">
        <f>G36*1.21</f>
        <v>0</v>
      </c>
      <c r="N36" s="165">
        <v>0</v>
      </c>
      <c r="O36" s="165">
        <v>0</v>
      </c>
      <c r="P36" s="165">
        <v>0.17599999999999999</v>
      </c>
      <c r="Q36" s="165">
        <v>6.6659999999999995</v>
      </c>
      <c r="R36" s="166"/>
      <c r="S36" s="166" t="s">
        <v>103</v>
      </c>
      <c r="T36" s="167" t="s">
        <v>103</v>
      </c>
      <c r="U36" s="152">
        <v>0.52800000000000002</v>
      </c>
      <c r="V36" s="152">
        <v>19.998000000000001</v>
      </c>
      <c r="W36" s="152"/>
      <c r="X36" s="152" t="s">
        <v>104</v>
      </c>
      <c r="Y36" s="146"/>
      <c r="Z36" s="146"/>
      <c r="AA36" s="146"/>
      <c r="AB36" s="146"/>
      <c r="AC36" s="146"/>
      <c r="AD36" s="146"/>
      <c r="AE36" s="146"/>
      <c r="AF36" s="146"/>
      <c r="AG36" s="146" t="s">
        <v>105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x14ac:dyDescent="0.2">
      <c r="A37" s="149"/>
      <c r="B37" s="150"/>
      <c r="C37" s="176" t="s">
        <v>136</v>
      </c>
      <c r="D37" s="153"/>
      <c r="E37" s="154">
        <v>37.875</v>
      </c>
      <c r="F37" s="152"/>
      <c r="G37" s="152"/>
      <c r="H37" s="152"/>
      <c r="I37" s="152"/>
      <c r="J37" s="152"/>
      <c r="K37" s="152"/>
      <c r="L37" s="152"/>
      <c r="M37" s="152"/>
      <c r="N37" s="151"/>
      <c r="O37" s="151"/>
      <c r="P37" s="151"/>
      <c r="Q37" s="151"/>
      <c r="R37" s="152"/>
      <c r="S37" s="152"/>
      <c r="T37" s="152"/>
      <c r="U37" s="152"/>
      <c r="V37" s="152"/>
      <c r="W37" s="152"/>
      <c r="X37" s="152"/>
      <c r="Y37" s="146"/>
      <c r="Z37" s="146"/>
      <c r="AA37" s="146"/>
      <c r="AB37" s="146"/>
      <c r="AC37" s="146"/>
      <c r="AD37" s="146"/>
      <c r="AE37" s="146"/>
      <c r="AF37" s="146"/>
      <c r="AG37" s="146" t="s">
        <v>107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x14ac:dyDescent="0.2">
      <c r="A38" s="162">
        <v>17</v>
      </c>
      <c r="B38" s="163" t="s">
        <v>150</v>
      </c>
      <c r="C38" s="175" t="s">
        <v>151</v>
      </c>
      <c r="D38" s="164" t="s">
        <v>102</v>
      </c>
      <c r="E38" s="165">
        <v>9.36</v>
      </c>
      <c r="F38" s="181"/>
      <c r="G38" s="166">
        <f>E38*F38</f>
        <v>0</v>
      </c>
      <c r="H38" s="166">
        <v>0</v>
      </c>
      <c r="I38" s="166">
        <v>0</v>
      </c>
      <c r="J38" s="166">
        <v>98.6</v>
      </c>
      <c r="K38" s="166">
        <v>922.89599999999984</v>
      </c>
      <c r="L38" s="166">
        <v>21</v>
      </c>
      <c r="M38" s="166">
        <f>G38*1.21</f>
        <v>0</v>
      </c>
      <c r="N38" s="165">
        <v>0</v>
      </c>
      <c r="O38" s="165">
        <v>0</v>
      </c>
      <c r="P38" s="165">
        <v>9.1999999999999998E-2</v>
      </c>
      <c r="Q38" s="165">
        <v>0.86111999999999989</v>
      </c>
      <c r="R38" s="166"/>
      <c r="S38" s="166" t="s">
        <v>103</v>
      </c>
      <c r="T38" s="167" t="s">
        <v>103</v>
      </c>
      <c r="U38" s="152">
        <v>0.26</v>
      </c>
      <c r="V38" s="152">
        <v>2.4335999999999998</v>
      </c>
      <c r="W38" s="152"/>
      <c r="X38" s="152" t="s">
        <v>104</v>
      </c>
      <c r="Y38" s="146"/>
      <c r="Z38" s="146"/>
      <c r="AA38" s="146"/>
      <c r="AB38" s="146"/>
      <c r="AC38" s="146"/>
      <c r="AD38" s="146"/>
      <c r="AE38" s="146"/>
      <c r="AF38" s="146"/>
      <c r="AG38" s="146" t="s">
        <v>105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x14ac:dyDescent="0.2">
      <c r="A39" s="149"/>
      <c r="B39" s="150"/>
      <c r="C39" s="176" t="s">
        <v>152</v>
      </c>
      <c r="D39" s="153"/>
      <c r="E39" s="154">
        <v>7.56</v>
      </c>
      <c r="F39" s="152"/>
      <c r="G39" s="152"/>
      <c r="H39" s="152"/>
      <c r="I39" s="152"/>
      <c r="J39" s="152"/>
      <c r="K39" s="152"/>
      <c r="L39" s="152"/>
      <c r="M39" s="152"/>
      <c r="N39" s="151"/>
      <c r="O39" s="151"/>
      <c r="P39" s="151"/>
      <c r="Q39" s="151"/>
      <c r="R39" s="152"/>
      <c r="S39" s="152"/>
      <c r="T39" s="152"/>
      <c r="U39" s="152"/>
      <c r="V39" s="152"/>
      <c r="W39" s="152"/>
      <c r="X39" s="152"/>
      <c r="Y39" s="146"/>
      <c r="Z39" s="146"/>
      <c r="AA39" s="146"/>
      <c r="AB39" s="146"/>
      <c r="AC39" s="146"/>
      <c r="AD39" s="146"/>
      <c r="AE39" s="146"/>
      <c r="AF39" s="146"/>
      <c r="AG39" s="146" t="s">
        <v>107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49"/>
      <c r="B40" s="150"/>
      <c r="C40" s="176" t="s">
        <v>153</v>
      </c>
      <c r="D40" s="153"/>
      <c r="E40" s="154">
        <v>1.8</v>
      </c>
      <c r="F40" s="152"/>
      <c r="G40" s="152"/>
      <c r="H40" s="152"/>
      <c r="I40" s="152"/>
      <c r="J40" s="152"/>
      <c r="K40" s="152"/>
      <c r="L40" s="152"/>
      <c r="M40" s="152"/>
      <c r="N40" s="151"/>
      <c r="O40" s="151"/>
      <c r="P40" s="151"/>
      <c r="Q40" s="151"/>
      <c r="R40" s="152"/>
      <c r="S40" s="152"/>
      <c r="T40" s="152"/>
      <c r="U40" s="152"/>
      <c r="V40" s="152"/>
      <c r="W40" s="152"/>
      <c r="X40" s="152"/>
      <c r="Y40" s="146"/>
      <c r="Z40" s="146"/>
      <c r="AA40" s="146"/>
      <c r="AB40" s="146"/>
      <c r="AC40" s="146"/>
      <c r="AD40" s="146"/>
      <c r="AE40" s="146"/>
      <c r="AF40" s="146"/>
      <c r="AG40" s="146" t="s">
        <v>107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156" t="s">
        <v>98</v>
      </c>
      <c r="B41" s="157" t="s">
        <v>64</v>
      </c>
      <c r="C41" s="174" t="s">
        <v>65</v>
      </c>
      <c r="D41" s="158"/>
      <c r="E41" s="159"/>
      <c r="F41" s="160"/>
      <c r="G41" s="160">
        <f>G42</f>
        <v>0</v>
      </c>
      <c r="H41" s="160"/>
      <c r="I41" s="160">
        <v>0</v>
      </c>
      <c r="J41" s="160"/>
      <c r="K41" s="160">
        <v>11659.59</v>
      </c>
      <c r="L41" s="160"/>
      <c r="M41" s="160">
        <f>M42</f>
        <v>0</v>
      </c>
      <c r="N41" s="159"/>
      <c r="O41" s="159"/>
      <c r="P41" s="159"/>
      <c r="Q41" s="159"/>
      <c r="R41" s="160"/>
      <c r="S41" s="160"/>
      <c r="T41" s="161"/>
      <c r="U41" s="155"/>
      <c r="V41" s="155"/>
      <c r="W41" s="155"/>
      <c r="X41" s="155"/>
      <c r="AG41" t="s">
        <v>99</v>
      </c>
    </row>
    <row r="42" spans="1:60" x14ac:dyDescent="0.2">
      <c r="A42" s="168">
        <v>18</v>
      </c>
      <c r="B42" s="169" t="s">
        <v>154</v>
      </c>
      <c r="C42" s="177" t="s">
        <v>155</v>
      </c>
      <c r="D42" s="170" t="s">
        <v>126</v>
      </c>
      <c r="E42" s="171">
        <v>27.92717</v>
      </c>
      <c r="F42" s="182"/>
      <c r="G42" s="166">
        <f>E42*F42</f>
        <v>0</v>
      </c>
      <c r="H42" s="172">
        <v>0</v>
      </c>
      <c r="I42" s="172">
        <v>0</v>
      </c>
      <c r="J42" s="172">
        <v>417.5</v>
      </c>
      <c r="K42" s="172">
        <v>11659.593475</v>
      </c>
      <c r="L42" s="172">
        <v>21</v>
      </c>
      <c r="M42" s="166">
        <f>G42*1.21</f>
        <v>0</v>
      </c>
      <c r="N42" s="171">
        <v>0</v>
      </c>
      <c r="O42" s="171">
        <v>0</v>
      </c>
      <c r="P42" s="171">
        <v>0</v>
      </c>
      <c r="Q42" s="171">
        <v>0</v>
      </c>
      <c r="R42" s="172"/>
      <c r="S42" s="172" t="s">
        <v>103</v>
      </c>
      <c r="T42" s="173" t="s">
        <v>103</v>
      </c>
      <c r="U42" s="152">
        <v>0.9385</v>
      </c>
      <c r="V42" s="152">
        <v>26.209649044999999</v>
      </c>
      <c r="W42" s="152"/>
      <c r="X42" s="152" t="s">
        <v>156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157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56" t="s">
        <v>98</v>
      </c>
      <c r="B43" s="157" t="s">
        <v>66</v>
      </c>
      <c r="C43" s="174" t="s">
        <v>67</v>
      </c>
      <c r="D43" s="158"/>
      <c r="E43" s="159"/>
      <c r="F43" s="160"/>
      <c r="G43" s="160">
        <f>G44+G45</f>
        <v>0</v>
      </c>
      <c r="H43" s="160"/>
      <c r="I43" s="160">
        <v>0</v>
      </c>
      <c r="J43" s="160"/>
      <c r="K43" s="160">
        <v>10010.700000000001</v>
      </c>
      <c r="L43" s="160"/>
      <c r="M43" s="160">
        <f>M44+M45</f>
        <v>0</v>
      </c>
      <c r="N43" s="159"/>
      <c r="O43" s="159"/>
      <c r="P43" s="159"/>
      <c r="Q43" s="159"/>
      <c r="R43" s="160"/>
      <c r="S43" s="160"/>
      <c r="T43" s="161"/>
      <c r="U43" s="155"/>
      <c r="V43" s="155"/>
      <c r="W43" s="155"/>
      <c r="X43" s="155"/>
      <c r="AG43" t="s">
        <v>99</v>
      </c>
    </row>
    <row r="44" spans="1:60" x14ac:dyDescent="0.2">
      <c r="A44" s="168">
        <v>19</v>
      </c>
      <c r="B44" s="169" t="s">
        <v>158</v>
      </c>
      <c r="C44" s="177" t="s">
        <v>159</v>
      </c>
      <c r="D44" s="170" t="s">
        <v>160</v>
      </c>
      <c r="E44" s="171">
        <v>1</v>
      </c>
      <c r="F44" s="182"/>
      <c r="G44" s="166">
        <f t="shared" ref="G44:G45" si="6">E44*F44</f>
        <v>0</v>
      </c>
      <c r="H44" s="172">
        <v>0</v>
      </c>
      <c r="I44" s="172">
        <v>0</v>
      </c>
      <c r="J44" s="172">
        <v>9800</v>
      </c>
      <c r="K44" s="172">
        <v>9800</v>
      </c>
      <c r="L44" s="172">
        <v>21</v>
      </c>
      <c r="M44" s="166">
        <f t="shared" ref="M44:M45" si="7">G44*1.21</f>
        <v>0</v>
      </c>
      <c r="N44" s="171">
        <v>0</v>
      </c>
      <c r="O44" s="171">
        <v>0</v>
      </c>
      <c r="P44" s="171">
        <v>0</v>
      </c>
      <c r="Q44" s="171">
        <v>0</v>
      </c>
      <c r="R44" s="172"/>
      <c r="S44" s="172" t="s">
        <v>111</v>
      </c>
      <c r="T44" s="173" t="s">
        <v>112</v>
      </c>
      <c r="U44" s="152">
        <v>0</v>
      </c>
      <c r="V44" s="152">
        <v>0</v>
      </c>
      <c r="W44" s="152"/>
      <c r="X44" s="152" t="s">
        <v>104</v>
      </c>
      <c r="Y44" s="146"/>
      <c r="Z44" s="146"/>
      <c r="AA44" s="146"/>
      <c r="AB44" s="146"/>
      <c r="AC44" s="146"/>
      <c r="AD44" s="146"/>
      <c r="AE44" s="146"/>
      <c r="AF44" s="146"/>
      <c r="AG44" s="146" t="s">
        <v>105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x14ac:dyDescent="0.2">
      <c r="A45" s="168">
        <v>20</v>
      </c>
      <c r="B45" s="169" t="s">
        <v>161</v>
      </c>
      <c r="C45" s="177" t="s">
        <v>162</v>
      </c>
      <c r="D45" s="170" t="s">
        <v>0</v>
      </c>
      <c r="E45" s="171">
        <v>98</v>
      </c>
      <c r="F45" s="182"/>
      <c r="G45" s="166">
        <f t="shared" si="6"/>
        <v>0</v>
      </c>
      <c r="H45" s="172">
        <v>0</v>
      </c>
      <c r="I45" s="172">
        <v>0</v>
      </c>
      <c r="J45" s="172">
        <v>2.15</v>
      </c>
      <c r="K45" s="172">
        <v>210.7</v>
      </c>
      <c r="L45" s="172">
        <v>21</v>
      </c>
      <c r="M45" s="166">
        <f t="shared" si="7"/>
        <v>0</v>
      </c>
      <c r="N45" s="171">
        <v>0</v>
      </c>
      <c r="O45" s="171">
        <v>0</v>
      </c>
      <c r="P45" s="171">
        <v>0</v>
      </c>
      <c r="Q45" s="171">
        <v>0</v>
      </c>
      <c r="R45" s="172"/>
      <c r="S45" s="172" t="s">
        <v>103</v>
      </c>
      <c r="T45" s="173" t="s">
        <v>103</v>
      </c>
      <c r="U45" s="152">
        <v>0</v>
      </c>
      <c r="V45" s="152">
        <v>0</v>
      </c>
      <c r="W45" s="152"/>
      <c r="X45" s="152" t="s">
        <v>156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157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x14ac:dyDescent="0.2">
      <c r="A46" s="156" t="s">
        <v>98</v>
      </c>
      <c r="B46" s="157" t="s">
        <v>68</v>
      </c>
      <c r="C46" s="174" t="s">
        <v>69</v>
      </c>
      <c r="D46" s="158"/>
      <c r="E46" s="159"/>
      <c r="F46" s="160"/>
      <c r="G46" s="160">
        <f>G47+G48+G49+G50+G51+G52</f>
        <v>0</v>
      </c>
      <c r="H46" s="160"/>
      <c r="I46" s="160">
        <v>246.8</v>
      </c>
      <c r="J46" s="160"/>
      <c r="K46" s="160">
        <v>143901.20000000001</v>
      </c>
      <c r="L46" s="160"/>
      <c r="M46" s="160">
        <f>M47+M48+M49+M50+M51+M52</f>
        <v>0</v>
      </c>
      <c r="N46" s="159"/>
      <c r="O46" s="159"/>
      <c r="P46" s="159"/>
      <c r="Q46" s="159"/>
      <c r="R46" s="160"/>
      <c r="S46" s="160"/>
      <c r="T46" s="161"/>
      <c r="U46" s="155"/>
      <c r="V46" s="155"/>
      <c r="W46" s="155"/>
      <c r="X46" s="155"/>
      <c r="AG46" t="s">
        <v>99</v>
      </c>
    </row>
    <row r="47" spans="1:60" x14ac:dyDescent="0.2">
      <c r="A47" s="168">
        <v>21</v>
      </c>
      <c r="B47" s="169" t="s">
        <v>163</v>
      </c>
      <c r="C47" s="177" t="s">
        <v>164</v>
      </c>
      <c r="D47" s="170" t="s">
        <v>126</v>
      </c>
      <c r="E47" s="171">
        <v>64.271450000000002</v>
      </c>
      <c r="F47" s="182"/>
      <c r="G47" s="166">
        <f t="shared" ref="G47:G52" si="8">E47*F47</f>
        <v>0</v>
      </c>
      <c r="H47" s="172">
        <v>0</v>
      </c>
      <c r="I47" s="172">
        <v>0</v>
      </c>
      <c r="J47" s="172">
        <v>405</v>
      </c>
      <c r="K47" s="172">
        <v>26029.937249999999</v>
      </c>
      <c r="L47" s="172">
        <v>21</v>
      </c>
      <c r="M47" s="166">
        <f t="shared" ref="M47:M53" si="9">G47*1.21</f>
        <v>0</v>
      </c>
      <c r="N47" s="171">
        <v>0</v>
      </c>
      <c r="O47" s="171">
        <v>0</v>
      </c>
      <c r="P47" s="171">
        <v>0</v>
      </c>
      <c r="Q47" s="171">
        <v>0</v>
      </c>
      <c r="R47" s="172"/>
      <c r="S47" s="172" t="s">
        <v>103</v>
      </c>
      <c r="T47" s="173" t="s">
        <v>112</v>
      </c>
      <c r="U47" s="152">
        <v>1.7969999999999999</v>
      </c>
      <c r="V47" s="152">
        <v>115.49579565000001</v>
      </c>
      <c r="W47" s="152"/>
      <c r="X47" s="152" t="s">
        <v>165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166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68">
        <v>22</v>
      </c>
      <c r="B48" s="169" t="s">
        <v>167</v>
      </c>
      <c r="C48" s="177" t="s">
        <v>168</v>
      </c>
      <c r="D48" s="170" t="s">
        <v>126</v>
      </c>
      <c r="E48" s="171">
        <v>64.271450000000002</v>
      </c>
      <c r="F48" s="182"/>
      <c r="G48" s="166">
        <f t="shared" si="8"/>
        <v>0</v>
      </c>
      <c r="H48" s="172">
        <v>0</v>
      </c>
      <c r="I48" s="172">
        <v>0</v>
      </c>
      <c r="J48" s="172">
        <v>357.5</v>
      </c>
      <c r="K48" s="172">
        <v>22977.043375000001</v>
      </c>
      <c r="L48" s="172">
        <v>21</v>
      </c>
      <c r="M48" s="166">
        <f t="shared" si="9"/>
        <v>0</v>
      </c>
      <c r="N48" s="171">
        <v>0</v>
      </c>
      <c r="O48" s="171">
        <v>0</v>
      </c>
      <c r="P48" s="171">
        <v>0</v>
      </c>
      <c r="Q48" s="171">
        <v>0</v>
      </c>
      <c r="R48" s="172"/>
      <c r="S48" s="172" t="s">
        <v>103</v>
      </c>
      <c r="T48" s="173" t="s">
        <v>103</v>
      </c>
      <c r="U48" s="152">
        <v>0.94199999999999995</v>
      </c>
      <c r="V48" s="152">
        <v>60.543705899999999</v>
      </c>
      <c r="W48" s="152"/>
      <c r="X48" s="152" t="s">
        <v>165</v>
      </c>
      <c r="Y48" s="146"/>
      <c r="Z48" s="146"/>
      <c r="AA48" s="146"/>
      <c r="AB48" s="146"/>
      <c r="AC48" s="146"/>
      <c r="AD48" s="146"/>
      <c r="AE48" s="146"/>
      <c r="AF48" s="146"/>
      <c r="AG48" s="146" t="s">
        <v>166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x14ac:dyDescent="0.2">
      <c r="A49" s="168">
        <v>23</v>
      </c>
      <c r="B49" s="169" t="s">
        <v>169</v>
      </c>
      <c r="C49" s="177" t="s">
        <v>170</v>
      </c>
      <c r="D49" s="170" t="s">
        <v>126</v>
      </c>
      <c r="E49" s="171">
        <v>385.62867</v>
      </c>
      <c r="F49" s="182"/>
      <c r="G49" s="166">
        <f t="shared" si="8"/>
        <v>0</v>
      </c>
      <c r="H49" s="172">
        <v>0</v>
      </c>
      <c r="I49" s="172">
        <v>0</v>
      </c>
      <c r="J49" s="172">
        <v>39.799999999999997</v>
      </c>
      <c r="K49" s="172">
        <v>15348.021065999999</v>
      </c>
      <c r="L49" s="172">
        <v>21</v>
      </c>
      <c r="M49" s="166">
        <f t="shared" si="9"/>
        <v>0</v>
      </c>
      <c r="N49" s="171">
        <v>0</v>
      </c>
      <c r="O49" s="171">
        <v>0</v>
      </c>
      <c r="P49" s="171">
        <v>0</v>
      </c>
      <c r="Q49" s="171">
        <v>0</v>
      </c>
      <c r="R49" s="172"/>
      <c r="S49" s="172" t="s">
        <v>103</v>
      </c>
      <c r="T49" s="173" t="s">
        <v>103</v>
      </c>
      <c r="U49" s="152">
        <v>0.105</v>
      </c>
      <c r="V49" s="152">
        <v>40.491010349999996</v>
      </c>
      <c r="W49" s="152"/>
      <c r="X49" s="152" t="s">
        <v>165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166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x14ac:dyDescent="0.2">
      <c r="A50" s="168">
        <v>24</v>
      </c>
      <c r="B50" s="169" t="s">
        <v>171</v>
      </c>
      <c r="C50" s="177" t="s">
        <v>172</v>
      </c>
      <c r="D50" s="170" t="s">
        <v>126</v>
      </c>
      <c r="E50" s="171">
        <v>64.271450000000002</v>
      </c>
      <c r="F50" s="182"/>
      <c r="G50" s="166">
        <f t="shared" si="8"/>
        <v>0</v>
      </c>
      <c r="H50" s="172">
        <v>3.84</v>
      </c>
      <c r="I50" s="172">
        <v>246.802368</v>
      </c>
      <c r="J50" s="172">
        <v>374.66</v>
      </c>
      <c r="K50" s="172">
        <v>24079.941457000001</v>
      </c>
      <c r="L50" s="172">
        <v>21</v>
      </c>
      <c r="M50" s="166">
        <f t="shared" si="9"/>
        <v>0</v>
      </c>
      <c r="N50" s="171">
        <v>0</v>
      </c>
      <c r="O50" s="171">
        <v>0</v>
      </c>
      <c r="P50" s="171">
        <v>0</v>
      </c>
      <c r="Q50" s="171">
        <v>0</v>
      </c>
      <c r="R50" s="172"/>
      <c r="S50" s="172" t="s">
        <v>103</v>
      </c>
      <c r="T50" s="173" t="s">
        <v>103</v>
      </c>
      <c r="U50" s="152">
        <v>4.2000000000000003E-2</v>
      </c>
      <c r="V50" s="152">
        <v>2.6994009000000001</v>
      </c>
      <c r="W50" s="152"/>
      <c r="X50" s="152" t="s">
        <v>165</v>
      </c>
      <c r="Y50" s="146"/>
      <c r="Z50" s="146"/>
      <c r="AA50" s="146"/>
      <c r="AB50" s="146"/>
      <c r="AC50" s="146"/>
      <c r="AD50" s="146"/>
      <c r="AE50" s="146"/>
      <c r="AF50" s="146"/>
      <c r="AG50" s="146" t="s">
        <v>166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">
      <c r="A51" s="168">
        <v>25</v>
      </c>
      <c r="B51" s="169" t="s">
        <v>173</v>
      </c>
      <c r="C51" s="177" t="s">
        <v>174</v>
      </c>
      <c r="D51" s="170" t="s">
        <v>126</v>
      </c>
      <c r="E51" s="171">
        <v>899.80023000000006</v>
      </c>
      <c r="F51" s="182"/>
      <c r="G51" s="166">
        <f t="shared" si="8"/>
        <v>0</v>
      </c>
      <c r="H51" s="172">
        <v>0</v>
      </c>
      <c r="I51" s="172">
        <v>0</v>
      </c>
      <c r="J51" s="172">
        <v>29.5</v>
      </c>
      <c r="K51" s="172">
        <v>26544.106785</v>
      </c>
      <c r="L51" s="172">
        <v>21</v>
      </c>
      <c r="M51" s="166">
        <f t="shared" si="9"/>
        <v>0</v>
      </c>
      <c r="N51" s="171">
        <v>0</v>
      </c>
      <c r="O51" s="171">
        <v>0</v>
      </c>
      <c r="P51" s="171">
        <v>0</v>
      </c>
      <c r="Q51" s="171">
        <v>0</v>
      </c>
      <c r="R51" s="172"/>
      <c r="S51" s="172" t="s">
        <v>103</v>
      </c>
      <c r="T51" s="173" t="s">
        <v>103</v>
      </c>
      <c r="U51" s="152">
        <v>0</v>
      </c>
      <c r="V51" s="152">
        <v>0</v>
      </c>
      <c r="W51" s="152"/>
      <c r="X51" s="152" t="s">
        <v>165</v>
      </c>
      <c r="Y51" s="146"/>
      <c r="Z51" s="146"/>
      <c r="AA51" s="146"/>
      <c r="AB51" s="146"/>
      <c r="AC51" s="146"/>
      <c r="AD51" s="146"/>
      <c r="AE51" s="146"/>
      <c r="AF51" s="146"/>
      <c r="AG51" s="146" t="s">
        <v>166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x14ac:dyDescent="0.2">
      <c r="A52" s="162">
        <v>26</v>
      </c>
      <c r="B52" s="163" t="s">
        <v>175</v>
      </c>
      <c r="C52" s="175" t="s">
        <v>176</v>
      </c>
      <c r="D52" s="164" t="s">
        <v>126</v>
      </c>
      <c r="E52" s="165">
        <v>64.271450000000002</v>
      </c>
      <c r="F52" s="181"/>
      <c r="G52" s="166">
        <f t="shared" si="8"/>
        <v>0</v>
      </c>
      <c r="H52" s="166">
        <v>0</v>
      </c>
      <c r="I52" s="166">
        <v>0</v>
      </c>
      <c r="J52" s="166">
        <v>450</v>
      </c>
      <c r="K52" s="166">
        <v>28922.1525</v>
      </c>
      <c r="L52" s="166">
        <v>21</v>
      </c>
      <c r="M52" s="166">
        <f t="shared" si="9"/>
        <v>0</v>
      </c>
      <c r="N52" s="165">
        <v>0</v>
      </c>
      <c r="O52" s="165">
        <v>0</v>
      </c>
      <c r="P52" s="165">
        <v>0</v>
      </c>
      <c r="Q52" s="165">
        <v>0</v>
      </c>
      <c r="R52" s="166"/>
      <c r="S52" s="166" t="s">
        <v>103</v>
      </c>
      <c r="T52" s="167" t="s">
        <v>112</v>
      </c>
      <c r="U52" s="152">
        <v>0</v>
      </c>
      <c r="V52" s="152">
        <v>0</v>
      </c>
      <c r="W52" s="152"/>
      <c r="X52" s="152" t="s">
        <v>165</v>
      </c>
      <c r="Y52" s="146"/>
      <c r="Z52" s="146"/>
      <c r="AA52" s="146"/>
      <c r="AB52" s="146"/>
      <c r="AC52" s="146"/>
      <c r="AD52" s="146"/>
      <c r="AE52" s="146"/>
      <c r="AF52" s="146"/>
      <c r="AG52" s="146" t="s">
        <v>166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3"/>
      <c r="B53" s="4"/>
      <c r="C53" s="178"/>
      <c r="D53" s="6"/>
      <c r="E53" s="3"/>
      <c r="F53" s="3"/>
      <c r="G53" s="148">
        <f>G8+G13+G21+G28+G33+G41+G43+G46</f>
        <v>0</v>
      </c>
      <c r="H53" s="3"/>
      <c r="I53" s="3"/>
      <c r="J53" s="3"/>
      <c r="K53" s="3"/>
      <c r="L53" s="3"/>
      <c r="M53" s="3">
        <f t="shared" si="9"/>
        <v>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AE53">
        <v>15</v>
      </c>
      <c r="AF53">
        <v>21</v>
      </c>
      <c r="AG53" t="s">
        <v>85</v>
      </c>
    </row>
    <row r="54" spans="1:60" x14ac:dyDescent="0.2">
      <c r="C54" s="179"/>
      <c r="D54" s="10"/>
      <c r="AG54" t="s">
        <v>177</v>
      </c>
    </row>
    <row r="55" spans="1:60" x14ac:dyDescent="0.2">
      <c r="D55" s="10"/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</dc:creator>
  <cp:lastModifiedBy>Starosta</cp:lastModifiedBy>
  <cp:lastPrinted>2023-01-25T07:50:43Z</cp:lastPrinted>
  <dcterms:created xsi:type="dcterms:W3CDTF">2009-04-08T07:15:50Z</dcterms:created>
  <dcterms:modified xsi:type="dcterms:W3CDTF">2023-01-31T10:14:18Z</dcterms:modified>
</cp:coreProperties>
</file>