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hk_portal_Prumysl - Oprav..." sheetId="2" r:id="rId2"/>
    <sheet name="Seznam figur" sheetId="3" r:id="rId3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'hk_portal_Prumysl - Oprav...'!$C$127:$K$369</definedName>
    <definedName name="_xlnm.Print_Area" localSheetId="1">'hk_portal_Prumysl - Oprav...'!$C$4:$J$76,'hk_portal_Prumysl - Oprav...'!$C$82:$J$111,'hk_portal_Prumysl - Oprav...'!$C$117:$K$369</definedName>
    <definedName name="_xlnm.Print_Titles" localSheetId="1">'hk_portal_Prumysl - Oprav...'!$127:$127</definedName>
    <definedName name="_xlnm.Print_Area" localSheetId="2">'Seznam figur'!$C$4:$G$94</definedName>
    <definedName name="_xlnm.Print_Titles" localSheetId="2">'Seznam figur'!$9:$9</definedName>
  </definedNames>
  <calcPr/>
</workbook>
</file>

<file path=xl/calcChain.xml><?xml version="1.0" encoding="utf-8"?>
<calcChain xmlns="http://schemas.openxmlformats.org/spreadsheetml/2006/main">
  <c i="3" l="1" r="D7"/>
  <c i="2" r="J35"/>
  <c r="J34"/>
  <c i="1" r="AY95"/>
  <c i="2" r="J33"/>
  <c i="1" r="AX95"/>
  <c i="2" r="BI367"/>
  <c r="BH367"/>
  <c r="BG367"/>
  <c r="BF367"/>
  <c r="T367"/>
  <c r="T366"/>
  <c r="R367"/>
  <c r="R366"/>
  <c r="P367"/>
  <c r="P366"/>
  <c r="BI363"/>
  <c r="BH363"/>
  <c r="BG363"/>
  <c r="BF363"/>
  <c r="T363"/>
  <c r="R363"/>
  <c r="P363"/>
  <c r="BI361"/>
  <c r="BH361"/>
  <c r="BG361"/>
  <c r="BF361"/>
  <c r="T361"/>
  <c r="R361"/>
  <c r="P361"/>
  <c r="BI358"/>
  <c r="BH358"/>
  <c r="BG358"/>
  <c r="BF358"/>
  <c r="T358"/>
  <c r="T357"/>
  <c r="R358"/>
  <c r="R357"/>
  <c r="P358"/>
  <c r="P357"/>
  <c r="BI354"/>
  <c r="BH354"/>
  <c r="BG354"/>
  <c r="BF354"/>
  <c r="T354"/>
  <c r="R354"/>
  <c r="P354"/>
  <c r="BI352"/>
  <c r="BH352"/>
  <c r="BG352"/>
  <c r="BF352"/>
  <c r="T352"/>
  <c r="R352"/>
  <c r="P352"/>
  <c r="BI350"/>
  <c r="BH350"/>
  <c r="BG350"/>
  <c r="BF350"/>
  <c r="T350"/>
  <c r="R350"/>
  <c r="P350"/>
  <c r="BI347"/>
  <c r="BH347"/>
  <c r="BG347"/>
  <c r="BF347"/>
  <c r="T347"/>
  <c r="R347"/>
  <c r="P347"/>
  <c r="BI342"/>
  <c r="BH342"/>
  <c r="BG342"/>
  <c r="BF342"/>
  <c r="T342"/>
  <c r="R342"/>
  <c r="P342"/>
  <c r="BI339"/>
  <c r="BH339"/>
  <c r="BG339"/>
  <c r="BF339"/>
  <c r="T339"/>
  <c r="R339"/>
  <c r="P339"/>
  <c r="BI336"/>
  <c r="BH336"/>
  <c r="BG336"/>
  <c r="BF336"/>
  <c r="T336"/>
  <c r="R336"/>
  <c r="P336"/>
  <c r="BI333"/>
  <c r="BH333"/>
  <c r="BG333"/>
  <c r="BF333"/>
  <c r="T333"/>
  <c r="R333"/>
  <c r="P333"/>
  <c r="BI329"/>
  <c r="BH329"/>
  <c r="BG329"/>
  <c r="BF329"/>
  <c r="T329"/>
  <c r="R329"/>
  <c r="P329"/>
  <c r="BI326"/>
  <c r="BH326"/>
  <c r="BG326"/>
  <c r="BF326"/>
  <c r="T326"/>
  <c r="R326"/>
  <c r="P326"/>
  <c r="BI322"/>
  <c r="BH322"/>
  <c r="BG322"/>
  <c r="BF322"/>
  <c r="T322"/>
  <c r="T321"/>
  <c r="R322"/>
  <c r="R321"/>
  <c r="P322"/>
  <c r="P321"/>
  <c r="BI319"/>
  <c r="BH319"/>
  <c r="BG319"/>
  <c r="BF319"/>
  <c r="T319"/>
  <c r="R319"/>
  <c r="P319"/>
  <c r="BI316"/>
  <c r="BH316"/>
  <c r="BG316"/>
  <c r="BF316"/>
  <c r="T316"/>
  <c r="R316"/>
  <c r="P316"/>
  <c r="BI313"/>
  <c r="BH313"/>
  <c r="BG313"/>
  <c r="BF313"/>
  <c r="T313"/>
  <c r="R313"/>
  <c r="P313"/>
  <c r="BI311"/>
  <c r="BH311"/>
  <c r="BG311"/>
  <c r="BF311"/>
  <c r="T311"/>
  <c r="R311"/>
  <c r="P311"/>
  <c r="BI309"/>
  <c r="BH309"/>
  <c r="BG309"/>
  <c r="BF309"/>
  <c r="T309"/>
  <c r="R309"/>
  <c r="P309"/>
  <c r="BI305"/>
  <c r="BH305"/>
  <c r="BG305"/>
  <c r="BF305"/>
  <c r="T305"/>
  <c r="R305"/>
  <c r="P305"/>
  <c r="BI303"/>
  <c r="BH303"/>
  <c r="BG303"/>
  <c r="BF303"/>
  <c r="T303"/>
  <c r="R303"/>
  <c r="P303"/>
  <c r="BI301"/>
  <c r="BH301"/>
  <c r="BG301"/>
  <c r="BF301"/>
  <c r="T301"/>
  <c r="R301"/>
  <c r="P301"/>
  <c r="BI298"/>
  <c r="BH298"/>
  <c r="BG298"/>
  <c r="BF298"/>
  <c r="T298"/>
  <c r="R298"/>
  <c r="P298"/>
  <c r="BI296"/>
  <c r="BH296"/>
  <c r="BG296"/>
  <c r="BF296"/>
  <c r="T296"/>
  <c r="R296"/>
  <c r="P296"/>
  <c r="BI294"/>
  <c r="BH294"/>
  <c r="BG294"/>
  <c r="BF294"/>
  <c r="T294"/>
  <c r="R294"/>
  <c r="P294"/>
  <c r="BI291"/>
  <c r="BH291"/>
  <c r="BG291"/>
  <c r="BF291"/>
  <c r="T291"/>
  <c r="R291"/>
  <c r="P291"/>
  <c r="BI288"/>
  <c r="BH288"/>
  <c r="BG288"/>
  <c r="BF288"/>
  <c r="T288"/>
  <c r="R288"/>
  <c r="P288"/>
  <c r="BI285"/>
  <c r="BH285"/>
  <c r="BG285"/>
  <c r="BF285"/>
  <c r="T285"/>
  <c r="R285"/>
  <c r="P285"/>
  <c r="BI283"/>
  <c r="BH283"/>
  <c r="BG283"/>
  <c r="BF283"/>
  <c r="T283"/>
  <c r="R283"/>
  <c r="P283"/>
  <c r="BI280"/>
  <c r="BH280"/>
  <c r="BG280"/>
  <c r="BF280"/>
  <c r="T280"/>
  <c r="R280"/>
  <c r="P280"/>
  <c r="BI277"/>
  <c r="BH277"/>
  <c r="BG277"/>
  <c r="BF277"/>
  <c r="T277"/>
  <c r="R277"/>
  <c r="P277"/>
  <c r="BI274"/>
  <c r="BH274"/>
  <c r="BG274"/>
  <c r="BF274"/>
  <c r="T274"/>
  <c r="R274"/>
  <c r="P274"/>
  <c r="BI271"/>
  <c r="BH271"/>
  <c r="BG271"/>
  <c r="BF271"/>
  <c r="T271"/>
  <c r="R271"/>
  <c r="P271"/>
  <c r="BI267"/>
  <c r="BH267"/>
  <c r="BG267"/>
  <c r="BF267"/>
  <c r="T267"/>
  <c r="R267"/>
  <c r="P267"/>
  <c r="BI264"/>
  <c r="BH264"/>
  <c r="BG264"/>
  <c r="BF264"/>
  <c r="T264"/>
  <c r="R264"/>
  <c r="P264"/>
  <c r="BI261"/>
  <c r="BH261"/>
  <c r="BG261"/>
  <c r="BF261"/>
  <c r="T261"/>
  <c r="R261"/>
  <c r="P261"/>
  <c r="BI256"/>
  <c r="BH256"/>
  <c r="BG256"/>
  <c r="BF256"/>
  <c r="T256"/>
  <c r="R256"/>
  <c r="P256"/>
  <c r="BI253"/>
  <c r="BH253"/>
  <c r="BG253"/>
  <c r="BF253"/>
  <c r="T253"/>
  <c r="R253"/>
  <c r="P253"/>
  <c r="BI249"/>
  <c r="BH249"/>
  <c r="BG249"/>
  <c r="BF249"/>
  <c r="T249"/>
  <c r="R249"/>
  <c r="P249"/>
  <c r="BI246"/>
  <c r="BH246"/>
  <c r="BG246"/>
  <c r="BF246"/>
  <c r="T246"/>
  <c r="R246"/>
  <c r="P246"/>
  <c r="BI243"/>
  <c r="BH243"/>
  <c r="BG243"/>
  <c r="BF243"/>
  <c r="T243"/>
  <c r="R243"/>
  <c r="P243"/>
  <c r="BI240"/>
  <c r="BH240"/>
  <c r="BG240"/>
  <c r="BF240"/>
  <c r="T240"/>
  <c r="R240"/>
  <c r="P240"/>
  <c r="BI237"/>
  <c r="BH237"/>
  <c r="BG237"/>
  <c r="BF237"/>
  <c r="T237"/>
  <c r="R237"/>
  <c r="P237"/>
  <c r="BI233"/>
  <c r="BH233"/>
  <c r="BG233"/>
  <c r="BF233"/>
  <c r="T233"/>
  <c r="R233"/>
  <c r="P233"/>
  <c r="BI229"/>
  <c r="BH229"/>
  <c r="BG229"/>
  <c r="BF229"/>
  <c r="T229"/>
  <c r="R229"/>
  <c r="P229"/>
  <c r="BI226"/>
  <c r="BH226"/>
  <c r="BG226"/>
  <c r="BF226"/>
  <c r="T226"/>
  <c r="R226"/>
  <c r="P226"/>
  <c r="BI223"/>
  <c r="BH223"/>
  <c r="BG223"/>
  <c r="BF223"/>
  <c r="T223"/>
  <c r="R223"/>
  <c r="P223"/>
  <c r="BI220"/>
  <c r="BH220"/>
  <c r="BG220"/>
  <c r="BF220"/>
  <c r="T220"/>
  <c r="R220"/>
  <c r="P220"/>
  <c r="BI217"/>
  <c r="BH217"/>
  <c r="BG217"/>
  <c r="BF217"/>
  <c r="T217"/>
  <c r="R217"/>
  <c r="P217"/>
  <c r="BI214"/>
  <c r="BH214"/>
  <c r="BG214"/>
  <c r="BF214"/>
  <c r="T214"/>
  <c r="R214"/>
  <c r="P214"/>
  <c r="BI211"/>
  <c r="BH211"/>
  <c r="BG211"/>
  <c r="BF211"/>
  <c r="T211"/>
  <c r="R211"/>
  <c r="P211"/>
  <c r="BI208"/>
  <c r="BH208"/>
  <c r="BG208"/>
  <c r="BF208"/>
  <c r="T208"/>
  <c r="R208"/>
  <c r="P208"/>
  <c r="BI204"/>
  <c r="BH204"/>
  <c r="BG204"/>
  <c r="BF204"/>
  <c r="T204"/>
  <c r="R204"/>
  <c r="P204"/>
  <c r="BI201"/>
  <c r="BH201"/>
  <c r="BG201"/>
  <c r="BF201"/>
  <c r="T201"/>
  <c r="R201"/>
  <c r="P201"/>
  <c r="BI198"/>
  <c r="BH198"/>
  <c r="BG198"/>
  <c r="BF198"/>
  <c r="T198"/>
  <c r="R198"/>
  <c r="P198"/>
  <c r="BI194"/>
  <c r="BH194"/>
  <c r="BG194"/>
  <c r="BF194"/>
  <c r="T194"/>
  <c r="R194"/>
  <c r="P194"/>
  <c r="BI191"/>
  <c r="BH191"/>
  <c r="BG191"/>
  <c r="BF191"/>
  <c r="T191"/>
  <c r="R191"/>
  <c r="P191"/>
  <c r="BI188"/>
  <c r="BH188"/>
  <c r="BG188"/>
  <c r="BF188"/>
  <c r="T188"/>
  <c r="R188"/>
  <c r="P188"/>
  <c r="BI185"/>
  <c r="BH185"/>
  <c r="BG185"/>
  <c r="BF185"/>
  <c r="T185"/>
  <c r="R185"/>
  <c r="P185"/>
  <c r="BI182"/>
  <c r="BH182"/>
  <c r="BG182"/>
  <c r="BF182"/>
  <c r="T182"/>
  <c r="R182"/>
  <c r="P182"/>
  <c r="BI179"/>
  <c r="BH179"/>
  <c r="BG179"/>
  <c r="BF179"/>
  <c r="T179"/>
  <c r="R179"/>
  <c r="P179"/>
  <c r="BI176"/>
  <c r="BH176"/>
  <c r="BG176"/>
  <c r="BF176"/>
  <c r="T176"/>
  <c r="R176"/>
  <c r="P176"/>
  <c r="BI173"/>
  <c r="BH173"/>
  <c r="BG173"/>
  <c r="BF173"/>
  <c r="T173"/>
  <c r="R173"/>
  <c r="P173"/>
  <c r="BI170"/>
  <c r="BH170"/>
  <c r="BG170"/>
  <c r="BF170"/>
  <c r="T170"/>
  <c r="R170"/>
  <c r="P170"/>
  <c r="BI167"/>
  <c r="BH167"/>
  <c r="BG167"/>
  <c r="BF167"/>
  <c r="T167"/>
  <c r="R167"/>
  <c r="P167"/>
  <c r="BI164"/>
  <c r="BH164"/>
  <c r="BG164"/>
  <c r="BF164"/>
  <c r="T164"/>
  <c r="R164"/>
  <c r="P164"/>
  <c r="BI159"/>
  <c r="BH159"/>
  <c r="BG159"/>
  <c r="BF159"/>
  <c r="T159"/>
  <c r="R159"/>
  <c r="P159"/>
  <c r="BI156"/>
  <c r="BH156"/>
  <c r="BG156"/>
  <c r="BF156"/>
  <c r="T156"/>
  <c r="R156"/>
  <c r="P156"/>
  <c r="BI153"/>
  <c r="BH153"/>
  <c r="BG153"/>
  <c r="BF153"/>
  <c r="T153"/>
  <c r="R153"/>
  <c r="P153"/>
  <c r="BI150"/>
  <c r="BH150"/>
  <c r="BG150"/>
  <c r="BF150"/>
  <c r="T150"/>
  <c r="R150"/>
  <c r="P150"/>
  <c r="BI147"/>
  <c r="BH147"/>
  <c r="BG147"/>
  <c r="BF147"/>
  <c r="T147"/>
  <c r="R147"/>
  <c r="P147"/>
  <c r="BI144"/>
  <c r="BH144"/>
  <c r="BG144"/>
  <c r="BF144"/>
  <c r="T144"/>
  <c r="R144"/>
  <c r="P144"/>
  <c r="BI141"/>
  <c r="BH141"/>
  <c r="BG141"/>
  <c r="BF141"/>
  <c r="T141"/>
  <c r="R141"/>
  <c r="P141"/>
  <c r="BI137"/>
  <c r="BH137"/>
  <c r="BG137"/>
  <c r="BF137"/>
  <c r="T137"/>
  <c r="R137"/>
  <c r="P137"/>
  <c r="BI134"/>
  <c r="BH134"/>
  <c r="BG134"/>
  <c r="BF134"/>
  <c r="T134"/>
  <c r="R134"/>
  <c r="P134"/>
  <c r="BI131"/>
  <c r="BH131"/>
  <c r="BG131"/>
  <c r="BF131"/>
  <c r="T131"/>
  <c r="R131"/>
  <c r="P131"/>
  <c r="F122"/>
  <c r="E120"/>
  <c r="F87"/>
  <c r="E85"/>
  <c r="J22"/>
  <c r="E22"/>
  <c r="J125"/>
  <c r="J21"/>
  <c r="J19"/>
  <c r="E19"/>
  <c r="J124"/>
  <c r="J18"/>
  <c r="J16"/>
  <c r="E16"/>
  <c r="F90"/>
  <c r="J15"/>
  <c r="J13"/>
  <c r="E13"/>
  <c r="F124"/>
  <c r="J12"/>
  <c r="J10"/>
  <c r="J122"/>
  <c i="1" r="L90"/>
  <c r="AM90"/>
  <c r="AM89"/>
  <c r="L89"/>
  <c r="AM87"/>
  <c r="L87"/>
  <c r="L85"/>
  <c r="L84"/>
  <c i="2" r="BK367"/>
  <c r="BK361"/>
  <c r="BK358"/>
  <c r="BK354"/>
  <c r="BK352"/>
  <c r="BK350"/>
  <c r="J347"/>
  <c r="J339"/>
  <c r="J333"/>
  <c r="J326"/>
  <c r="BK319"/>
  <c r="J313"/>
  <c r="BK311"/>
  <c r="J305"/>
  <c r="BK301"/>
  <c r="J296"/>
  <c r="J291"/>
  <c r="J285"/>
  <c r="J277"/>
  <c r="J274"/>
  <c r="J267"/>
  <c r="J261"/>
  <c r="BK253"/>
  <c r="J246"/>
  <c r="J240"/>
  <c r="J229"/>
  <c r="J223"/>
  <c r="J217"/>
  <c r="J211"/>
  <c r="BK204"/>
  <c r="BK194"/>
  <c r="J188"/>
  <c r="J182"/>
  <c r="BK176"/>
  <c r="BK170"/>
  <c r="BK164"/>
  <c r="BK156"/>
  <c r="BK150"/>
  <c r="BK144"/>
  <c r="J137"/>
  <c r="BK131"/>
  <c r="BK347"/>
  <c r="BK339"/>
  <c r="BK333"/>
  <c r="BK322"/>
  <c r="BK316"/>
  <c r="J311"/>
  <c r="BK305"/>
  <c r="J301"/>
  <c r="BK296"/>
  <c r="BK291"/>
  <c r="BK285"/>
  <c r="BK280"/>
  <c r="BK274"/>
  <c r="BK267"/>
  <c r="BK261"/>
  <c r="J253"/>
  <c r="BK246"/>
  <c r="BK243"/>
  <c r="J237"/>
  <c r="BK229"/>
  <c r="BK223"/>
  <c r="BK217"/>
  <c r="BK211"/>
  <c r="J204"/>
  <c r="BK198"/>
  <c r="J194"/>
  <c r="BK188"/>
  <c r="BK182"/>
  <c r="J176"/>
  <c r="J170"/>
  <c r="J164"/>
  <c r="J156"/>
  <c r="J150"/>
  <c r="J144"/>
  <c r="BK137"/>
  <c r="J131"/>
  <c r="BK363"/>
  <c r="J363"/>
  <c r="J361"/>
  <c r="J358"/>
  <c r="J354"/>
  <c r="J352"/>
  <c r="J350"/>
  <c r="BK342"/>
  <c r="BK336"/>
  <c r="J329"/>
  <c r="J322"/>
  <c r="J316"/>
  <c r="BK309"/>
  <c r="BK303"/>
  <c r="J298"/>
  <c r="J294"/>
  <c r="J288"/>
  <c r="BK283"/>
  <c r="J280"/>
  <c r="J271"/>
  <c r="J264"/>
  <c r="J256"/>
  <c r="BK249"/>
  <c r="J243"/>
  <c r="BK237"/>
  <c r="BK233"/>
  <c r="BK226"/>
  <c r="BK220"/>
  <c r="BK214"/>
  <c r="J208"/>
  <c r="J201"/>
  <c r="BK191"/>
  <c r="J185"/>
  <c r="J179"/>
  <c r="J173"/>
  <c r="J167"/>
  <c r="BK159"/>
  <c r="J153"/>
  <c r="BK147"/>
  <c r="BK141"/>
  <c r="BK134"/>
  <c i="1" r="AS94"/>
  <c i="2" r="J367"/>
  <c r="J342"/>
  <c r="J336"/>
  <c r="BK329"/>
  <c r="BK326"/>
  <c r="J319"/>
  <c r="BK313"/>
  <c r="J309"/>
  <c r="J303"/>
  <c r="BK298"/>
  <c r="BK294"/>
  <c r="BK288"/>
  <c r="J283"/>
  <c r="BK277"/>
  <c r="BK271"/>
  <c r="BK264"/>
  <c r="BK256"/>
  <c r="J249"/>
  <c r="BK240"/>
  <c r="J233"/>
  <c r="J226"/>
  <c r="J220"/>
  <c r="J214"/>
  <c r="BK208"/>
  <c r="BK201"/>
  <c r="J198"/>
  <c r="J191"/>
  <c r="BK185"/>
  <c r="BK179"/>
  <c r="BK173"/>
  <c r="BK167"/>
  <c r="J159"/>
  <c r="BK153"/>
  <c r="J147"/>
  <c r="J141"/>
  <c r="J134"/>
  <c l="1" r="P130"/>
  <c r="T130"/>
  <c r="T129"/>
  <c r="P232"/>
  <c r="T232"/>
  <c r="P252"/>
  <c r="T252"/>
  <c r="R260"/>
  <c r="T260"/>
  <c r="P270"/>
  <c r="T270"/>
  <c r="P308"/>
  <c r="T308"/>
  <c r="BK325"/>
  <c r="R325"/>
  <c r="BK332"/>
  <c r="J332"/>
  <c r="J105"/>
  <c r="R332"/>
  <c r="BK346"/>
  <c r="J346"/>
  <c r="J107"/>
  <c r="R346"/>
  <c r="BK360"/>
  <c r="J360"/>
  <c r="J109"/>
  <c r="P360"/>
  <c r="T360"/>
  <c r="BK130"/>
  <c r="J130"/>
  <c r="J96"/>
  <c r="R130"/>
  <c r="BK232"/>
  <c r="J232"/>
  <c r="J97"/>
  <c r="R232"/>
  <c r="BK252"/>
  <c r="J252"/>
  <c r="J98"/>
  <c r="R252"/>
  <c r="BK260"/>
  <c r="J260"/>
  <c r="J99"/>
  <c r="P260"/>
  <c r="BK270"/>
  <c r="J270"/>
  <c r="J100"/>
  <c r="R270"/>
  <c r="BK308"/>
  <c r="J308"/>
  <c r="J101"/>
  <c r="R308"/>
  <c r="P325"/>
  <c r="T325"/>
  <c r="P332"/>
  <c r="T332"/>
  <c r="P346"/>
  <c r="P345"/>
  <c r="T346"/>
  <c r="T345"/>
  <c r="R360"/>
  <c r="BK357"/>
  <c r="J357"/>
  <c r="J108"/>
  <c r="BK321"/>
  <c r="J321"/>
  <c r="J102"/>
  <c r="BK366"/>
  <c r="J366"/>
  <c r="J110"/>
  <c r="F89"/>
  <c r="J89"/>
  <c r="J90"/>
  <c r="F125"/>
  <c r="BE134"/>
  <c r="BE144"/>
  <c r="BE150"/>
  <c r="BE164"/>
  <c r="BE167"/>
  <c r="BE170"/>
  <c r="BE176"/>
  <c r="BE179"/>
  <c r="BE188"/>
  <c r="BE198"/>
  <c r="BE201"/>
  <c r="BE208"/>
  <c r="BE217"/>
  <c r="BE226"/>
  <c r="BE237"/>
  <c r="BE243"/>
  <c r="BE249"/>
  <c r="BE253"/>
  <c r="BE261"/>
  <c r="BE264"/>
  <c r="BE285"/>
  <c r="BE288"/>
  <c r="BE291"/>
  <c r="BE296"/>
  <c r="BE303"/>
  <c r="BE311"/>
  <c r="BE313"/>
  <c r="BE316"/>
  <c r="BE326"/>
  <c r="BE336"/>
  <c r="BE342"/>
  <c r="J87"/>
  <c r="BE131"/>
  <c r="BE137"/>
  <c r="BE141"/>
  <c r="BE147"/>
  <c r="BE153"/>
  <c r="BE156"/>
  <c r="BE159"/>
  <c r="BE173"/>
  <c r="BE182"/>
  <c r="BE185"/>
  <c r="BE191"/>
  <c r="BE194"/>
  <c r="BE204"/>
  <c r="BE211"/>
  <c r="BE214"/>
  <c r="BE220"/>
  <c r="BE223"/>
  <c r="BE229"/>
  <c r="BE233"/>
  <c r="BE240"/>
  <c r="BE246"/>
  <c r="BE256"/>
  <c r="BE267"/>
  <c r="BE271"/>
  <c r="BE274"/>
  <c r="BE277"/>
  <c r="BE280"/>
  <c r="BE283"/>
  <c r="BE294"/>
  <c r="BE298"/>
  <c r="BE301"/>
  <c r="BE305"/>
  <c r="BE309"/>
  <c r="BE319"/>
  <c r="BE322"/>
  <c r="BE329"/>
  <c r="BE333"/>
  <c r="BE339"/>
  <c r="BE347"/>
  <c r="BE350"/>
  <c r="BE352"/>
  <c r="BE354"/>
  <c r="BE358"/>
  <c r="BE361"/>
  <c r="BE363"/>
  <c r="BE367"/>
  <c r="J32"/>
  <c i="1" r="AW95"/>
  <c i="2" r="F34"/>
  <c i="1" r="BC95"/>
  <c r="BC94"/>
  <c r="W32"/>
  <c i="2" r="F33"/>
  <c i="1" r="BB95"/>
  <c r="BB94"/>
  <c r="W31"/>
  <c i="2" r="F32"/>
  <c i="1" r="BA95"/>
  <c r="BA94"/>
  <c r="W30"/>
  <c i="2" r="F35"/>
  <c i="1" r="BD95"/>
  <c r="BD94"/>
  <c r="W33"/>
  <c i="2" l="1" r="T324"/>
  <c r="T128"/>
  <c r="P324"/>
  <c r="R129"/>
  <c r="R345"/>
  <c r="R324"/>
  <c r="BK324"/>
  <c r="J324"/>
  <c r="J103"/>
  <c r="P129"/>
  <c r="P128"/>
  <c i="1" r="AU95"/>
  <c i="2" r="BK129"/>
  <c r="J129"/>
  <c r="J95"/>
  <c r="J325"/>
  <c r="J104"/>
  <c r="BK345"/>
  <c r="J345"/>
  <c r="J106"/>
  <c i="1" r="AU94"/>
  <c r="AW94"/>
  <c r="AK30"/>
  <c r="AX94"/>
  <c i="2" r="J31"/>
  <c i="1" r="AV95"/>
  <c r="AT95"/>
  <c r="AY94"/>
  <c i="2" r="F31"/>
  <c i="1" r="AZ95"/>
  <c r="AZ94"/>
  <c r="W29"/>
  <c i="2" l="1" r="R128"/>
  <c r="BK128"/>
  <c r="J128"/>
  <c r="J28"/>
  <c i="1" r="AG95"/>
  <c r="AG94"/>
  <c r="AK26"/>
  <c r="AV94"/>
  <c r="AK29"/>
  <c r="AK35"/>
  <c i="2" l="1" r="J37"/>
  <c r="J94"/>
  <c i="1" r="AN9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<sst xmlns="http://schemas.openxmlformats.org/spreadsheetml/2006/main">
  <si>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</si>
  <si>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</si>
  <si>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</si>
  <si>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</si>
  <si>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</si>
  <si>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{92ccffdc-34e2-4730-b0e2-ef26f9fe950c}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</si>
  <si>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</si>
  <si>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</si>
  <si>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</si>
  <si>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</si>
  <si>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</si>
  <si>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</si>
  <si>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</si>
  <si>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</si>
  <si>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hk_portal_Prumysl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</si>
  <si>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</si>
  <si>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</si>
  <si>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portálu v ulici Průmyslové</t>
  </si>
  <si>
    <t>KSO:</t>
  </si>
  <si>
    <t>CC-CZ:</t>
  </si>
  <si>
    <t>Místo:</t>
  </si>
  <si>
    <t>Hradec Králové</t>
  </si>
  <si>
    <t>Datum:</t>
  </si>
  <si>
    <t>10. 10. 2023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</si>
  <si>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</si>
  <si>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</si>
  <si>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</si>
  <si>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</si>
  <si>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</si>
  <si>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</si>
  <si>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</si>
  <si>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</si>
  <si>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</si>
  <si>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</si>
  <si>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</si>
  <si>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</si>
  <si>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</si>
  <si>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</si>
  <si>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</si>
  <si>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</si>
  <si>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</si>
  <si>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</si>
  <si>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</si>
  <si>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</si>
  <si>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</si>
  <si>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</si>
  <si>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</si>
  <si>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</si>
  <si>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</si>
  <si>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</si>
  <si>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</si>
  <si>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</si>
  <si>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</si>
  <si>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</si>
  <si>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</si>
  <si>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</si>
  <si>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</si>
  <si>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</si>
  <si>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</si>
  <si>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</si>
  <si>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</si>
  <si>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</si>
  <si>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</si>
  <si>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</si>
  <si>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</si>
  <si>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</si>
  <si>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</si>
  <si>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</si>
  <si>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</si>
  <si>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</si>
  <si>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</si>
  <si>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</si>
  <si>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</si>
  <si>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</si>
  <si>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</si>
  <si>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</si>
  <si>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</si>
  <si>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</si>
  <si>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</si>
  <si>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</si>
  <si>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</si>
  <si>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a5</t>
  </si>
  <si>
    <t>19,95</t>
  </si>
  <si>
    <t>2</t>
  </si>
  <si>
    <t>a3</t>
  </si>
  <si>
    <t>37,486</t>
  </si>
  <si>
    <t>KRYCÍ LIST SOUPISU PRACÍ</t>
  </si>
  <si>
    <t>a2</t>
  </si>
  <si>
    <t>18,743</t>
  </si>
  <si>
    <t>a4</t>
  </si>
  <si>
    <t>40,8</t>
  </si>
  <si>
    <t>a7</t>
  </si>
  <si>
    <t>17,164</t>
  </si>
  <si>
    <t>a6</t>
  </si>
  <si>
    <t>20,322</t>
  </si>
  <si>
    <t>a9</t>
  </si>
  <si>
    <t>7,245</t>
  </si>
  <si>
    <t>a20</t>
  </si>
  <si>
    <t>23,176</t>
  </si>
  <si>
    <t>a8</t>
  </si>
  <si>
    <t>50,084</t>
  </si>
  <si>
    <t>a1</t>
  </si>
  <si>
    <t>3,969</t>
  </si>
  <si>
    <t>a10</t>
  </si>
  <si>
    <t>141,075</t>
  </si>
  <si>
    <t>a11</t>
  </si>
  <si>
    <t>0,714</t>
  </si>
  <si>
    <t>a21</t>
  </si>
  <si>
    <t>4,68</t>
  </si>
  <si>
    <t>a12</t>
  </si>
  <si>
    <t>37,2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</si>
  <si>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</si>
  <si>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</si>
  <si>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</si>
  <si>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</si>
  <si>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</si>
  <si>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</si>
  <si>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</si>
  <si>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</si>
  <si>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</si>
  <si>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</si>
  <si>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</si>
  <si>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</si>
  <si>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</si>
  <si>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</si>
  <si>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741 - Elektroinstalace - silnoproud</t>
  </si>
  <si>
    <t xml:space="preserve">    789 - Povrchové úpravy ocelových konstrukcí a technologických zařízení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</si>
  <si>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</si>
  <si>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</si>
  <si>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</si>
  <si>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VRN7 - Provozní vlivy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</si>
  <si>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</si>
  <si>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</si>
  <si>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</si>
  <si>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</si>
  <si>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</si>
  <si>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</si>
  <si>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</si>
  <si>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</si>
  <si>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</si>
  <si>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</si>
  <si>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</si>
  <si>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</si>
  <si>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</si>
  <si>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</si>
  <si>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</si>
  <si>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</si>
  <si>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</si>
  <si>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</si>
  <si>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</si>
  <si>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113106171</t>
  </si>
  <si>
    <t>Rozebrání dlažeb vozovek ze zámkové dlažby s ložem z kameniva ručně</t>
  </si>
  <si>
    <t>m2</t>
  </si>
  <si>
    <t>CS ÚRS 2023 02</t>
  </si>
  <si>
    <t>4</t>
  </si>
  <si>
    <t>1594805329</t>
  </si>
  <si>
    <t>PP</t>
  </si>
  <si>
    <t>Rozebrání dlažeb vozovek a ploch s přemístěním hmot na skládku na vzdálenost do 3 m nebo s naložením na dopravní prostředek, s jakoukoliv výplní spár ručně ze zámkové dlažby s ložem z kameniva</t>
  </si>
  <si>
    <t>VV</t>
  </si>
  <si>
    <t xml:space="preserve">"dle skut - vodící proužek"  7*0,25*2</t>
  </si>
  <si>
    <t>113107012</t>
  </si>
  <si>
    <t>Odstranění podkladu z kameniva těženého tl přes 100 do 200 mm při překopech ručně</t>
  </si>
  <si>
    <t>-1781968596</t>
  </si>
  <si>
    <t>Odstranění podkladů nebo krytů při překopech inženýrských sítí s přemístěním hmot na skládku ve vzdálenosti do 3 m nebo s naložením na dopravní prostředek ručně z kameniva těženého, o tl. vrstvy přes 100 do 200 mm</t>
  </si>
  <si>
    <t>3</t>
  </si>
  <si>
    <t>113106121</t>
  </si>
  <si>
    <t>Rozebrání dlažeb z betonových nebo kamenných dlaždic komunikací pro pěší ručně</t>
  </si>
  <si>
    <t>-1591564500</t>
  </si>
  <si>
    <t>Rozebrání dlažeb komunikací pro pěší s přemístěním hmot na skládku na vzdálenost do 3 m nebo s naložením na dopravní prostředek s ložem z kameniva nebo živice a s jakoukoliv výplní spár ručně z betonových nebo kameninových dlaždic, desek nebo tvarovek</t>
  </si>
  <si>
    <t>P</t>
  </si>
  <si>
    <t>Poznámka k položce:_x000d_
pro zpětné použití</t>
  </si>
  <si>
    <t>1,8*7+1,05*7</t>
  </si>
  <si>
    <t>113202111</t>
  </si>
  <si>
    <t>Vytrhání obrub krajníků obrubníků stojatých</t>
  </si>
  <si>
    <t>m</t>
  </si>
  <si>
    <t>33695351</t>
  </si>
  <si>
    <t>Vytrhání obrub s vybouráním lože, s přemístěním hmot na skládku na vzdálenost do 3 m nebo s naložením na dopravní prostředek z krajníků nebo obrubníků stojatých</t>
  </si>
  <si>
    <t>7*2+7</t>
  </si>
  <si>
    <t>5</t>
  </si>
  <si>
    <t>115101201</t>
  </si>
  <si>
    <t>Čerpání vody na dopravní výšku do 10 m průměrný přítok do 500 l/min</t>
  </si>
  <si>
    <t>hod</t>
  </si>
  <si>
    <t>-1347568997</t>
  </si>
  <si>
    <t>Čerpání vody na dopravní výšku do 10 m s uvažovaným průměrným přítokem do 500 l/min</t>
  </si>
  <si>
    <t xml:space="preserve">"dle skut"  24*7*2</t>
  </si>
  <si>
    <t>6</t>
  </si>
  <si>
    <t>115101301</t>
  </si>
  <si>
    <t>Pohotovost čerpací soupravy pro dopravní výšku do 10 m přítok do 500 l/min</t>
  </si>
  <si>
    <t>den</t>
  </si>
  <si>
    <t>1792066624</t>
  </si>
  <si>
    <t>Pohotovost záložní čerpací soupravy pro dopravní výšku do 10 m s uvažovaným průměrným přítokem do 500 l/min</t>
  </si>
  <si>
    <t>7*2</t>
  </si>
  <si>
    <t>7</t>
  </si>
  <si>
    <t>119001421</t>
  </si>
  <si>
    <t>Dočasné zajištění kabelů a kabelových tratí ze 3 volně ložených kabelů</t>
  </si>
  <si>
    <t>-507654323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</si>
  <si>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kabelů a kabelových tratí z volně ložených kabelů a to do 3 kabelů</t>
  </si>
  <si>
    <t>6,9*2</t>
  </si>
  <si>
    <t>8</t>
  </si>
  <si>
    <t>129001101</t>
  </si>
  <si>
    <t>Příplatek za ztížení odkopávky nebo prokopávky v blízkosti inženýrských sítí</t>
  </si>
  <si>
    <t>m3</t>
  </si>
  <si>
    <t>370717400</t>
  </si>
  <si>
    <t>Příplatek k cenám vykopávek za ztížení vykopávky v blízkosti podzemního vedení nebo výbušnin v horninách jakékoliv třídy</t>
  </si>
  <si>
    <t>9</t>
  </si>
  <si>
    <t>129951123</t>
  </si>
  <si>
    <t>Bourání zdiva z ŽB nebo předpjatého betonu v odkopávkách nebo prokopávkách strojně</t>
  </si>
  <si>
    <t>-1385596574</t>
  </si>
  <si>
    <t>Bourání konstrukcí v odkopávkách a prokopávkách strojně s přemístěním suti na hromady na vzdálenost do 20 m nebo s naložením na dopravní prostředek z betonu železového nebo předpjatého</t>
  </si>
  <si>
    <t xml:space="preserve">"dle skut - zde odhad"  2,1*1,5*4*2</t>
  </si>
  <si>
    <t>10</t>
  </si>
  <si>
    <t>131213711</t>
  </si>
  <si>
    <t>Hloubení zapažených jam v soudržných horninách třídy těžitelnosti I skupiny 3 ručně</t>
  </si>
  <si>
    <t>1702872365</t>
  </si>
  <si>
    <t>Hloubení zapažených jam ručně s urovnáním dna do předepsaného profilu a spádu v hornině třídy těžitelnosti I skupiny 3 soudržných</t>
  </si>
  <si>
    <t>Poznámka k položce:_x000d_
ve vhodných místech možné svahování výkopu, konečný způsob dle technologického projektu provádění vybraného zhotovitele</t>
  </si>
  <si>
    <t>6,9*2,1*2+1,5*6,3*0,25-2,1*1,5*4</t>
  </si>
  <si>
    <t>a2*2</t>
  </si>
  <si>
    <t>11</t>
  </si>
  <si>
    <t>151301201</t>
  </si>
  <si>
    <t>Zřízení hnaného pažení stěn výkopu hl do 4 m</t>
  </si>
  <si>
    <t>-2123917325</t>
  </si>
  <si>
    <t>Zřízení pažení stěn výkopu bez rozepření nebo vzepření hnané, hloubky do 4 m</t>
  </si>
  <si>
    <t>(6,9+2,1)*2*2*2-(6,9*2+1,8)*2</t>
  </si>
  <si>
    <t>12</t>
  </si>
  <si>
    <t>151301211</t>
  </si>
  <si>
    <t>Odstranění pažení stěn hnaného hl do 4 m</t>
  </si>
  <si>
    <t>-1597653479</t>
  </si>
  <si>
    <t>Odstranění pažení stěn výkopu bez rozepření nebo vzepření s uložením pažin na vzdálenost do 3 m od okraje výkopu hnané, hloubky do 4 m</t>
  </si>
  <si>
    <t>13</t>
  </si>
  <si>
    <t>151301301</t>
  </si>
  <si>
    <t>Zřízení rozepření stěn při pažení hnaném hl do 4 m</t>
  </si>
  <si>
    <t>-754584497</t>
  </si>
  <si>
    <t>Zřízení rozepření zapažených stěn výkopů s potřebným přepažováním při pažení hnaném, hloubky do 4 m</t>
  </si>
  <si>
    <t>14</t>
  </si>
  <si>
    <t>151301311</t>
  </si>
  <si>
    <t>Odstranění rozepření stěn při pažení hnaném hl do 4 m</t>
  </si>
  <si>
    <t>-1760000201</t>
  </si>
  <si>
    <t>Odstranění rozepření stěn výkopů s uložením materiálu na vzdálenost do 3 m od okraje výkopu pažení hnaného, hloubky do 4 m</t>
  </si>
  <si>
    <t>151601501</t>
  </si>
  <si>
    <t>Přepažování rozepření při pažení hnaném hl do 4 m</t>
  </si>
  <si>
    <t>450394072</t>
  </si>
  <si>
    <t>Přepažování rozepření zapažených stěn výkopů při pažení hnaném, hloubky do 4 m</t>
  </si>
  <si>
    <t>16</t>
  </si>
  <si>
    <t>153112111</t>
  </si>
  <si>
    <t>Nastražení ocelových štětovnic dl do 10 m ve standardních podmínkách z terénu</t>
  </si>
  <si>
    <t>-1727123058</t>
  </si>
  <si>
    <t>Zřízení beraněných stěn z ocelových štětovnic z terénu nastražení štětovnic ve standardních podmínkách, délky do 10 m</t>
  </si>
  <si>
    <t>(7,855+1,8)*5+9,28*5*2</t>
  </si>
  <si>
    <t>17</t>
  </si>
  <si>
    <t>M</t>
  </si>
  <si>
    <t>159203</t>
  </si>
  <si>
    <t>štětovnice IIIn dle PD</t>
  </si>
  <si>
    <t>t</t>
  </si>
  <si>
    <t>-656490000</t>
  </si>
  <si>
    <t>a10*62*0,001*0,5</t>
  </si>
  <si>
    <t>18</t>
  </si>
  <si>
    <t>153112122</t>
  </si>
  <si>
    <t>Zaberanění ocelových štětovnic na dl do 8 m ve standardních podmínkách z terénu</t>
  </si>
  <si>
    <t>-1911683369</t>
  </si>
  <si>
    <t>Zřízení beraněných stěn z ocelových štětovnic z terénu zaberanění štětovnic ve standardních podmínkách, délky do 8 m</t>
  </si>
  <si>
    <t>19</t>
  </si>
  <si>
    <t>153113112</t>
  </si>
  <si>
    <t>Vytažení ocelových štětovnic dl do 12 m zaberaněných do hl 8 m z terénu ve standardnich podmínkách</t>
  </si>
  <si>
    <t>403009346</t>
  </si>
  <si>
    <t>Vytažení stěn z ocelových štětovnic zaberaněných z terénu délky do 12 m ve standardních podmínkách, zaberaněných na hloubku do 8 m</t>
  </si>
  <si>
    <t>20</t>
  </si>
  <si>
    <t>153116112</t>
  </si>
  <si>
    <t>Montáž ocelových kleštin nebo převázek hradicích stěn z terénu</t>
  </si>
  <si>
    <t>-454064026</t>
  </si>
  <si>
    <t>Kleštiny nebo převázky pro hradící stěny beraněné, nasazené, tabulové z oceli jakéhokoliv druhu z terénu montáž</t>
  </si>
  <si>
    <t>(7,855+1,8+9,28*2)*0,001*25,3</t>
  </si>
  <si>
    <t>13010826</t>
  </si>
  <si>
    <t>ocel profilová jakost S235JR (11 375) průřez U (UPN) 200</t>
  </si>
  <si>
    <t>1858841393</t>
  </si>
  <si>
    <t>Poznámka k položce:_x000d_
převázka dle skut</t>
  </si>
  <si>
    <t>a11*1,08*0,5</t>
  </si>
  <si>
    <t>22</t>
  </si>
  <si>
    <t>153116113</t>
  </si>
  <si>
    <t>Demontáž ocelových kleštin nebo převázek hradicích stěn z terénu</t>
  </si>
  <si>
    <t>-1216545529</t>
  </si>
  <si>
    <t>Kleštiny nebo převázky pro hradící stěny beraněné, nasazené, tabulové z oceli jakéhokoliv druhu z terénu demontáž</t>
  </si>
  <si>
    <t>23</t>
  </si>
  <si>
    <t>162751117</t>
  </si>
  <si>
    <t>Vodorovné přemístění přes 9 000 do 10000 m výkopku/sypaniny z horniny třídy těžitelnosti I skupiny 1 až 3</t>
  </si>
  <si>
    <t>889373776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</si>
  <si>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</si>
  <si>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a3-a6</t>
  </si>
  <si>
    <t>24</t>
  </si>
  <si>
    <t>162751119</t>
  </si>
  <si>
    <t>Příplatek k vodorovnému přemístění výkopku/sypaniny z horniny třídy těžitelnosti I skupiny 1 až 3 ZKD 1000 m přes 10000 m</t>
  </si>
  <si>
    <t>833203539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</si>
  <si>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</si>
  <si>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17,164*5 'Přepočtené koeficientem množství</t>
  </si>
  <si>
    <t>25</t>
  </si>
  <si>
    <t>171201231</t>
  </si>
  <si>
    <t>Poplatek za uložení zeminy a kamení na recyklační skládce (skládkovné) kód odpadu 17 05 04</t>
  </si>
  <si>
    <t>-503920877</t>
  </si>
  <si>
    <t>Poplatek za uložení stavebního odpadu na recyklační skládce (skládkovné) zeminy a kamení zatříděného do Katalogu odpadů pod kódem 17 05 04</t>
  </si>
  <si>
    <t>a7*1,8</t>
  </si>
  <si>
    <t>26</t>
  </si>
  <si>
    <t>171251201</t>
  </si>
  <si>
    <t>Uložení sypaniny na skládky nebo meziskládky</t>
  </si>
  <si>
    <t>1892875079</t>
  </si>
  <si>
    <t>Uložení sypaniny na skládky nebo meziskládky bez hutnění s upravením uložené sypaniny do předepsaného tvaru</t>
  </si>
  <si>
    <t>27</t>
  </si>
  <si>
    <t>174151101</t>
  </si>
  <si>
    <t>Zásyp jam, šachet rýh nebo kolem objektů sypaninou se zhutněním</t>
  </si>
  <si>
    <t>106277346</t>
  </si>
  <si>
    <t>Zásyp sypaninou z jakékoliv horniny strojně s uložením výkopku ve vrstvách se zhutněním jam, šachet, rýh nebo kolem objektů v těchto vykopávkách</t>
  </si>
  <si>
    <t>(6,9*2,1-6*1,2)*1,9*2-6*0,45*1,9*2+6*1,2*0,4</t>
  </si>
  <si>
    <t>28</t>
  </si>
  <si>
    <t>181311103</t>
  </si>
  <si>
    <t>Rozprostření ornice tl vrstvy do 200 mm v rovině nebo ve svahu do 1:5 ručně</t>
  </si>
  <si>
    <t>-131931307</t>
  </si>
  <si>
    <t>Rozprostření a urovnání ornice v rovině nebo ve svahu sklonu do 1:5 ručně při souvislé ploše, tl. vrstvy do 200 mm</t>
  </si>
  <si>
    <t>6,9*1,05</t>
  </si>
  <si>
    <t>29</t>
  </si>
  <si>
    <t>10364101</t>
  </si>
  <si>
    <t>zemina pro terénní úpravy - ornice</t>
  </si>
  <si>
    <t>-870316699</t>
  </si>
  <si>
    <t>a9*0,1*1,8</t>
  </si>
  <si>
    <t>30</t>
  </si>
  <si>
    <t>181411131</t>
  </si>
  <si>
    <t>Založení parkového trávníku výsevem pl do 1000 m2 v rovině a ve svahu do 1:5</t>
  </si>
  <si>
    <t>-533453503</t>
  </si>
  <si>
    <t>Založení trávníku na půdě předem připravené plochy do 1000 m2 výsevem včetně utažení parkového v rovině nebo na svahu do 1:5</t>
  </si>
  <si>
    <t>31</t>
  </si>
  <si>
    <t>00572410</t>
  </si>
  <si>
    <t>osivo směs travní parková</t>
  </si>
  <si>
    <t>kg</t>
  </si>
  <si>
    <t>194290002</t>
  </si>
  <si>
    <t>a9*0,05</t>
  </si>
  <si>
    <t>32</t>
  </si>
  <si>
    <t>181912112</t>
  </si>
  <si>
    <t>Úprava pláně v hornině třídy těžitelnosti I skupiny 3 se zhutněním ručně</t>
  </si>
  <si>
    <t>-809156938</t>
  </si>
  <si>
    <t>Úprava pláně vyrovnáním výškových rozdílů ručně v hornině třídy těžitelnosti I skupiny 3 se zhutněním</t>
  </si>
  <si>
    <t>6,9*2,1*2</t>
  </si>
  <si>
    <t>Zakládání</t>
  </si>
  <si>
    <t>33</t>
  </si>
  <si>
    <t>271572211</t>
  </si>
  <si>
    <t>Podsyp pod základové konstrukce se zhutněním z netříděného štěrkopísku</t>
  </si>
  <si>
    <t>-508886056</t>
  </si>
  <si>
    <t>Podsyp pod základové konstrukce se zhutněním a urovnáním povrchu ze štěrkopísku netříděného</t>
  </si>
  <si>
    <t>Poznámka k položce:_x000d_
zasypání prostoru mezi základem a vozovkou, alt doplnění vrstev vozovky dle skut</t>
  </si>
  <si>
    <t>6*0,45*1,9*2</t>
  </si>
  <si>
    <t>34</t>
  </si>
  <si>
    <t>275322611</t>
  </si>
  <si>
    <t>Základové patky ze ŽB se zvýšenými nároky na prostředí tř. C 30/37</t>
  </si>
  <si>
    <t>-1633864383</t>
  </si>
  <si>
    <t>Základy z betonu železového (bez výztuže) patky z betonu se zvýšenými nároky na prostředí tř. C 30/37 -S3, XC2, XA1</t>
  </si>
  <si>
    <t>6*1,2*1,5*2+(2*0,67*0,53+0,52*0,5*0,3)*2</t>
  </si>
  <si>
    <t>35</t>
  </si>
  <si>
    <t>275351121</t>
  </si>
  <si>
    <t>Zřízení bednění základových patek</t>
  </si>
  <si>
    <t>252639627</t>
  </si>
  <si>
    <t>Bednění základů patek zřízení</t>
  </si>
  <si>
    <t>(6+1,2)*2*1,5*2+((2+0,67)*2*0,53+(0,52+0,5)*2*0,3)*2</t>
  </si>
  <si>
    <t>36</t>
  </si>
  <si>
    <t>275351122</t>
  </si>
  <si>
    <t>Odstranění bednění základových patek</t>
  </si>
  <si>
    <t>-1835563361</t>
  </si>
  <si>
    <t>Bednění základů patek odstranění</t>
  </si>
  <si>
    <t>37</t>
  </si>
  <si>
    <t>275361821</t>
  </si>
  <si>
    <t>Výztuž základových patek betonářskou ocelí 10 505 (R)</t>
  </si>
  <si>
    <t>-1858753028</t>
  </si>
  <si>
    <t>Výztuž základů patek z betonářské oceli 10 505 (R)</t>
  </si>
  <si>
    <t xml:space="preserve">"dle tabulky vv"  0,27951*2</t>
  </si>
  <si>
    <t>38</t>
  </si>
  <si>
    <t>291111111</t>
  </si>
  <si>
    <t>Podklad pro zpevněné plochy z kameniva drceného 0 až 63 mm</t>
  </si>
  <si>
    <t>14349150</t>
  </si>
  <si>
    <t>Podklad pro zpevněné plochy s rozprostřením a s hutněním z kameniva drceného frakce 0 - 63 mm</t>
  </si>
  <si>
    <t>1,5*6,3*0,2*2</t>
  </si>
  <si>
    <t>Komunikace pozemní</t>
  </si>
  <si>
    <t>39</t>
  </si>
  <si>
    <t>564251011</t>
  </si>
  <si>
    <t>Podklad nebo podsyp ze štěrkopísku ŠP plochy do 100 m2 tl 150 mm</t>
  </si>
  <si>
    <t>-882827307</t>
  </si>
  <si>
    <t>Podklad nebo podsyp ze štěrkopísku ŠP s rozprostřením, vlhčením a zhutněním plochy jednotlivě do 100 m2, po zhutnění tl. 150 mm</t>
  </si>
  <si>
    <t>40</t>
  </si>
  <si>
    <t>596811120</t>
  </si>
  <si>
    <t>Kladení betonové dlažby komunikací pro pěší do lože z kameniva velikosti do 0,09 m2 pl do 50 m2</t>
  </si>
  <si>
    <t>1526297879</t>
  </si>
  <si>
    <t>Kladení dlažby z betonových nebo kameninových dlaždic komunikací pro pěší s vyplněním spár a se smetením přebytečného materiálu na vzdálenost do 3 m s ložem z kameniva těženého tl. do 30 mm velikosti dlaždic do 0,09 m2 (bez zámku), pro plochy do 50 m2</t>
  </si>
  <si>
    <t>Poznámka k položce:_x000d_
použita stávající dlažba v plném rozsahu</t>
  </si>
  <si>
    <t>Úpravy povrchů, podlahy a osazování výplní</t>
  </si>
  <si>
    <t>41</t>
  </si>
  <si>
    <t>631351101</t>
  </si>
  <si>
    <t>Zřízení bednění rýh a hran v podlahách</t>
  </si>
  <si>
    <t>638628675</t>
  </si>
  <si>
    <t>Bednění v podlahách rýh a hran zřízení</t>
  </si>
  <si>
    <t>(6,3+1,5)*2*0,15*2</t>
  </si>
  <si>
    <t>42</t>
  </si>
  <si>
    <t>631351102</t>
  </si>
  <si>
    <t>Odstranění bednění rýh a hran v podlahách</t>
  </si>
  <si>
    <t>-299358761</t>
  </si>
  <si>
    <t>Bednění v podlahách rýh a hran odstranění</t>
  </si>
  <si>
    <t>43</t>
  </si>
  <si>
    <t>631311123</t>
  </si>
  <si>
    <t>Mazanina tl přes 80 do 120 mm z betonu prostého bez zvýšených nároků na prostředí tř. C 12/15</t>
  </si>
  <si>
    <t>2076459625</t>
  </si>
  <si>
    <t>Mazanina z betonu prostého bez zvýšených nároků na prostředí tl. přes 80 do 120 mm tř. C 12/15</t>
  </si>
  <si>
    <t>1,5*6,3*2*0,15</t>
  </si>
  <si>
    <t>Ostatní konstrukce a práce, bourání</t>
  </si>
  <si>
    <t>44</t>
  </si>
  <si>
    <t>916131213</t>
  </si>
  <si>
    <t>Osazení silničního obrubníku betonového stojatého s boční opěrou do lože z betonu prostého</t>
  </si>
  <si>
    <t>1511054852</t>
  </si>
  <si>
    <t>Osazení silničního obrubníku betonového se zřízením lože, s vyplněním a zatřením spár cementovou maltou stojatého s boční opěrou z betonu prostého, do lože z betonu prostého</t>
  </si>
  <si>
    <t>45</t>
  </si>
  <si>
    <t>59217031</t>
  </si>
  <si>
    <t>obrubník betonový silniční 1000x150x250mm</t>
  </si>
  <si>
    <t>-594585308</t>
  </si>
  <si>
    <t xml:space="preserve">"dle stáv, ev použit vybouraný"  7*2*1,02</t>
  </si>
  <si>
    <t>46</t>
  </si>
  <si>
    <t>916132111</t>
  </si>
  <si>
    <t>Osazení obruby z betonové přídlažby bez boční opěry do lože z kameniva těženého</t>
  </si>
  <si>
    <t>169993006</t>
  </si>
  <si>
    <t>Osazení silniční obruby z betonové přídlažby (krajníků) s ložem tl. přes 50 do 100 mm, s vyplněním a zatřením spár cementovou maltou šířky do 250 mm bez boční opěry, do lože z kameniva těženého</t>
  </si>
  <si>
    <t>47</t>
  </si>
  <si>
    <t>59218001</t>
  </si>
  <si>
    <t>krajník betonový silniční 500x250x80mm</t>
  </si>
  <si>
    <t>-1127547665</t>
  </si>
  <si>
    <t>14*1,02</t>
  </si>
  <si>
    <t>48</t>
  </si>
  <si>
    <t>916231213</t>
  </si>
  <si>
    <t>Osazení chodníkového obrubníku betonového stojatého s boční opěrou do lože z betonu prostého</t>
  </si>
  <si>
    <t>-280903017</t>
  </si>
  <si>
    <t>Osazení chodníkového obrubníku betonového se zřízením lože, s vyplněním a zatřením spár cementovou maltou stojatého s boční opěrou z betonu prostého, do lože z betonu prostého</t>
  </si>
  <si>
    <t>49</t>
  </si>
  <si>
    <t>59217016</t>
  </si>
  <si>
    <t>obrubník betonový chodníkový 1000x80x250mm</t>
  </si>
  <si>
    <t>608202961</t>
  </si>
  <si>
    <t xml:space="preserve">"dle stáv, ev použit vybouraný"  7*1,02</t>
  </si>
  <si>
    <t>50</t>
  </si>
  <si>
    <t>919732211</t>
  </si>
  <si>
    <t>Styčná spára napojení nového živičného povrchu na stávající za tepla š 15 mm hl 25 mm s prořezáním</t>
  </si>
  <si>
    <t>580139088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</si>
  <si>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</si>
  <si>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51</t>
  </si>
  <si>
    <t>945421110</t>
  </si>
  <si>
    <t>Hydraulická zvedací plošina na automobilovém podvozku výška zdvihu do 18 m včetně obsluhy</t>
  </si>
  <si>
    <t>-1714195692</t>
  </si>
  <si>
    <t>Hydraulická zvedací plošina včetně obsluhy instalovaná na automobilovém podvozku, výšky zdvihu do 18 m</t>
  </si>
  <si>
    <t>Poznámka k položce:_x000d_
dle skut</t>
  </si>
  <si>
    <t>52</t>
  </si>
  <si>
    <t>9539401</t>
  </si>
  <si>
    <t>Stavební výpomoce (dle skut)</t>
  </si>
  <si>
    <t>hr</t>
  </si>
  <si>
    <t>1360835300</t>
  </si>
  <si>
    <t>53</t>
  </si>
  <si>
    <t>953946133</t>
  </si>
  <si>
    <t>Montáž atypických ocelových kcí hmotnosti přes 2,5 do 5 t z profilů hmotnosti přes 30 kg/m</t>
  </si>
  <si>
    <t>1628424855</t>
  </si>
  <si>
    <t>Montáž atypických ocelových konstrukcí profilů hmotnosti přes 30 kg/m, hmotnosti konstrukce přes 2,5 do 5 t</t>
  </si>
  <si>
    <t>54</t>
  </si>
  <si>
    <t>130109</t>
  </si>
  <si>
    <t>OK rámu portálu dle výpisu materiálu (ocel profilová jakost S235JR (11 375) průřez HEB 300, UPE 300, vč kotvení)</t>
  </si>
  <si>
    <t>-1492744506</t>
  </si>
  <si>
    <t xml:space="preserve"> OK rámu portálu dle výpisu materiálu (ocel profilová jakost S235JR (11 375) průřez HEB 300, UPE 300, vč kotvení)</t>
  </si>
  <si>
    <t>55</t>
  </si>
  <si>
    <t>95396111</t>
  </si>
  <si>
    <t>Kotvy chemickým tmelem M 24 hl dle vd mm do betonu, ŽB nebo kamene s vyvrtáním otvoru</t>
  </si>
  <si>
    <t>kus</t>
  </si>
  <si>
    <t>1323138331</t>
  </si>
  <si>
    <t>Kotvy chemické s vyvrtáním otvoru do betonu, železobetonu nebo tvrdého kamene tmel, velikost M 24, hloubka dle vd</t>
  </si>
  <si>
    <t>56</t>
  </si>
  <si>
    <t>95396515</t>
  </si>
  <si>
    <t>Kotevní šroub pro chemické kotvy M 24 dl dle vd</t>
  </si>
  <si>
    <t>-1356364785</t>
  </si>
  <si>
    <t>Kotvy chemické s vyvrtáním otvoru kotevní šrouby pro chemické kotvy, velikost M 24, délka dle vd</t>
  </si>
  <si>
    <t>57</t>
  </si>
  <si>
    <t>966071131</t>
  </si>
  <si>
    <t>Demontáž ocelových kcí hmotnosti do 5 t z profilů hmotnosti přes 30 kg/m</t>
  </si>
  <si>
    <t>606181977</t>
  </si>
  <si>
    <t>Demontáž ocelových konstrukcí profilů hmotnosti přes 30 kg/m, hmotnosti konstrukce do 5 t</t>
  </si>
  <si>
    <t xml:space="preserve">"dle skut"  4</t>
  </si>
  <si>
    <t>997</t>
  </si>
  <si>
    <t>Přesun sutě</t>
  </si>
  <si>
    <t>58</t>
  </si>
  <si>
    <t>997013111</t>
  </si>
  <si>
    <t>Vnitrostaveništní doprava suti a vybouraných hmot pro budovy v do 6 m s použitím mechanizace</t>
  </si>
  <si>
    <t>1430824731</t>
  </si>
  <si>
    <t>Vnitrostaveništní doprava suti a vybouraných hmot vodorovně do 50 m svisle s použitím mechanizace pro budovy a haly výšky do 6 m</t>
  </si>
  <si>
    <t>59</t>
  </si>
  <si>
    <t>997013501</t>
  </si>
  <si>
    <t>Odvoz suti a vybouraných hmot na skládku nebo meziskládku do 1 km se složením</t>
  </si>
  <si>
    <t>1388172143</t>
  </si>
  <si>
    <t>Odvoz suti a vybouraných hmot na skládku nebo meziskládku se složením, na vzdálenost do 1 km</t>
  </si>
  <si>
    <t>60</t>
  </si>
  <si>
    <t>997013509</t>
  </si>
  <si>
    <t>Příplatek k odvozu suti a vybouraných hmot na skládku ZKD 1 km přes 1 km</t>
  </si>
  <si>
    <t>-1137522124</t>
  </si>
  <si>
    <t>Odvoz suti a vybouraných hmot na skládku nebo meziskládku se složením, na vzdálenost Příplatek k ceně za každý další i započatý 1 km přes 1 km</t>
  </si>
  <si>
    <t>78,323*14 'Přepočtené koeficientem množství</t>
  </si>
  <si>
    <t>61</t>
  </si>
  <si>
    <t>997013862</t>
  </si>
  <si>
    <t>Poplatek za uložení stavebního odpadu na recyklační skládce (skládkovné) z armovaného betonu kód odpadu 17 01 01</t>
  </si>
  <si>
    <t>654026211</t>
  </si>
  <si>
    <t>Poplatek za uložení stavebního odpadu na recyklační skládce (skládkovné) z armovaného betonu zatříděného do Katalogu odpadů pod kódem 17 01 01</t>
  </si>
  <si>
    <t>78,373-4</t>
  </si>
  <si>
    <t>62</t>
  </si>
  <si>
    <t>99702</t>
  </si>
  <si>
    <t>Odkup železa ve sběrných surovinách - dle skut</t>
  </si>
  <si>
    <t>2091372977</t>
  </si>
  <si>
    <t>998</t>
  </si>
  <si>
    <t>Přesun hmot</t>
  </si>
  <si>
    <t>63</t>
  </si>
  <si>
    <t>99822511</t>
  </si>
  <si>
    <t xml:space="preserve">Přesun hmot </t>
  </si>
  <si>
    <t>619527666</t>
  </si>
  <si>
    <t>PSV</t>
  </si>
  <si>
    <t>Práce a dodávky PSV</t>
  </si>
  <si>
    <t>741</t>
  </si>
  <si>
    <t>Elektroinstalace - silnoproud</t>
  </si>
  <si>
    <t>64</t>
  </si>
  <si>
    <t>741410021</t>
  </si>
  <si>
    <t>Montáž vodič uzemňovací pásek průřezu do 120 mm2 v městské zástavbě v zemi</t>
  </si>
  <si>
    <t>1363306313</t>
  </si>
  <si>
    <t>Montáž uzemňovacího vedení s upevněním, propojením a připojením pomocí svorek v zemi s izolací spojů pásku průřezu do 120 mm2 v městské zástavbě</t>
  </si>
  <si>
    <t>((6,4+1,4)*2+3)*2</t>
  </si>
  <si>
    <t>65</t>
  </si>
  <si>
    <t>35442062</t>
  </si>
  <si>
    <t>pás zemnící 30x4mm FeZn</t>
  </si>
  <si>
    <t>-1542756722</t>
  </si>
  <si>
    <t>a12*1,1*0,942</t>
  </si>
  <si>
    <t>789</t>
  </si>
  <si>
    <t>Povrchové úpravy ocelových konstrukcí a technologických zařízení</t>
  </si>
  <si>
    <t>66</t>
  </si>
  <si>
    <t>789124141</t>
  </si>
  <si>
    <t>Čištění mechanizované ocelových konstrukcí třídy IV stupeň přípravy St 3 stupeň zrezivění B</t>
  </si>
  <si>
    <t>1249640615</t>
  </si>
  <si>
    <t>Úpravy povrchů pod nátěry ocelových konstrukcí třídy IV odstranění rzi a nečistot mechanizovaným čištěním stupeň přípravy St 3, stupeň zrezivění B</t>
  </si>
  <si>
    <t>a1*24</t>
  </si>
  <si>
    <t>67</t>
  </si>
  <si>
    <t>789328211</t>
  </si>
  <si>
    <t>Nátěr ocelových konstrukcí třídy IV dvousložkový epoxidový základní tl do 80 µm</t>
  </si>
  <si>
    <t>1598052869</t>
  </si>
  <si>
    <t>Nátěr ocelových konstrukcí třídy IV dvousložkový epoxidový základní, tloušťky do 80 μm</t>
  </si>
  <si>
    <t>68</t>
  </si>
  <si>
    <t>789328216</t>
  </si>
  <si>
    <t>Nátěr ocelových konstrukcí třídy IV dvousložkový epoxidový mezivrstva do 80 μm</t>
  </si>
  <si>
    <t>-525513984</t>
  </si>
  <si>
    <t>Nátěr ocelových konstrukcí třídy IV dvousložkový epoxidový mezivrstva, tloušťky do 80 μm</t>
  </si>
  <si>
    <t>a1*24*2+1,8*1*2</t>
  </si>
  <si>
    <t>69</t>
  </si>
  <si>
    <t>789328321</t>
  </si>
  <si>
    <t>Nátěr ocelových konstrukcí třídy IV dvousložkový polyuretanový krycí (vrchní) tl do 80 μm</t>
  </si>
  <si>
    <t>1666602457</t>
  </si>
  <si>
    <t>Nátěr ocelových konstrukcí třídy IV dvousložkový polyuretanový krycí (vrchní), tloušťky do 80 μm</t>
  </si>
  <si>
    <t>VRN</t>
  </si>
  <si>
    <t>Vedlejší rozpočtové náklady</t>
  </si>
  <si>
    <t>VRN1</t>
  </si>
  <si>
    <t>Průzkumné, geodetické a projektové práce</t>
  </si>
  <si>
    <t>70</t>
  </si>
  <si>
    <t>012103000</t>
  </si>
  <si>
    <t>Geodetické práce před výstavbou</t>
  </si>
  <si>
    <t>kč</t>
  </si>
  <si>
    <t>1024</t>
  </si>
  <si>
    <t>-1088304197</t>
  </si>
  <si>
    <t>Poznámka k položce:_x000d_
např vytyčení sítí apod</t>
  </si>
  <si>
    <t>71</t>
  </si>
  <si>
    <t>012303000</t>
  </si>
  <si>
    <t>Geodetické práce po výstavbě</t>
  </si>
  <si>
    <t>1778921069</t>
  </si>
  <si>
    <t>72</t>
  </si>
  <si>
    <t>013254000</t>
  </si>
  <si>
    <t>Dokumentace skutečného provedení stavby</t>
  </si>
  <si>
    <t>860400173</t>
  </si>
  <si>
    <t>73</t>
  </si>
  <si>
    <t>013294000</t>
  </si>
  <si>
    <t>Ostatní dokumentace</t>
  </si>
  <si>
    <t>320110646</t>
  </si>
  <si>
    <t>Poznámka k položce:_x000d_
např výrobní dokumentace OK nebo výztuže</t>
  </si>
  <si>
    <t>VRN3</t>
  </si>
  <si>
    <t>Zařízení staveniště</t>
  </si>
  <si>
    <t>74</t>
  </si>
  <si>
    <t>030001000</t>
  </si>
  <si>
    <t>1344168854</t>
  </si>
  <si>
    <t>VRN7</t>
  </si>
  <si>
    <t>Provozní vlivy</t>
  </si>
  <si>
    <t>75</t>
  </si>
  <si>
    <t>070001000</t>
  </si>
  <si>
    <t>-531224840</t>
  </si>
  <si>
    <t>76</t>
  </si>
  <si>
    <t>0721030</t>
  </si>
  <si>
    <t>Zajištění DIO komunikace I. třídy - dle technologické přípravy vybraného zhotovitele</t>
  </si>
  <si>
    <t>1083235788</t>
  </si>
  <si>
    <t>Poznámka k položce:_x000d_
např dopravní trasy při DMTŽ a MTŽ portálu, uzavírka přilehlého jízdního pruhu pro veškerou dopravu, dopravní značení, plné oplocení apod</t>
  </si>
  <si>
    <t>VRN9</t>
  </si>
  <si>
    <t>Ostatní náklady</t>
  </si>
  <si>
    <t>77</t>
  </si>
  <si>
    <t>091504000</t>
  </si>
  <si>
    <t>Náklady související s publikační činností</t>
  </si>
  <si>
    <t>-576716267</t>
  </si>
  <si>
    <t>Poznámka k položce:_x000d_
informační tabule s údaji o stavbě vel 100x150cm (název, zhotovitel, projektant, TDI, popř dotační titul)</t>
  </si>
  <si>
    <t>SEZNAM FIGUR</t>
  </si>
  <si>
    <t>Výměra</t>
  </si>
  <si>
    <t xml:space="preserve">"dle výpisu materiálu"  3,969</t>
  </si>
  <si>
    <t>Použití figury:</t>
  </si>
  <si>
    <t>a5_1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</si>
</sst>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6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5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6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7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9" fillId="0" borderId="14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0" fillId="4" borderId="6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right" vertical="center"/>
    </xf>
    <xf numFmtId="0" fontId="20" fillId="4" borderId="8" xfId="0" applyFont="1" applyFill="1" applyBorder="1" applyAlignment="1" applyProtection="1">
      <alignment horizontal="left" vertical="center"/>
    </xf>
    <xf numFmtId="0" fontId="20" fillId="4" borderId="0" xfId="0" applyFont="1" applyFill="1" applyAlignment="1" applyProtection="1">
      <alignment horizontal="center" vertical="center"/>
    </xf>
    <xf numFmtId="0" fontId="21" fillId="0" borderId="16" xfId="0" applyFont="1" applyBorder="1" applyAlignment="1" applyProtection="1">
      <alignment horizontal="center" vertical="center" wrapText="1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8" fillId="0" borderId="14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1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0" fillId="4" borderId="16" xfId="0" applyFont="1" applyFill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0" fillId="0" borderId="12" xfId="0" applyNumberFormat="1" applyFont="1" applyBorder="1" applyAlignment="1" applyProtection="1"/>
    <xf numFmtId="166" fontId="30" fillId="0" borderId="13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2" xfId="0" applyFont="1" applyBorder="1" applyAlignment="1" applyProtection="1">
      <alignment horizontal="center" vertical="center"/>
    </xf>
    <xf numFmtId="49" fontId="20" fillId="0" borderId="22" xfId="0" applyNumberFormat="1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center" vertical="center" wrapText="1"/>
    </xf>
    <xf numFmtId="167" fontId="20" fillId="0" borderId="22" xfId="0" applyNumberFormat="1" applyFont="1" applyBorder="1" applyAlignment="1" applyProtection="1">
      <alignment vertical="center"/>
    </xf>
    <xf numFmtId="4" fontId="20" fillId="2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5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0" xfId="0" applyFont="1" applyAlignment="1" applyProtection="1">
      <alignment horizontal="left" vertical="center"/>
    </xf>
    <xf numFmtId="0" fontId="33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4" fillId="0" borderId="0" xfId="0" applyFont="1" applyAlignment="1" applyProtection="1">
      <alignment vertical="center" wrapText="1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3" xfId="0" applyFont="1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7" fillId="0" borderId="16" xfId="0" applyFont="1" applyBorder="1" applyAlignment="1">
      <alignment horizontal="left" vertical="center" wrapText="1"/>
    </xf>
    <xf numFmtId="0" fontId="37" fillId="0" borderId="22" xfId="0" applyFont="1" applyBorder="1" applyAlignment="1">
      <alignment horizontal="left" vertical="center" wrapText="1"/>
    </xf>
    <xf numFmtId="0" fontId="37" fillId="0" borderId="22" xfId="0" applyFont="1" applyBorder="1" applyAlignment="1">
      <alignment horizontal="left" vertical="center"/>
    </xf>
    <xf numFmtId="167" fontId="37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1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851563" style="1" customWidth="1"/>
    <col min="2" max="2" width="1.710938" style="1" customWidth="1"/>
    <col min="3" max="3" width="4.421875" style="1" customWidth="1"/>
    <col min="4" max="4" width="2.851563" style="1" customWidth="1"/>
    <col min="5" max="5" width="2.851563" style="1" customWidth="1"/>
    <col min="6" max="6" width="2.851563" style="1" customWidth="1"/>
    <col min="7" max="7" width="2.851563" style="1" customWidth="1"/>
    <col min="8" max="8" width="2.851563" style="1" customWidth="1"/>
    <col min="9" max="9" width="2.851563" style="1" customWidth="1"/>
    <col min="10" max="10" width="2.851563" style="1" customWidth="1"/>
    <col min="11" max="11" width="2.851563" style="1" customWidth="1"/>
    <col min="12" max="12" width="2.851563" style="1" customWidth="1"/>
    <col min="13" max="13" width="2.851563" style="1" customWidth="1"/>
    <col min="14" max="14" width="2.851563" style="1" customWidth="1"/>
    <col min="15" max="15" width="2.851563" style="1" customWidth="1"/>
    <col min="16" max="16" width="2.851563" style="1" customWidth="1"/>
    <col min="17" max="17" width="2.851563" style="1" customWidth="1"/>
    <col min="18" max="18" width="2.851563" style="1" customWidth="1"/>
    <col min="19" max="19" width="2.851563" style="1" customWidth="1"/>
    <col min="20" max="20" width="2.851563" style="1" customWidth="1"/>
    <col min="21" max="21" width="2.851563" style="1" customWidth="1"/>
    <col min="22" max="22" width="2.851563" style="1" customWidth="1"/>
    <col min="23" max="23" width="2.851563" style="1" customWidth="1"/>
    <col min="24" max="24" width="2.851563" style="1" customWidth="1"/>
    <col min="25" max="25" width="2.851563" style="1" customWidth="1"/>
    <col min="26" max="26" width="2.851563" style="1" customWidth="1"/>
    <col min="27" max="27" width="2.851563" style="1" customWidth="1"/>
    <col min="28" max="28" width="2.851563" style="1" customWidth="1"/>
    <col min="29" max="29" width="2.851563" style="1" customWidth="1"/>
    <col min="30" max="30" width="2.851563" style="1" customWidth="1"/>
    <col min="31" max="31" width="2.851563" style="1" customWidth="1"/>
    <col min="32" max="32" width="2.851563" style="1" customWidth="1"/>
    <col min="33" max="33" width="2.851563" style="1" customWidth="1"/>
    <col min="34" max="34" width="3.574219" style="1" customWidth="1"/>
    <col min="35" max="35" width="42.28125" style="1" customWidth="1"/>
    <col min="36" max="36" width="2.574219" style="1" customWidth="1"/>
    <col min="37" max="37" width="2.574219" style="1" customWidth="1"/>
    <col min="38" max="38" width="8.851563" style="1" customWidth="1"/>
    <col min="39" max="39" width="3.574219" style="1" customWidth="1"/>
    <col min="40" max="40" width="14.28125" style="1" customWidth="1"/>
    <col min="41" max="41" width="8.003906" style="1" customWidth="1"/>
    <col min="42" max="42" width="4.421875" style="1" customWidth="1"/>
    <col min="43" max="43" width="16.71094" style="1" hidden="1" customWidth="1"/>
    <col min="44" max="44" width="14.57422" style="1" customWidth="1"/>
    <col min="45" max="45" width="27.71094" style="1" hidden="1" customWidth="1"/>
    <col min="46" max="46" width="27.71094" style="1" hidden="1" customWidth="1"/>
    <col min="47" max="47" width="27.71094" style="1" hidden="1" customWidth="1"/>
    <col min="48" max="48" width="23.14063" style="1" hidden="1" customWidth="1"/>
    <col min="49" max="49" width="23.14063" style="1" hidden="1" customWidth="1"/>
    <col min="50" max="50" width="26.71094" style="1" hidden="1" customWidth="1"/>
    <col min="51" max="51" width="26.71094" style="1" hidden="1" customWidth="1"/>
    <col min="52" max="52" width="23.14063" style="1" hidden="1" customWidth="1"/>
    <col min="53" max="53" width="20.57422" style="1" hidden="1" customWidth="1"/>
    <col min="54" max="54" width="26.71094" style="1" hidden="1" customWidth="1"/>
    <col min="55" max="55" width="23.14063" style="1" hidden="1" customWidth="1"/>
    <col min="56" max="56" width="20.57422" style="1" hidden="1" customWidth="1"/>
    <col min="57" max="57" width="71.14063" style="1" customWidth="1"/>
    <col min="71" max="71" width="9.140625" style="1" hidden="1"/>
    <col min="72" max="72" width="9.140625" style="1" hidden="1"/>
    <col min="73" max="73" width="9.140625" style="1" hidden="1"/>
    <col min="74" max="74" width="9.140625" style="1" hidden="1"/>
    <col min="75" max="75" width="9.140625" style="1" hidden="1"/>
    <col min="76" max="76" width="9.140625" style="1" hidden="1"/>
    <col min="77" max="77" width="9.140625" style="1" hidden="1"/>
    <col min="78" max="78" width="9.140625" style="1" hidden="1"/>
    <col min="79" max="79" width="9.140625" style="1" hidden="1"/>
    <col min="80" max="80" width="9.140625" style="1" hidden="1"/>
    <col min="81" max="81" width="9.140625" style="1" hidden="1"/>
    <col min="82" max="82" width="9.140625" style="1" hidden="1"/>
    <col min="83" max="83" width="9.140625" style="1" hidden="1"/>
    <col min="84" max="84" width="9.140625" style="1" hidden="1"/>
    <col min="85" max="85" width="9.140625" style="1" hidden="1"/>
    <col min="86" max="86" width="9.140625" style="1" hidden="1"/>
    <col min="87" max="87" width="9.140625" style="1" hidden="1"/>
    <col min="88" max="88" width="9.140625" style="1" hidden="1"/>
    <col min="89" max="89" width="9.140625" style="1" hidden="1"/>
    <col min="90" max="90" width="9.140625" style="1" hidden="1"/>
    <col min="91" max="91" width="9.140625" style="1" hidden="1"/>
  </cols>
  <sheetData>
    <row r="1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="1" customFormat="1" ht="24.96" customHeight="1">
      <c r="B4" s="19"/>
      <c r="C4" s="20"/>
      <c r="D4" s="21" t="s">
        <v>9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18"/>
      <c r="AS4" s="22" t="s">
        <v>10</v>
      </c>
      <c r="BE4" s="23" t="s">
        <v>11</v>
      </c>
      <c r="BS4" s="15" t="s">
        <v>12</v>
      </c>
    </row>
    <row r="5" s="1" customFormat="1" ht="12" customHeight="1">
      <c r="B5" s="19"/>
      <c r="C5" s="20"/>
      <c r="D5" s="24" t="s">
        <v>13</v>
      </c>
      <c r="E5" s="20"/>
      <c r="F5" s="20"/>
      <c r="G5" s="20"/>
      <c r="H5" s="20"/>
      <c r="I5" s="20"/>
      <c r="J5" s="20"/>
      <c r="K5" s="25" t="s">
        <v>14</v>
      </c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18"/>
      <c r="BE5" s="26" t="s">
        <v>15</v>
      </c>
      <c r="BS5" s="15" t="s">
        <v>6</v>
      </c>
    </row>
    <row r="6" s="1" customFormat="1" ht="36.96" customHeight="1">
      <c r="B6" s="19"/>
      <c r="C6" s="20"/>
      <c r="D6" s="27" t="s">
        <v>16</v>
      </c>
      <c r="E6" s="20"/>
      <c r="F6" s="20"/>
      <c r="G6" s="20"/>
      <c r="H6" s="20"/>
      <c r="I6" s="20"/>
      <c r="J6" s="20"/>
      <c r="K6" s="28" t="s">
        <v>17</v>
      </c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18"/>
      <c r="BE6" s="29"/>
      <c r="BS6" s="15" t="s">
        <v>6</v>
      </c>
    </row>
    <row r="7" s="1" customFormat="1" ht="12" customHeight="1">
      <c r="B7" s="19"/>
      <c r="C7" s="20"/>
      <c r="D7" s="30" t="s">
        <v>18</v>
      </c>
      <c r="E7" s="20"/>
      <c r="F7" s="20"/>
      <c r="G7" s="20"/>
      <c r="H7" s="20"/>
      <c r="I7" s="20"/>
      <c r="J7" s="20"/>
      <c r="K7" s="25" t="s">
        <v>1</v>
      </c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30" t="s">
        <v>19</v>
      </c>
      <c r="AL7" s="20"/>
      <c r="AM7" s="20"/>
      <c r="AN7" s="25" t="s">
        <v>1</v>
      </c>
      <c r="AO7" s="20"/>
      <c r="AP7" s="20"/>
      <c r="AQ7" s="20"/>
      <c r="AR7" s="18"/>
      <c r="BE7" s="29"/>
      <c r="BS7" s="15" t="s">
        <v>6</v>
      </c>
    </row>
    <row r="8" s="1" customFormat="1" ht="12" customHeight="1">
      <c r="B8" s="19"/>
      <c r="C8" s="20"/>
      <c r="D8" s="30" t="s">
        <v>20</v>
      </c>
      <c r="E8" s="20"/>
      <c r="F8" s="20"/>
      <c r="G8" s="20"/>
      <c r="H8" s="20"/>
      <c r="I8" s="20"/>
      <c r="J8" s="20"/>
      <c r="K8" s="25" t="s">
        <v>21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30" t="s">
        <v>22</v>
      </c>
      <c r="AL8" s="20"/>
      <c r="AM8" s="20"/>
      <c r="AN8" s="31" t="s">
        <v>23</v>
      </c>
      <c r="AO8" s="20"/>
      <c r="AP8" s="20"/>
      <c r="AQ8" s="20"/>
      <c r="AR8" s="18"/>
      <c r="BE8" s="29"/>
      <c r="BS8" s="15" t="s">
        <v>6</v>
      </c>
    </row>
    <row r="9" s="1" customFormat="1" ht="14.4" customHeight="1"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18"/>
      <c r="BE9" s="29"/>
      <c r="BS9" s="15" t="s">
        <v>6</v>
      </c>
    </row>
    <row r="10" s="1" customFormat="1" ht="12" customHeight="1">
      <c r="B10" s="19"/>
      <c r="C10" s="20"/>
      <c r="D10" s="30" t="s">
        <v>24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30" t="s">
        <v>25</v>
      </c>
      <c r="AL10" s="20"/>
      <c r="AM10" s="20"/>
      <c r="AN10" s="25" t="s">
        <v>1</v>
      </c>
      <c r="AO10" s="20"/>
      <c r="AP10" s="20"/>
      <c r="AQ10" s="20"/>
      <c r="AR10" s="18"/>
      <c r="BE10" s="29"/>
      <c r="BS10" s="15" t="s">
        <v>6</v>
      </c>
    </row>
    <row r="11" s="1" customFormat="1" ht="18.48" customHeight="1">
      <c r="B11" s="19"/>
      <c r="C11" s="20"/>
      <c r="D11" s="20"/>
      <c r="E11" s="25" t="s">
        <v>26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30" t="s">
        <v>27</v>
      </c>
      <c r="AL11" s="20"/>
      <c r="AM11" s="20"/>
      <c r="AN11" s="25" t="s">
        <v>1</v>
      </c>
      <c r="AO11" s="20"/>
      <c r="AP11" s="20"/>
      <c r="AQ11" s="20"/>
      <c r="AR11" s="18"/>
      <c r="BE11" s="29"/>
      <c r="BS11" s="15" t="s">
        <v>6</v>
      </c>
    </row>
    <row r="12" s="1" customFormat="1" ht="6.96" customHeight="1"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18"/>
      <c r="BE12" s="29"/>
      <c r="BS12" s="15" t="s">
        <v>6</v>
      </c>
    </row>
    <row r="13" s="1" customFormat="1" ht="12" customHeight="1">
      <c r="B13" s="19"/>
      <c r="C13" s="20"/>
      <c r="D13" s="30" t="s">
        <v>28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30" t="s">
        <v>25</v>
      </c>
      <c r="AL13" s="20"/>
      <c r="AM13" s="20"/>
      <c r="AN13" s="32" t="s">
        <v>29</v>
      </c>
      <c r="AO13" s="20"/>
      <c r="AP13" s="20"/>
      <c r="AQ13" s="20"/>
      <c r="AR13" s="18"/>
      <c r="BE13" s="29"/>
      <c r="BS13" s="15" t="s">
        <v>6</v>
      </c>
    </row>
    <row r="14">
      <c r="B14" s="19"/>
      <c r="C14" s="20"/>
      <c r="D14" s="20"/>
      <c r="E14" s="32" t="s">
        <v>29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0" t="s">
        <v>27</v>
      </c>
      <c r="AL14" s="20"/>
      <c r="AM14" s="20"/>
      <c r="AN14" s="32" t="s">
        <v>29</v>
      </c>
      <c r="AO14" s="20"/>
      <c r="AP14" s="20"/>
      <c r="AQ14" s="20"/>
      <c r="AR14" s="18"/>
      <c r="BE14" s="29"/>
      <c r="BS14" s="15" t="s">
        <v>6</v>
      </c>
    </row>
    <row r="15" s="1" customFormat="1" ht="6.96" customHeight="1"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18"/>
      <c r="BE15" s="29"/>
      <c r="BS15" s="15" t="s">
        <v>4</v>
      </c>
    </row>
    <row r="16" s="1" customFormat="1" ht="12" customHeight="1">
      <c r="B16" s="19"/>
      <c r="C16" s="20"/>
      <c r="D16" s="30" t="s">
        <v>30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30" t="s">
        <v>25</v>
      </c>
      <c r="AL16" s="20"/>
      <c r="AM16" s="20"/>
      <c r="AN16" s="25" t="s">
        <v>1</v>
      </c>
      <c r="AO16" s="20"/>
      <c r="AP16" s="20"/>
      <c r="AQ16" s="20"/>
      <c r="AR16" s="18"/>
      <c r="BE16" s="29"/>
      <c r="BS16" s="15" t="s">
        <v>4</v>
      </c>
    </row>
    <row r="17" s="1" customFormat="1" ht="18.48" customHeight="1">
      <c r="B17" s="19"/>
      <c r="C17" s="20"/>
      <c r="D17" s="20"/>
      <c r="E17" s="25" t="s">
        <v>26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30" t="s">
        <v>27</v>
      </c>
      <c r="AL17" s="20"/>
      <c r="AM17" s="20"/>
      <c r="AN17" s="25" t="s">
        <v>1</v>
      </c>
      <c r="AO17" s="20"/>
      <c r="AP17" s="20"/>
      <c r="AQ17" s="20"/>
      <c r="AR17" s="18"/>
      <c r="BE17" s="29"/>
      <c r="BS17" s="15" t="s">
        <v>31</v>
      </c>
    </row>
    <row r="18" s="1" customFormat="1" ht="6.96" customHeight="1"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18"/>
      <c r="BE18" s="29"/>
      <c r="BS18" s="15" t="s">
        <v>6</v>
      </c>
    </row>
    <row r="19" s="1" customFormat="1" ht="12" customHeight="1">
      <c r="B19" s="19"/>
      <c r="C19" s="20"/>
      <c r="D19" s="30" t="s">
        <v>32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30" t="s">
        <v>25</v>
      </c>
      <c r="AL19" s="20"/>
      <c r="AM19" s="20"/>
      <c r="AN19" s="25" t="s">
        <v>1</v>
      </c>
      <c r="AO19" s="20"/>
      <c r="AP19" s="20"/>
      <c r="AQ19" s="20"/>
      <c r="AR19" s="18"/>
      <c r="BE19" s="29"/>
      <c r="BS19" s="15" t="s">
        <v>6</v>
      </c>
    </row>
    <row r="20" s="1" customFormat="1" ht="18.48" customHeight="1">
      <c r="B20" s="19"/>
      <c r="C20" s="20"/>
      <c r="D20" s="20"/>
      <c r="E20" s="25" t="s">
        <v>26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30" t="s">
        <v>27</v>
      </c>
      <c r="AL20" s="20"/>
      <c r="AM20" s="20"/>
      <c r="AN20" s="25" t="s">
        <v>1</v>
      </c>
      <c r="AO20" s="20"/>
      <c r="AP20" s="20"/>
      <c r="AQ20" s="20"/>
      <c r="AR20" s="18"/>
      <c r="BE20" s="29"/>
      <c r="BS20" s="15" t="s">
        <v>31</v>
      </c>
    </row>
    <row r="21" s="1" customFormat="1" ht="6.96" customHeight="1"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18"/>
      <c r="BE21" s="29"/>
    </row>
    <row r="22" s="1" customFormat="1" ht="12" customHeight="1">
      <c r="B22" s="19"/>
      <c r="C22" s="20"/>
      <c r="D22" s="30" t="s">
        <v>33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18"/>
      <c r="BE22" s="29"/>
    </row>
    <row r="23" s="1" customFormat="1" ht="14.4" customHeight="1">
      <c r="B23" s="19"/>
      <c r="C23" s="20"/>
      <c r="D23" s="20"/>
      <c r="E23" s="34" t="s">
        <v>1</v>
      </c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20"/>
      <c r="AP23" s="20"/>
      <c r="AQ23" s="20"/>
      <c r="AR23" s="18"/>
      <c r="BE23" s="29"/>
    </row>
    <row r="24" s="1" customFormat="1" ht="6.96" customHeight="1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18"/>
      <c r="BE24" s="29"/>
    </row>
    <row r="25" s="1" customFormat="1" ht="6.96" customHeight="1">
      <c r="B25" s="19"/>
      <c r="C25" s="20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0"/>
      <c r="AQ25" s="20"/>
      <c r="AR25" s="18"/>
      <c r="BE25" s="29"/>
    </row>
    <row r="26" s="2" customFormat="1" ht="25.92" customHeight="1">
      <c r="A26" s="36"/>
      <c r="B26" s="37"/>
      <c r="C26" s="38"/>
      <c r="D26" s="39" t="s">
        <v>34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ROUND(AG94,2)</f>
        <v>0</v>
      </c>
      <c r="AL26" s="40"/>
      <c r="AM26" s="40"/>
      <c r="AN26" s="40"/>
      <c r="AO26" s="40"/>
      <c r="AP26" s="38"/>
      <c r="AQ26" s="38"/>
      <c r="AR26" s="42"/>
      <c r="BE26" s="29"/>
    </row>
    <row r="27" s="2" customFormat="1" ht="6.96" customHeight="1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2"/>
      <c r="BE27" s="29"/>
    </row>
    <row r="28" s="2" customFormat="1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43" t="s">
        <v>35</v>
      </c>
      <c r="M28" s="43"/>
      <c r="N28" s="43"/>
      <c r="O28" s="43"/>
      <c r="P28" s="43"/>
      <c r="Q28" s="38"/>
      <c r="R28" s="38"/>
      <c r="S28" s="38"/>
      <c r="T28" s="38"/>
      <c r="U28" s="38"/>
      <c r="V28" s="38"/>
      <c r="W28" s="43" t="s">
        <v>36</v>
      </c>
      <c r="X28" s="43"/>
      <c r="Y28" s="43"/>
      <c r="Z28" s="43"/>
      <c r="AA28" s="43"/>
      <c r="AB28" s="43"/>
      <c r="AC28" s="43"/>
      <c r="AD28" s="43"/>
      <c r="AE28" s="43"/>
      <c r="AF28" s="38"/>
      <c r="AG28" s="38"/>
      <c r="AH28" s="38"/>
      <c r="AI28" s="38"/>
      <c r="AJ28" s="38"/>
      <c r="AK28" s="43" t="s">
        <v>37</v>
      </c>
      <c r="AL28" s="43"/>
      <c r="AM28" s="43"/>
      <c r="AN28" s="43"/>
      <c r="AO28" s="43"/>
      <c r="AP28" s="38"/>
      <c r="AQ28" s="38"/>
      <c r="AR28" s="42"/>
      <c r="BE28" s="29"/>
    </row>
    <row r="29" s="3" customFormat="1" ht="14.4" customHeight="1">
      <c r="A29" s="3"/>
      <c r="B29" s="44"/>
      <c r="C29" s="45"/>
      <c r="D29" s="30" t="s">
        <v>38</v>
      </c>
      <c r="E29" s="45"/>
      <c r="F29" s="30" t="s">
        <v>39</v>
      </c>
      <c r="G29" s="45"/>
      <c r="H29" s="45"/>
      <c r="I29" s="45"/>
      <c r="J29" s="45"/>
      <c r="K29" s="45"/>
      <c r="L29" s="46">
        <v>0.20999999999999999</v>
      </c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7">
        <f>ROUND(AZ94, 2)</f>
        <v>0</v>
      </c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7">
        <f>ROUND(AV94, 2)</f>
        <v>0</v>
      </c>
      <c r="AL29" s="45"/>
      <c r="AM29" s="45"/>
      <c r="AN29" s="45"/>
      <c r="AO29" s="45"/>
      <c r="AP29" s="45"/>
      <c r="AQ29" s="45"/>
      <c r="AR29" s="48"/>
      <c r="BE29" s="49"/>
    </row>
    <row r="30" s="3" customFormat="1" ht="14.4" customHeight="1">
      <c r="A30" s="3"/>
      <c r="B30" s="44"/>
      <c r="C30" s="45"/>
      <c r="D30" s="45"/>
      <c r="E30" s="45"/>
      <c r="F30" s="30" t="s">
        <v>40</v>
      </c>
      <c r="G30" s="45"/>
      <c r="H30" s="45"/>
      <c r="I30" s="45"/>
      <c r="J30" s="45"/>
      <c r="K30" s="45"/>
      <c r="L30" s="46">
        <v>0.14999999999999999</v>
      </c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7">
        <f>ROUND(BA94, 2)</f>
        <v>0</v>
      </c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7">
        <f>ROUND(AW94, 2)</f>
        <v>0</v>
      </c>
      <c r="AL30" s="45"/>
      <c r="AM30" s="45"/>
      <c r="AN30" s="45"/>
      <c r="AO30" s="45"/>
      <c r="AP30" s="45"/>
      <c r="AQ30" s="45"/>
      <c r="AR30" s="48"/>
      <c r="BE30" s="49"/>
    </row>
    <row r="31" hidden="1" s="3" customFormat="1" ht="14.4" customHeight="1">
      <c r="A31" s="3"/>
      <c r="B31" s="44"/>
      <c r="C31" s="45"/>
      <c r="D31" s="45"/>
      <c r="E31" s="45"/>
      <c r="F31" s="30" t="s">
        <v>41</v>
      </c>
      <c r="G31" s="45"/>
      <c r="H31" s="45"/>
      <c r="I31" s="45"/>
      <c r="J31" s="45"/>
      <c r="K31" s="45"/>
      <c r="L31" s="46">
        <v>0.20999999999999999</v>
      </c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7">
        <f>ROUND(BB94, 2)</f>
        <v>0</v>
      </c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7">
        <v>0</v>
      </c>
      <c r="AL31" s="45"/>
      <c r="AM31" s="45"/>
      <c r="AN31" s="45"/>
      <c r="AO31" s="45"/>
      <c r="AP31" s="45"/>
      <c r="AQ31" s="45"/>
      <c r="AR31" s="48"/>
      <c r="BE31" s="49"/>
    </row>
    <row r="32" hidden="1" s="3" customFormat="1" ht="14.4" customHeight="1">
      <c r="A32" s="3"/>
      <c r="B32" s="44"/>
      <c r="C32" s="45"/>
      <c r="D32" s="45"/>
      <c r="E32" s="45"/>
      <c r="F32" s="30" t="s">
        <v>42</v>
      </c>
      <c r="G32" s="45"/>
      <c r="H32" s="45"/>
      <c r="I32" s="45"/>
      <c r="J32" s="45"/>
      <c r="K32" s="45"/>
      <c r="L32" s="46">
        <v>0.14999999999999999</v>
      </c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7">
        <f>ROUND(BC94, 2)</f>
        <v>0</v>
      </c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7">
        <v>0</v>
      </c>
      <c r="AL32" s="45"/>
      <c r="AM32" s="45"/>
      <c r="AN32" s="45"/>
      <c r="AO32" s="45"/>
      <c r="AP32" s="45"/>
      <c r="AQ32" s="45"/>
      <c r="AR32" s="48"/>
      <c r="BE32" s="49"/>
    </row>
    <row r="33" hidden="1" s="3" customFormat="1" ht="14.4" customHeight="1">
      <c r="A33" s="3"/>
      <c r="B33" s="44"/>
      <c r="C33" s="45"/>
      <c r="D33" s="45"/>
      <c r="E33" s="45"/>
      <c r="F33" s="30" t="s">
        <v>43</v>
      </c>
      <c r="G33" s="45"/>
      <c r="H33" s="45"/>
      <c r="I33" s="45"/>
      <c r="J33" s="45"/>
      <c r="K33" s="45"/>
      <c r="L33" s="46">
        <v>0</v>
      </c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7">
        <f>ROUND(BD94, 2)</f>
        <v>0</v>
      </c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7">
        <v>0</v>
      </c>
      <c r="AL33" s="45"/>
      <c r="AM33" s="45"/>
      <c r="AN33" s="45"/>
      <c r="AO33" s="45"/>
      <c r="AP33" s="45"/>
      <c r="AQ33" s="45"/>
      <c r="AR33" s="48"/>
      <c r="BE33" s="49"/>
    </row>
    <row r="34" s="2" customFormat="1" ht="6.96" customHeight="1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2"/>
      <c r="BE34" s="29"/>
    </row>
    <row r="35" s="2" customFormat="1" ht="25.92" customHeight="1">
      <c r="A35" s="36"/>
      <c r="B35" s="37"/>
      <c r="C35" s="50"/>
      <c r="D35" s="51" t="s">
        <v>44</v>
      </c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3" t="s">
        <v>45</v>
      </c>
      <c r="U35" s="52"/>
      <c r="V35" s="52"/>
      <c r="W35" s="52"/>
      <c r="X35" s="54" t="s">
        <v>46</v>
      </c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5">
        <f>SUM(AK26:AK33)</f>
        <v>0</v>
      </c>
      <c r="AL35" s="52"/>
      <c r="AM35" s="52"/>
      <c r="AN35" s="52"/>
      <c r="AO35" s="56"/>
      <c r="AP35" s="50"/>
      <c r="AQ35" s="50"/>
      <c r="AR35" s="42"/>
      <c r="BE35" s="36"/>
    </row>
    <row r="36" s="2" customFormat="1" ht="6.96" customHeight="1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2"/>
      <c r="BE36" s="36"/>
    </row>
    <row r="37" s="2" customFormat="1" ht="14.4" customHeight="1">
      <c r="A37" s="36"/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42"/>
      <c r="BE37" s="36"/>
    </row>
    <row r="38" s="1" customFormat="1" ht="14.4" customHeight="1"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18"/>
    </row>
    <row r="39" s="1" customFormat="1" ht="14.4" customHeight="1"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18"/>
    </row>
    <row r="40" s="1" customFormat="1" ht="14.4" customHeight="1"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18"/>
    </row>
    <row r="41" s="1" customFormat="1" ht="14.4" customHeight="1"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18"/>
    </row>
    <row r="42" s="1" customFormat="1" ht="14.4" customHeight="1"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18"/>
    </row>
    <row r="43" s="1" customFormat="1" ht="14.4" customHeight="1">
      <c r="B43" s="19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18"/>
    </row>
    <row r="44" s="1" customFormat="1" ht="14.4" customHeight="1"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18"/>
    </row>
    <row r="45" s="1" customFormat="1" ht="14.4" customHeight="1">
      <c r="B45" s="19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18"/>
    </row>
    <row r="46" s="1" customFormat="1" ht="14.4" customHeight="1">
      <c r="B46" s="19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18"/>
    </row>
    <row r="47" s="1" customFormat="1" ht="14.4" customHeight="1">
      <c r="B47" s="19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18"/>
    </row>
    <row r="48" s="1" customFormat="1" ht="14.4" customHeight="1"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18"/>
    </row>
    <row r="49" s="2" customFormat="1" ht="14.4" customHeight="1">
      <c r="B49" s="57"/>
      <c r="C49" s="58"/>
      <c r="D49" s="59" t="s">
        <v>47</v>
      </c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59" t="s">
        <v>48</v>
      </c>
      <c r="AI49" s="60"/>
      <c r="AJ49" s="60"/>
      <c r="AK49" s="60"/>
      <c r="AL49" s="60"/>
      <c r="AM49" s="60"/>
      <c r="AN49" s="60"/>
      <c r="AO49" s="60"/>
      <c r="AP49" s="58"/>
      <c r="AQ49" s="58"/>
      <c r="AR49" s="61"/>
    </row>
    <row r="50">
      <c r="B50" s="19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18"/>
    </row>
    <row r="51">
      <c r="B51" s="19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18"/>
    </row>
    <row r="52">
      <c r="B52" s="19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18"/>
    </row>
    <row r="53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18"/>
    </row>
    <row r="54">
      <c r="B54" s="1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18"/>
    </row>
    <row r="55">
      <c r="B55" s="19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18"/>
    </row>
    <row r="56">
      <c r="B56" s="19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18"/>
    </row>
    <row r="57">
      <c r="B57" s="19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18"/>
    </row>
    <row r="58">
      <c r="B58" s="19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18"/>
    </row>
    <row r="59">
      <c r="B59" s="19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18"/>
    </row>
    <row r="60" s="2" customFormat="1">
      <c r="A60" s="36"/>
      <c r="B60" s="37"/>
      <c r="C60" s="38"/>
      <c r="D60" s="62" t="s">
        <v>49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62" t="s">
        <v>50</v>
      </c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62" t="s">
        <v>49</v>
      </c>
      <c r="AI60" s="40"/>
      <c r="AJ60" s="40"/>
      <c r="AK60" s="40"/>
      <c r="AL60" s="40"/>
      <c r="AM60" s="62" t="s">
        <v>50</v>
      </c>
      <c r="AN60" s="40"/>
      <c r="AO60" s="40"/>
      <c r="AP60" s="38"/>
      <c r="AQ60" s="38"/>
      <c r="AR60" s="42"/>
      <c r="BE60" s="36"/>
    </row>
    <row r="61">
      <c r="B61" s="19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18"/>
    </row>
    <row r="62">
      <c r="B62" s="19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18"/>
    </row>
    <row r="63">
      <c r="B63" s="19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18"/>
    </row>
    <row r="64" s="2" customFormat="1">
      <c r="A64" s="36"/>
      <c r="B64" s="37"/>
      <c r="C64" s="38"/>
      <c r="D64" s="59" t="s">
        <v>51</v>
      </c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59" t="s">
        <v>52</v>
      </c>
      <c r="AI64" s="63"/>
      <c r="AJ64" s="63"/>
      <c r="AK64" s="63"/>
      <c r="AL64" s="63"/>
      <c r="AM64" s="63"/>
      <c r="AN64" s="63"/>
      <c r="AO64" s="63"/>
      <c r="AP64" s="38"/>
      <c r="AQ64" s="38"/>
      <c r="AR64" s="42"/>
      <c r="BE64" s="36"/>
    </row>
    <row r="65">
      <c r="B65" s="19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18"/>
    </row>
    <row r="66">
      <c r="B66" s="19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18"/>
    </row>
    <row r="67">
      <c r="B67" s="19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18"/>
    </row>
    <row r="68">
      <c r="B68" s="19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18"/>
    </row>
    <row r="69">
      <c r="B69" s="19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18"/>
    </row>
    <row r="70">
      <c r="B70" s="19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18"/>
    </row>
    <row r="71">
      <c r="B71" s="19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18"/>
    </row>
    <row r="72">
      <c r="B72" s="19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18"/>
    </row>
    <row r="73">
      <c r="B73" s="19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18"/>
    </row>
    <row r="74">
      <c r="B74" s="19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18"/>
    </row>
    <row r="75" s="2" customFormat="1">
      <c r="A75" s="36"/>
      <c r="B75" s="37"/>
      <c r="C75" s="38"/>
      <c r="D75" s="62" t="s">
        <v>49</v>
      </c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62" t="s">
        <v>50</v>
      </c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62" t="s">
        <v>49</v>
      </c>
      <c r="AI75" s="40"/>
      <c r="AJ75" s="40"/>
      <c r="AK75" s="40"/>
      <c r="AL75" s="40"/>
      <c r="AM75" s="62" t="s">
        <v>50</v>
      </c>
      <c r="AN75" s="40"/>
      <c r="AO75" s="40"/>
      <c r="AP75" s="38"/>
      <c r="AQ75" s="38"/>
      <c r="AR75" s="42"/>
      <c r="BE75" s="36"/>
    </row>
    <row r="76" s="2" customFormat="1">
      <c r="A76" s="36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42"/>
      <c r="BE76" s="36"/>
    </row>
    <row r="77" s="2" customFormat="1" ht="6.96" customHeight="1">
      <c r="A77" s="36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42"/>
      <c r="BE77" s="36"/>
    </row>
    <row r="81" s="2" customFormat="1" ht="6.96" customHeight="1">
      <c r="A81" s="36"/>
      <c r="B81" s="66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42"/>
      <c r="BE81" s="36"/>
    </row>
    <row r="82" s="2" customFormat="1" ht="24.96" customHeight="1">
      <c r="A82" s="36"/>
      <c r="B82" s="37"/>
      <c r="C82" s="21" t="s">
        <v>53</v>
      </c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42"/>
      <c r="BE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42"/>
      <c r="BE83" s="36"/>
    </row>
    <row r="84" s="4" customFormat="1" ht="12" customHeight="1">
      <c r="A84" s="4"/>
      <c r="B84" s="68"/>
      <c r="C84" s="30" t="s">
        <v>13</v>
      </c>
      <c r="D84" s="69"/>
      <c r="E84" s="69"/>
      <c r="F84" s="69"/>
      <c r="G84" s="69"/>
      <c r="H84" s="69"/>
      <c r="I84" s="69"/>
      <c r="J84" s="69"/>
      <c r="K84" s="69"/>
      <c r="L84" s="69" t="str">
        <f>K5</f>
        <v>hk_portal_Prumysl</v>
      </c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70"/>
      <c r="BE84" s="4"/>
    </row>
    <row r="85" s="5" customFormat="1" ht="36.96" customHeight="1">
      <c r="A85" s="5"/>
      <c r="B85" s="71"/>
      <c r="C85" s="72" t="s">
        <v>16</v>
      </c>
      <c r="D85" s="73"/>
      <c r="E85" s="73"/>
      <c r="F85" s="73"/>
      <c r="G85" s="73"/>
      <c r="H85" s="73"/>
      <c r="I85" s="73"/>
      <c r="J85" s="73"/>
      <c r="K85" s="73"/>
      <c r="L85" s="74" t="str">
        <f>K6</f>
        <v>Oprava portálu v ulici Průmyslové</v>
      </c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73"/>
      <c r="AO85" s="73"/>
      <c r="AP85" s="73"/>
      <c r="AQ85" s="73"/>
      <c r="AR85" s="75"/>
      <c r="BE85" s="5"/>
    </row>
    <row r="86" s="2" customFormat="1" ht="6.96" customHeight="1">
      <c r="A86" s="36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42"/>
      <c r="BE86" s="36"/>
    </row>
    <row r="87" s="2" customFormat="1" ht="12" customHeight="1">
      <c r="A87" s="36"/>
      <c r="B87" s="37"/>
      <c r="C87" s="30" t="s">
        <v>20</v>
      </c>
      <c r="D87" s="38"/>
      <c r="E87" s="38"/>
      <c r="F87" s="38"/>
      <c r="G87" s="38"/>
      <c r="H87" s="38"/>
      <c r="I87" s="38"/>
      <c r="J87" s="38"/>
      <c r="K87" s="38"/>
      <c r="L87" s="76" t="str">
        <f>IF(K8="","",K8)</f>
        <v>Hradec Králové</v>
      </c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0" t="s">
        <v>22</v>
      </c>
      <c r="AJ87" s="38"/>
      <c r="AK87" s="38"/>
      <c r="AL87" s="38"/>
      <c r="AM87" s="77" t="str">
        <f>IF(AN8= "","",AN8)</f>
        <v>10. 10. 2023</v>
      </c>
      <c r="AN87" s="77"/>
      <c r="AO87" s="38"/>
      <c r="AP87" s="38"/>
      <c r="AQ87" s="38"/>
      <c r="AR87" s="42"/>
      <c r="BE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42"/>
      <c r="BE88" s="36"/>
    </row>
    <row r="89" s="2" customFormat="1" ht="15.6" customHeight="1">
      <c r="A89" s="36"/>
      <c r="B89" s="37"/>
      <c r="C89" s="30" t="s">
        <v>24</v>
      </c>
      <c r="D89" s="38"/>
      <c r="E89" s="38"/>
      <c r="F89" s="38"/>
      <c r="G89" s="38"/>
      <c r="H89" s="38"/>
      <c r="I89" s="38"/>
      <c r="J89" s="38"/>
      <c r="K89" s="38"/>
      <c r="L89" s="69" t="str">
        <f>IF(E11= "","",E11)</f>
        <v xml:space="preserve"> </v>
      </c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0" t="s">
        <v>30</v>
      </c>
      <c r="AJ89" s="38"/>
      <c r="AK89" s="38"/>
      <c r="AL89" s="38"/>
      <c r="AM89" s="78" t="str">
        <f>IF(E17="","",E17)</f>
        <v xml:space="preserve"> </v>
      </c>
      <c r="AN89" s="69"/>
      <c r="AO89" s="69"/>
      <c r="AP89" s="69"/>
      <c r="AQ89" s="38"/>
      <c r="AR89" s="42"/>
      <c r="AS89" s="79" t="s">
        <v>54</v>
      </c>
      <c r="AT89" s="80"/>
      <c r="AU89" s="81"/>
      <c r="AV89" s="81"/>
      <c r="AW89" s="81"/>
      <c r="AX89" s="81"/>
      <c r="AY89" s="81"/>
      <c r="AZ89" s="81"/>
      <c r="BA89" s="81"/>
      <c r="BB89" s="81"/>
      <c r="BC89" s="81"/>
      <c r="BD89" s="82"/>
      <c r="BE89" s="36"/>
    </row>
    <row r="90" s="2" customFormat="1" ht="15.6" customHeight="1">
      <c r="A90" s="36"/>
      <c r="B90" s="37"/>
      <c r="C90" s="30" t="s">
        <v>28</v>
      </c>
      <c r="D90" s="38"/>
      <c r="E90" s="38"/>
      <c r="F90" s="38"/>
      <c r="G90" s="38"/>
      <c r="H90" s="38"/>
      <c r="I90" s="38"/>
      <c r="J90" s="38"/>
      <c r="K90" s="38"/>
      <c r="L90" s="69" t="str">
        <f>IF(E14= "Vyplň údaj","",E14)</f>
        <v/>
      </c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0" t="s">
        <v>32</v>
      </c>
      <c r="AJ90" s="38"/>
      <c r="AK90" s="38"/>
      <c r="AL90" s="38"/>
      <c r="AM90" s="78" t="str">
        <f>IF(E20="","",E20)</f>
        <v xml:space="preserve"> </v>
      </c>
      <c r="AN90" s="69"/>
      <c r="AO90" s="69"/>
      <c r="AP90" s="69"/>
      <c r="AQ90" s="38"/>
      <c r="AR90" s="42"/>
      <c r="AS90" s="83"/>
      <c r="AT90" s="84"/>
      <c r="AU90" s="85"/>
      <c r="AV90" s="85"/>
      <c r="AW90" s="85"/>
      <c r="AX90" s="85"/>
      <c r="AY90" s="85"/>
      <c r="AZ90" s="85"/>
      <c r="BA90" s="85"/>
      <c r="BB90" s="85"/>
      <c r="BC90" s="85"/>
      <c r="BD90" s="86"/>
      <c r="BE90" s="36"/>
    </row>
    <row r="91" s="2" customFormat="1" ht="10.8" customHeight="1">
      <c r="A91" s="36"/>
      <c r="B91" s="37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42"/>
      <c r="AS91" s="87"/>
      <c r="AT91" s="88"/>
      <c r="AU91" s="89"/>
      <c r="AV91" s="89"/>
      <c r="AW91" s="89"/>
      <c r="AX91" s="89"/>
      <c r="AY91" s="89"/>
      <c r="AZ91" s="89"/>
      <c r="BA91" s="89"/>
      <c r="BB91" s="89"/>
      <c r="BC91" s="89"/>
      <c r="BD91" s="90"/>
      <c r="BE91" s="36"/>
    </row>
    <row r="92" s="2" customFormat="1" ht="29.28" customHeight="1">
      <c r="A92" s="36"/>
      <c r="B92" s="37"/>
      <c r="C92" s="91" t="s">
        <v>55</v>
      </c>
      <c r="D92" s="92"/>
      <c r="E92" s="92"/>
      <c r="F92" s="92"/>
      <c r="G92" s="92"/>
      <c r="H92" s="93"/>
      <c r="I92" s="94" t="s">
        <v>56</v>
      </c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  <c r="AF92" s="92"/>
      <c r="AG92" s="95" t="s">
        <v>57</v>
      </c>
      <c r="AH92" s="92"/>
      <c r="AI92" s="92"/>
      <c r="AJ92" s="92"/>
      <c r="AK92" s="92"/>
      <c r="AL92" s="92"/>
      <c r="AM92" s="92"/>
      <c r="AN92" s="94" t="s">
        <v>58</v>
      </c>
      <c r="AO92" s="92"/>
      <c r="AP92" s="96"/>
      <c r="AQ92" s="97" t="s">
        <v>59</v>
      </c>
      <c r="AR92" s="42"/>
      <c r="AS92" s="98" t="s">
        <v>60</v>
      </c>
      <c r="AT92" s="99" t="s">
        <v>61</v>
      </c>
      <c r="AU92" s="99" t="s">
        <v>62</v>
      </c>
      <c r="AV92" s="99" t="s">
        <v>63</v>
      </c>
      <c r="AW92" s="99" t="s">
        <v>64</v>
      </c>
      <c r="AX92" s="99" t="s">
        <v>65</v>
      </c>
      <c r="AY92" s="99" t="s">
        <v>66</v>
      </c>
      <c r="AZ92" s="99" t="s">
        <v>67</v>
      </c>
      <c r="BA92" s="99" t="s">
        <v>68</v>
      </c>
      <c r="BB92" s="99" t="s">
        <v>69</v>
      </c>
      <c r="BC92" s="99" t="s">
        <v>70</v>
      </c>
      <c r="BD92" s="100" t="s">
        <v>71</v>
      </c>
      <c r="BE92" s="36"/>
    </row>
    <row r="93" s="2" customFormat="1" ht="10.8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42"/>
      <c r="AS93" s="101"/>
      <c r="AT93" s="102"/>
      <c r="AU93" s="102"/>
      <c r="AV93" s="102"/>
      <c r="AW93" s="102"/>
      <c r="AX93" s="102"/>
      <c r="AY93" s="102"/>
      <c r="AZ93" s="102"/>
      <c r="BA93" s="102"/>
      <c r="BB93" s="102"/>
      <c r="BC93" s="102"/>
      <c r="BD93" s="103"/>
      <c r="BE93" s="36"/>
    </row>
    <row r="94" s="6" customFormat="1" ht="32.4" customHeight="1">
      <c r="A94" s="6"/>
      <c r="B94" s="104"/>
      <c r="C94" s="105" t="s">
        <v>72</v>
      </c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AC94" s="106"/>
      <c r="AD94" s="106"/>
      <c r="AE94" s="106"/>
      <c r="AF94" s="106"/>
      <c r="AG94" s="107">
        <f>ROUND(AG95,2)</f>
        <v>0</v>
      </c>
      <c r="AH94" s="107"/>
      <c r="AI94" s="107"/>
      <c r="AJ94" s="107"/>
      <c r="AK94" s="107"/>
      <c r="AL94" s="107"/>
      <c r="AM94" s="107"/>
      <c r="AN94" s="108">
        <f>SUM(AG94,AT94)</f>
        <v>0</v>
      </c>
      <c r="AO94" s="108"/>
      <c r="AP94" s="108"/>
      <c r="AQ94" s="109" t="s">
        <v>1</v>
      </c>
      <c r="AR94" s="110"/>
      <c r="AS94" s="111">
        <f>ROUND(AS95,2)</f>
        <v>0</v>
      </c>
      <c r="AT94" s="112">
        <f>ROUND(SUM(AV94:AW94),2)</f>
        <v>0</v>
      </c>
      <c r="AU94" s="113">
        <f>ROUND(AU95,5)</f>
        <v>0</v>
      </c>
      <c r="AV94" s="112">
        <f>ROUND(AZ94*L29,2)</f>
        <v>0</v>
      </c>
      <c r="AW94" s="112">
        <f>ROUND(BA94*L30,2)</f>
        <v>0</v>
      </c>
      <c r="AX94" s="112">
        <f>ROUND(BB94*L29,2)</f>
        <v>0</v>
      </c>
      <c r="AY94" s="112">
        <f>ROUND(BC94*L30,2)</f>
        <v>0</v>
      </c>
      <c r="AZ94" s="112">
        <f>ROUND(AZ95,2)</f>
        <v>0</v>
      </c>
      <c r="BA94" s="112">
        <f>ROUND(BA95,2)</f>
        <v>0</v>
      </c>
      <c r="BB94" s="112">
        <f>ROUND(BB95,2)</f>
        <v>0</v>
      </c>
      <c r="BC94" s="112">
        <f>ROUND(BC95,2)</f>
        <v>0</v>
      </c>
      <c r="BD94" s="114">
        <f>ROUND(BD95,2)</f>
        <v>0</v>
      </c>
      <c r="BE94" s="6"/>
      <c r="BS94" s="115" t="s">
        <v>73</v>
      </c>
      <c r="BT94" s="115" t="s">
        <v>74</v>
      </c>
      <c r="BV94" s="115" t="s">
        <v>75</v>
      </c>
      <c r="BW94" s="115" t="s">
        <v>5</v>
      </c>
      <c r="BX94" s="115" t="s">
        <v>76</v>
      </c>
      <c r="CL94" s="115" t="s">
        <v>1</v>
      </c>
    </row>
    <row r="95" s="7" customFormat="1" ht="24.6" customHeight="1">
      <c r="A95" s="116" t="s">
        <v>77</v>
      </c>
      <c r="B95" s="117"/>
      <c r="C95" s="118"/>
      <c r="D95" s="119" t="s">
        <v>14</v>
      </c>
      <c r="E95" s="119"/>
      <c r="F95" s="119"/>
      <c r="G95" s="119"/>
      <c r="H95" s="119"/>
      <c r="I95" s="120"/>
      <c r="J95" s="119" t="s">
        <v>17</v>
      </c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19"/>
      <c r="AD95" s="119"/>
      <c r="AE95" s="119"/>
      <c r="AF95" s="119"/>
      <c r="AG95" s="121">
        <f>'hk_portal_Prumysl - Oprav...'!J28</f>
        <v>0</v>
      </c>
      <c r="AH95" s="120"/>
      <c r="AI95" s="120"/>
      <c r="AJ95" s="120"/>
      <c r="AK95" s="120"/>
      <c r="AL95" s="120"/>
      <c r="AM95" s="120"/>
      <c r="AN95" s="121">
        <f>SUM(AG95,AT95)</f>
        <v>0</v>
      </c>
      <c r="AO95" s="120"/>
      <c r="AP95" s="120"/>
      <c r="AQ95" s="122" t="s">
        <v>78</v>
      </c>
      <c r="AR95" s="123"/>
      <c r="AS95" s="124">
        <v>0</v>
      </c>
      <c r="AT95" s="125">
        <f>ROUND(SUM(AV95:AW95),2)</f>
        <v>0</v>
      </c>
      <c r="AU95" s="126">
        <f>'hk_portal_Prumysl - Oprav...'!P128</f>
        <v>0</v>
      </c>
      <c r="AV95" s="125">
        <f>'hk_portal_Prumysl - Oprav...'!J31</f>
        <v>0</v>
      </c>
      <c r="AW95" s="125">
        <f>'hk_portal_Prumysl - Oprav...'!J32</f>
        <v>0</v>
      </c>
      <c r="AX95" s="125">
        <f>'hk_portal_Prumysl - Oprav...'!J33</f>
        <v>0</v>
      </c>
      <c r="AY95" s="125">
        <f>'hk_portal_Prumysl - Oprav...'!J34</f>
        <v>0</v>
      </c>
      <c r="AZ95" s="125">
        <f>'hk_portal_Prumysl - Oprav...'!F31</f>
        <v>0</v>
      </c>
      <c r="BA95" s="125">
        <f>'hk_portal_Prumysl - Oprav...'!F32</f>
        <v>0</v>
      </c>
      <c r="BB95" s="125">
        <f>'hk_portal_Prumysl - Oprav...'!F33</f>
        <v>0</v>
      </c>
      <c r="BC95" s="125">
        <f>'hk_portal_Prumysl - Oprav...'!F34</f>
        <v>0</v>
      </c>
      <c r="BD95" s="127">
        <f>'hk_portal_Prumysl - Oprav...'!F35</f>
        <v>0</v>
      </c>
      <c r="BE95" s="7"/>
      <c r="BT95" s="128" t="s">
        <v>79</v>
      </c>
      <c r="BU95" s="128" t="s">
        <v>80</v>
      </c>
      <c r="BV95" s="128" t="s">
        <v>75</v>
      </c>
      <c r="BW95" s="128" t="s">
        <v>5</v>
      </c>
      <c r="BX95" s="128" t="s">
        <v>76</v>
      </c>
      <c r="CL95" s="128" t="s">
        <v>1</v>
      </c>
    </row>
    <row r="96" s="2" customFormat="1" ht="30" customHeight="1">
      <c r="A96" s="36"/>
      <c r="B96" s="37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42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="2" customFormat="1" ht="6.96" customHeight="1">
      <c r="A97" s="36"/>
      <c r="B97" s="64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42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</sheetData>
  <sheetProtection sheet="1" formatColumns="0" formatRows="0" objects="1" scenarios="1" spinCount="100000" saltValue="VEvm55QoaSVODZWBMS4KgxzWlPS+Bj/HlKRaaO5QSxo/oggnN4Ffl4G6sO1PPfeDKmYq6u0TrXYCD2TAtMmBow==" hashValue="2rE2y341gK/JI80w590usHjaN1MTyeQ2zsgxSuozz3O011/kbnxcsEzFK3le2X3O2k/wYSMZeUch02IiTyyXqA==" algorithmName="SHA-512" password="CC35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hk_portal_Prumysl - Oprav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54.42188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5</v>
      </c>
      <c r="AZ2" s="129" t="s">
        <v>81</v>
      </c>
      <c r="BA2" s="129" t="s">
        <v>1</v>
      </c>
      <c r="BB2" s="129" t="s">
        <v>1</v>
      </c>
      <c r="BC2" s="129" t="s">
        <v>82</v>
      </c>
      <c r="BD2" s="129" t="s">
        <v>83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18"/>
      <c r="AT3" s="15" t="s">
        <v>83</v>
      </c>
      <c r="AZ3" s="129" t="s">
        <v>84</v>
      </c>
      <c r="BA3" s="129" t="s">
        <v>1</v>
      </c>
      <c r="BB3" s="129" t="s">
        <v>1</v>
      </c>
      <c r="BC3" s="129" t="s">
        <v>85</v>
      </c>
      <c r="BD3" s="129" t="s">
        <v>83</v>
      </c>
    </row>
    <row r="4" s="1" customFormat="1" ht="24.96" customHeight="1">
      <c r="B4" s="18"/>
      <c r="D4" s="132" t="s">
        <v>86</v>
      </c>
      <c r="L4" s="18"/>
      <c r="M4" s="133" t="s">
        <v>10</v>
      </c>
      <c r="AT4" s="15" t="s">
        <v>4</v>
      </c>
      <c r="AZ4" s="129" t="s">
        <v>87</v>
      </c>
      <c r="BA4" s="129" t="s">
        <v>1</v>
      </c>
      <c r="BB4" s="129" t="s">
        <v>1</v>
      </c>
      <c r="BC4" s="129" t="s">
        <v>88</v>
      </c>
      <c r="BD4" s="129" t="s">
        <v>83</v>
      </c>
    </row>
    <row r="5" s="1" customFormat="1" ht="6.96" customHeight="1">
      <c r="B5" s="18"/>
      <c r="L5" s="18"/>
      <c r="AZ5" s="129" t="s">
        <v>89</v>
      </c>
      <c r="BA5" s="129" t="s">
        <v>1</v>
      </c>
      <c r="BB5" s="129" t="s">
        <v>1</v>
      </c>
      <c r="BC5" s="129" t="s">
        <v>90</v>
      </c>
      <c r="BD5" s="129" t="s">
        <v>83</v>
      </c>
    </row>
    <row r="6" s="2" customFormat="1" ht="12" customHeight="1">
      <c r="A6" s="36"/>
      <c r="B6" s="42"/>
      <c r="C6" s="36"/>
      <c r="D6" s="134" t="s">
        <v>16</v>
      </c>
      <c r="E6" s="36"/>
      <c r="F6" s="36"/>
      <c r="G6" s="36"/>
      <c r="H6" s="36"/>
      <c r="I6" s="36"/>
      <c r="J6" s="36"/>
      <c r="K6" s="36"/>
      <c r="L6" s="61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Z6" s="129" t="s">
        <v>91</v>
      </c>
      <c r="BA6" s="129" t="s">
        <v>1</v>
      </c>
      <c r="BB6" s="129" t="s">
        <v>1</v>
      </c>
      <c r="BC6" s="129" t="s">
        <v>92</v>
      </c>
      <c r="BD6" s="129" t="s">
        <v>83</v>
      </c>
    </row>
    <row r="7" s="2" customFormat="1" ht="15.6" customHeight="1">
      <c r="A7" s="36"/>
      <c r="B7" s="42"/>
      <c r="C7" s="36"/>
      <c r="D7" s="36"/>
      <c r="E7" s="135" t="s">
        <v>17</v>
      </c>
      <c r="F7" s="36"/>
      <c r="G7" s="36"/>
      <c r="H7" s="36"/>
      <c r="I7" s="36"/>
      <c r="J7" s="36"/>
      <c r="K7" s="36"/>
      <c r="L7" s="61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Z7" s="129" t="s">
        <v>93</v>
      </c>
      <c r="BA7" s="129" t="s">
        <v>1</v>
      </c>
      <c r="BB7" s="129" t="s">
        <v>1</v>
      </c>
      <c r="BC7" s="129" t="s">
        <v>94</v>
      </c>
      <c r="BD7" s="129" t="s">
        <v>83</v>
      </c>
    </row>
    <row r="8" s="2" customFormat="1">
      <c r="A8" s="36"/>
      <c r="B8" s="42"/>
      <c r="C8" s="36"/>
      <c r="D8" s="36"/>
      <c r="E8" s="36"/>
      <c r="F8" s="36"/>
      <c r="G8" s="36"/>
      <c r="H8" s="36"/>
      <c r="I8" s="36"/>
      <c r="J8" s="36"/>
      <c r="K8" s="36"/>
      <c r="L8" s="61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Z8" s="129" t="s">
        <v>95</v>
      </c>
      <c r="BA8" s="129" t="s">
        <v>1</v>
      </c>
      <c r="BB8" s="129" t="s">
        <v>1</v>
      </c>
      <c r="BC8" s="129" t="s">
        <v>96</v>
      </c>
      <c r="BD8" s="129" t="s">
        <v>83</v>
      </c>
    </row>
    <row r="9" s="2" customFormat="1" ht="12" customHeight="1">
      <c r="A9" s="36"/>
      <c r="B9" s="42"/>
      <c r="C9" s="36"/>
      <c r="D9" s="134" t="s">
        <v>18</v>
      </c>
      <c r="E9" s="36"/>
      <c r="F9" s="136" t="s">
        <v>1</v>
      </c>
      <c r="G9" s="36"/>
      <c r="H9" s="36"/>
      <c r="I9" s="134" t="s">
        <v>19</v>
      </c>
      <c r="J9" s="136" t="s">
        <v>1</v>
      </c>
      <c r="K9" s="36"/>
      <c r="L9" s="61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Z9" s="129" t="s">
        <v>97</v>
      </c>
      <c r="BA9" s="129" t="s">
        <v>1</v>
      </c>
      <c r="BB9" s="129" t="s">
        <v>1</v>
      </c>
      <c r="BC9" s="129" t="s">
        <v>98</v>
      </c>
      <c r="BD9" s="129" t="s">
        <v>83</v>
      </c>
    </row>
    <row r="10" s="2" customFormat="1" ht="12" customHeight="1">
      <c r="A10" s="36"/>
      <c r="B10" s="42"/>
      <c r="C10" s="36"/>
      <c r="D10" s="134" t="s">
        <v>20</v>
      </c>
      <c r="E10" s="36"/>
      <c r="F10" s="136" t="s">
        <v>21</v>
      </c>
      <c r="G10" s="36"/>
      <c r="H10" s="36"/>
      <c r="I10" s="134" t="s">
        <v>22</v>
      </c>
      <c r="J10" s="137" t="str">
        <f>'Rekapitulace stavby'!AN8</f>
        <v>10. 10. 2023</v>
      </c>
      <c r="K10" s="36"/>
      <c r="L10" s="61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Z10" s="129" t="s">
        <v>99</v>
      </c>
      <c r="BA10" s="129" t="s">
        <v>1</v>
      </c>
      <c r="BB10" s="129" t="s">
        <v>1</v>
      </c>
      <c r="BC10" s="129" t="s">
        <v>100</v>
      </c>
      <c r="BD10" s="129" t="s">
        <v>83</v>
      </c>
    </row>
    <row r="11" s="2" customFormat="1" ht="10.8" customHeight="1">
      <c r="A11" s="36"/>
      <c r="B11" s="42"/>
      <c r="C11" s="36"/>
      <c r="D11" s="36"/>
      <c r="E11" s="36"/>
      <c r="F11" s="36"/>
      <c r="G11" s="36"/>
      <c r="H11" s="36"/>
      <c r="I11" s="36"/>
      <c r="J11" s="36"/>
      <c r="K11" s="36"/>
      <c r="L11" s="61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Z11" s="129" t="s">
        <v>101</v>
      </c>
      <c r="BA11" s="129" t="s">
        <v>1</v>
      </c>
      <c r="BB11" s="129" t="s">
        <v>1</v>
      </c>
      <c r="BC11" s="129" t="s">
        <v>102</v>
      </c>
      <c r="BD11" s="129" t="s">
        <v>83</v>
      </c>
    </row>
    <row r="12" s="2" customFormat="1" ht="12" customHeight="1">
      <c r="A12" s="36"/>
      <c r="B12" s="42"/>
      <c r="C12" s="36"/>
      <c r="D12" s="134" t="s">
        <v>24</v>
      </c>
      <c r="E12" s="36"/>
      <c r="F12" s="36"/>
      <c r="G12" s="36"/>
      <c r="H12" s="36"/>
      <c r="I12" s="134" t="s">
        <v>25</v>
      </c>
      <c r="J12" s="136" t="str">
        <f>IF('Rekapitulace stavby'!AN10="","",'Rekapitulace stavby'!AN10)</f>
        <v/>
      </c>
      <c r="K12" s="36"/>
      <c r="L12" s="61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Z12" s="129" t="s">
        <v>103</v>
      </c>
      <c r="BA12" s="129" t="s">
        <v>1</v>
      </c>
      <c r="BB12" s="129" t="s">
        <v>1</v>
      </c>
      <c r="BC12" s="129" t="s">
        <v>104</v>
      </c>
      <c r="BD12" s="129" t="s">
        <v>83</v>
      </c>
    </row>
    <row r="13" s="2" customFormat="1" ht="18" customHeight="1">
      <c r="A13" s="36"/>
      <c r="B13" s="42"/>
      <c r="C13" s="36"/>
      <c r="D13" s="36"/>
      <c r="E13" s="136" t="str">
        <f>IF('Rekapitulace stavby'!E11="","",'Rekapitulace stavby'!E11)</f>
        <v xml:space="preserve"> </v>
      </c>
      <c r="F13" s="36"/>
      <c r="G13" s="36"/>
      <c r="H13" s="36"/>
      <c r="I13" s="134" t="s">
        <v>27</v>
      </c>
      <c r="J13" s="136" t="str">
        <f>IF('Rekapitulace stavby'!AN11="","",'Rekapitulace stavby'!AN11)</f>
        <v/>
      </c>
      <c r="K13" s="36"/>
      <c r="L13" s="61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Z13" s="129" t="s">
        <v>105</v>
      </c>
      <c r="BA13" s="129" t="s">
        <v>1</v>
      </c>
      <c r="BB13" s="129" t="s">
        <v>1</v>
      </c>
      <c r="BC13" s="129" t="s">
        <v>106</v>
      </c>
      <c r="BD13" s="129" t="s">
        <v>83</v>
      </c>
    </row>
    <row r="14" s="2" customFormat="1" ht="6.96" customHeight="1">
      <c r="A14" s="36"/>
      <c r="B14" s="42"/>
      <c r="C14" s="36"/>
      <c r="D14" s="36"/>
      <c r="E14" s="36"/>
      <c r="F14" s="36"/>
      <c r="G14" s="36"/>
      <c r="H14" s="36"/>
      <c r="I14" s="36"/>
      <c r="J14" s="36"/>
      <c r="K14" s="36"/>
      <c r="L14" s="61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Z14" s="129" t="s">
        <v>107</v>
      </c>
      <c r="BA14" s="129" t="s">
        <v>1</v>
      </c>
      <c r="BB14" s="129" t="s">
        <v>1</v>
      </c>
      <c r="BC14" s="129" t="s">
        <v>108</v>
      </c>
      <c r="BD14" s="129" t="s">
        <v>83</v>
      </c>
    </row>
    <row r="15" s="2" customFormat="1" ht="12" customHeight="1">
      <c r="A15" s="36"/>
      <c r="B15" s="42"/>
      <c r="C15" s="36"/>
      <c r="D15" s="134" t="s">
        <v>28</v>
      </c>
      <c r="E15" s="36"/>
      <c r="F15" s="36"/>
      <c r="G15" s="36"/>
      <c r="H15" s="36"/>
      <c r="I15" s="134" t="s">
        <v>25</v>
      </c>
      <c r="J15" s="31" t="str">
        <f>'Rekapitulace stavby'!AN13</f>
        <v>Vyplň údaj</v>
      </c>
      <c r="K15" s="36"/>
      <c r="L15" s="61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Z15" s="129" t="s">
        <v>109</v>
      </c>
      <c r="BA15" s="129" t="s">
        <v>1</v>
      </c>
      <c r="BB15" s="129" t="s">
        <v>1</v>
      </c>
      <c r="BC15" s="129" t="s">
        <v>110</v>
      </c>
      <c r="BD15" s="129" t="s">
        <v>83</v>
      </c>
    </row>
    <row r="16" s="2" customFormat="1" ht="18" customHeight="1">
      <c r="A16" s="36"/>
      <c r="B16" s="42"/>
      <c r="C16" s="36"/>
      <c r="D16" s="36"/>
      <c r="E16" s="31" t="str">
        <f>'Rekapitulace stavby'!E14</f>
        <v>Vyplň údaj</v>
      </c>
      <c r="F16" s="136"/>
      <c r="G16" s="136"/>
      <c r="H16" s="136"/>
      <c r="I16" s="134" t="s">
        <v>27</v>
      </c>
      <c r="J16" s="31" t="str">
        <f>'Rekapitulace stavby'!AN14</f>
        <v>Vyplň údaj</v>
      </c>
      <c r="K16" s="36"/>
      <c r="L16" s="61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6.96" customHeight="1">
      <c r="A17" s="36"/>
      <c r="B17" s="42"/>
      <c r="C17" s="36"/>
      <c r="D17" s="36"/>
      <c r="E17" s="36"/>
      <c r="F17" s="36"/>
      <c r="G17" s="36"/>
      <c r="H17" s="36"/>
      <c r="I17" s="36"/>
      <c r="J17" s="36"/>
      <c r="K17" s="36"/>
      <c r="L17" s="61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2" customHeight="1">
      <c r="A18" s="36"/>
      <c r="B18" s="42"/>
      <c r="C18" s="36"/>
      <c r="D18" s="134" t="s">
        <v>30</v>
      </c>
      <c r="E18" s="36"/>
      <c r="F18" s="36"/>
      <c r="G18" s="36"/>
      <c r="H18" s="36"/>
      <c r="I18" s="134" t="s">
        <v>25</v>
      </c>
      <c r="J18" s="136" t="str">
        <f>IF('Rekapitulace stavby'!AN16="","",'Rekapitulace stavby'!AN16)</f>
        <v/>
      </c>
      <c r="K18" s="36"/>
      <c r="L18" s="61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18" customHeight="1">
      <c r="A19" s="36"/>
      <c r="B19" s="42"/>
      <c r="C19" s="36"/>
      <c r="D19" s="36"/>
      <c r="E19" s="136" t="str">
        <f>IF('Rekapitulace stavby'!E17="","",'Rekapitulace stavby'!E17)</f>
        <v xml:space="preserve"> </v>
      </c>
      <c r="F19" s="36"/>
      <c r="G19" s="36"/>
      <c r="H19" s="36"/>
      <c r="I19" s="134" t="s">
        <v>27</v>
      </c>
      <c r="J19" s="136" t="str">
        <f>IF('Rekapitulace stavby'!AN17="","",'Rekapitulace stavby'!AN17)</f>
        <v/>
      </c>
      <c r="K19" s="36"/>
      <c r="L19" s="61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6.96" customHeight="1">
      <c r="A20" s="36"/>
      <c r="B20" s="42"/>
      <c r="C20" s="36"/>
      <c r="D20" s="36"/>
      <c r="E20" s="36"/>
      <c r="F20" s="36"/>
      <c r="G20" s="36"/>
      <c r="H20" s="36"/>
      <c r="I20" s="36"/>
      <c r="J20" s="36"/>
      <c r="K20" s="36"/>
      <c r="L20" s="61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2" customHeight="1">
      <c r="A21" s="36"/>
      <c r="B21" s="42"/>
      <c r="C21" s="36"/>
      <c r="D21" s="134" t="s">
        <v>32</v>
      </c>
      <c r="E21" s="36"/>
      <c r="F21" s="36"/>
      <c r="G21" s="36"/>
      <c r="H21" s="36"/>
      <c r="I21" s="134" t="s">
        <v>25</v>
      </c>
      <c r="J21" s="136" t="str">
        <f>IF('Rekapitulace stavby'!AN19="","",'Rekapitulace stavby'!AN19)</f>
        <v/>
      </c>
      <c r="K21" s="36"/>
      <c r="L21" s="61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18" customHeight="1">
      <c r="A22" s="36"/>
      <c r="B22" s="42"/>
      <c r="C22" s="36"/>
      <c r="D22" s="36"/>
      <c r="E22" s="136" t="str">
        <f>IF('Rekapitulace stavby'!E20="","",'Rekapitulace stavby'!E20)</f>
        <v xml:space="preserve"> </v>
      </c>
      <c r="F22" s="36"/>
      <c r="G22" s="36"/>
      <c r="H22" s="36"/>
      <c r="I22" s="134" t="s">
        <v>27</v>
      </c>
      <c r="J22" s="136" t="str">
        <f>IF('Rekapitulace stavby'!AN20="","",'Rekapitulace stavby'!AN20)</f>
        <v/>
      </c>
      <c r="K22" s="36"/>
      <c r="L22" s="61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6.96" customHeight="1">
      <c r="A23" s="36"/>
      <c r="B23" s="42"/>
      <c r="C23" s="36"/>
      <c r="D23" s="36"/>
      <c r="E23" s="36"/>
      <c r="F23" s="36"/>
      <c r="G23" s="36"/>
      <c r="H23" s="36"/>
      <c r="I23" s="36"/>
      <c r="J23" s="36"/>
      <c r="K23" s="36"/>
      <c r="L23" s="61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2" customHeight="1">
      <c r="A24" s="36"/>
      <c r="B24" s="42"/>
      <c r="C24" s="36"/>
      <c r="D24" s="134" t="s">
        <v>33</v>
      </c>
      <c r="E24" s="36"/>
      <c r="F24" s="36"/>
      <c r="G24" s="36"/>
      <c r="H24" s="36"/>
      <c r="I24" s="36"/>
      <c r="J24" s="36"/>
      <c r="K24" s="36"/>
      <c r="L24" s="61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8" customFormat="1" ht="14.4" customHeight="1">
      <c r="A25" s="138"/>
      <c r="B25" s="139"/>
      <c r="C25" s="138"/>
      <c r="D25" s="138"/>
      <c r="E25" s="140" t="s">
        <v>1</v>
      </c>
      <c r="F25" s="140"/>
      <c r="G25" s="140"/>
      <c r="H25" s="140"/>
      <c r="I25" s="138"/>
      <c r="J25" s="138"/>
      <c r="K25" s="138"/>
      <c r="L25" s="141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</row>
    <row r="26" s="2" customFormat="1" ht="6.96" customHeight="1">
      <c r="A26" s="36"/>
      <c r="B26" s="42"/>
      <c r="C26" s="36"/>
      <c r="D26" s="36"/>
      <c r="E26" s="36"/>
      <c r="F26" s="36"/>
      <c r="G26" s="36"/>
      <c r="H26" s="36"/>
      <c r="I26" s="36"/>
      <c r="J26" s="36"/>
      <c r="K26" s="36"/>
      <c r="L26" s="61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2" customFormat="1" ht="6.96" customHeight="1">
      <c r="A27" s="36"/>
      <c r="B27" s="42"/>
      <c r="C27" s="36"/>
      <c r="D27" s="142"/>
      <c r="E27" s="142"/>
      <c r="F27" s="142"/>
      <c r="G27" s="142"/>
      <c r="H27" s="142"/>
      <c r="I27" s="142"/>
      <c r="J27" s="142"/>
      <c r="K27" s="142"/>
      <c r="L27" s="61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="2" customFormat="1" ht="25.44" customHeight="1">
      <c r="A28" s="36"/>
      <c r="B28" s="42"/>
      <c r="C28" s="36"/>
      <c r="D28" s="143" t="s">
        <v>34</v>
      </c>
      <c r="E28" s="36"/>
      <c r="F28" s="36"/>
      <c r="G28" s="36"/>
      <c r="H28" s="36"/>
      <c r="I28" s="36"/>
      <c r="J28" s="144">
        <f>ROUND(J128, 2)</f>
        <v>0</v>
      </c>
      <c r="K28" s="36"/>
      <c r="L28" s="61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42"/>
      <c r="C29" s="36"/>
      <c r="D29" s="142"/>
      <c r="E29" s="142"/>
      <c r="F29" s="142"/>
      <c r="G29" s="142"/>
      <c r="H29" s="142"/>
      <c r="I29" s="142"/>
      <c r="J29" s="142"/>
      <c r="K29" s="142"/>
      <c r="L29" s="61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14.4" customHeight="1">
      <c r="A30" s="36"/>
      <c r="B30" s="42"/>
      <c r="C30" s="36"/>
      <c r="D30" s="36"/>
      <c r="E30" s="36"/>
      <c r="F30" s="145" t="s">
        <v>36</v>
      </c>
      <c r="G30" s="36"/>
      <c r="H30" s="36"/>
      <c r="I30" s="145" t="s">
        <v>35</v>
      </c>
      <c r="J30" s="145" t="s">
        <v>37</v>
      </c>
      <c r="K30" s="36"/>
      <c r="L30" s="61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14.4" customHeight="1">
      <c r="A31" s="36"/>
      <c r="B31" s="42"/>
      <c r="C31" s="36"/>
      <c r="D31" s="146" t="s">
        <v>38</v>
      </c>
      <c r="E31" s="134" t="s">
        <v>39</v>
      </c>
      <c r="F31" s="147">
        <f>ROUND((SUM(BE128:BE369)),  2)</f>
        <v>0</v>
      </c>
      <c r="G31" s="36"/>
      <c r="H31" s="36"/>
      <c r="I31" s="148">
        <v>0.20999999999999999</v>
      </c>
      <c r="J31" s="147">
        <f>ROUND(((SUM(BE128:BE369))*I31),  2)</f>
        <v>0</v>
      </c>
      <c r="K31" s="36"/>
      <c r="L31" s="61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42"/>
      <c r="C32" s="36"/>
      <c r="D32" s="36"/>
      <c r="E32" s="134" t="s">
        <v>40</v>
      </c>
      <c r="F32" s="147">
        <f>ROUND((SUM(BF128:BF369)),  2)</f>
        <v>0</v>
      </c>
      <c r="G32" s="36"/>
      <c r="H32" s="36"/>
      <c r="I32" s="148">
        <v>0.14999999999999999</v>
      </c>
      <c r="J32" s="147">
        <f>ROUND(((SUM(BF128:BF369))*I32),  2)</f>
        <v>0</v>
      </c>
      <c r="K32" s="36"/>
      <c r="L32" s="61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hidden="1" s="2" customFormat="1" ht="14.4" customHeight="1">
      <c r="A33" s="36"/>
      <c r="B33" s="42"/>
      <c r="C33" s="36"/>
      <c r="D33" s="36"/>
      <c r="E33" s="134" t="s">
        <v>41</v>
      </c>
      <c r="F33" s="147">
        <f>ROUND((SUM(BG128:BG369)),  2)</f>
        <v>0</v>
      </c>
      <c r="G33" s="36"/>
      <c r="H33" s="36"/>
      <c r="I33" s="148">
        <v>0.20999999999999999</v>
      </c>
      <c r="J33" s="147">
        <f>0</f>
        <v>0</v>
      </c>
      <c r="K33" s="36"/>
      <c r="L33" s="61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hidden="1" s="2" customFormat="1" ht="14.4" customHeight="1">
      <c r="A34" s="36"/>
      <c r="B34" s="42"/>
      <c r="C34" s="36"/>
      <c r="D34" s="36"/>
      <c r="E34" s="134" t="s">
        <v>42</v>
      </c>
      <c r="F34" s="147">
        <f>ROUND((SUM(BH128:BH369)),  2)</f>
        <v>0</v>
      </c>
      <c r="G34" s="36"/>
      <c r="H34" s="36"/>
      <c r="I34" s="148">
        <v>0.14999999999999999</v>
      </c>
      <c r="J34" s="147">
        <f>0</f>
        <v>0</v>
      </c>
      <c r="K34" s="36"/>
      <c r="L34" s="61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42"/>
      <c r="C35" s="36"/>
      <c r="D35" s="36"/>
      <c r="E35" s="134" t="s">
        <v>43</v>
      </c>
      <c r="F35" s="147">
        <f>ROUND((SUM(BI128:BI369)),  2)</f>
        <v>0</v>
      </c>
      <c r="G35" s="36"/>
      <c r="H35" s="36"/>
      <c r="I35" s="148">
        <v>0</v>
      </c>
      <c r="J35" s="147">
        <f>0</f>
        <v>0</v>
      </c>
      <c r="K35" s="36"/>
      <c r="L35" s="61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="2" customFormat="1" ht="6.96" customHeight="1">
      <c r="A36" s="36"/>
      <c r="B36" s="42"/>
      <c r="C36" s="36"/>
      <c r="D36" s="36"/>
      <c r="E36" s="36"/>
      <c r="F36" s="36"/>
      <c r="G36" s="36"/>
      <c r="H36" s="36"/>
      <c r="I36" s="36"/>
      <c r="J36" s="36"/>
      <c r="K36" s="36"/>
      <c r="L36" s="61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="2" customFormat="1" ht="25.44" customHeight="1">
      <c r="A37" s="36"/>
      <c r="B37" s="42"/>
      <c r="C37" s="149"/>
      <c r="D37" s="150" t="s">
        <v>44</v>
      </c>
      <c r="E37" s="151"/>
      <c r="F37" s="151"/>
      <c r="G37" s="152" t="s">
        <v>45</v>
      </c>
      <c r="H37" s="153" t="s">
        <v>46</v>
      </c>
      <c r="I37" s="151"/>
      <c r="J37" s="154">
        <f>SUM(J28:J35)</f>
        <v>0</v>
      </c>
      <c r="K37" s="155"/>
      <c r="L37" s="61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14.4" customHeight="1">
      <c r="A38" s="36"/>
      <c r="B38" s="42"/>
      <c r="C38" s="36"/>
      <c r="D38" s="36"/>
      <c r="E38" s="36"/>
      <c r="F38" s="36"/>
      <c r="G38" s="36"/>
      <c r="H38" s="36"/>
      <c r="I38" s="36"/>
      <c r="J38" s="36"/>
      <c r="K38" s="36"/>
      <c r="L38" s="61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1" customFormat="1" ht="14.4" customHeight="1">
      <c r="B39" s="18"/>
      <c r="L39" s="18"/>
    </row>
    <row r="40" s="1" customFormat="1" ht="14.4" customHeight="1">
      <c r="B40" s="18"/>
      <c r="L40" s="18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61"/>
      <c r="D50" s="156" t="s">
        <v>47</v>
      </c>
      <c r="E50" s="157"/>
      <c r="F50" s="157"/>
      <c r="G50" s="156" t="s">
        <v>48</v>
      </c>
      <c r="H50" s="157"/>
      <c r="I50" s="157"/>
      <c r="J50" s="157"/>
      <c r="K50" s="157"/>
      <c r="L50" s="61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6"/>
      <c r="B61" s="42"/>
      <c r="C61" s="36"/>
      <c r="D61" s="158" t="s">
        <v>49</v>
      </c>
      <c r="E61" s="159"/>
      <c r="F61" s="160" t="s">
        <v>50</v>
      </c>
      <c r="G61" s="158" t="s">
        <v>49</v>
      </c>
      <c r="H61" s="159"/>
      <c r="I61" s="159"/>
      <c r="J61" s="161" t="s">
        <v>50</v>
      </c>
      <c r="K61" s="159"/>
      <c r="L61" s="61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6"/>
      <c r="B65" s="42"/>
      <c r="C65" s="36"/>
      <c r="D65" s="156" t="s">
        <v>51</v>
      </c>
      <c r="E65" s="162"/>
      <c r="F65" s="162"/>
      <c r="G65" s="156" t="s">
        <v>52</v>
      </c>
      <c r="H65" s="162"/>
      <c r="I65" s="162"/>
      <c r="J65" s="162"/>
      <c r="K65" s="162"/>
      <c r="L65" s="61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6"/>
      <c r="B76" s="42"/>
      <c r="C76" s="36"/>
      <c r="D76" s="158" t="s">
        <v>49</v>
      </c>
      <c r="E76" s="159"/>
      <c r="F76" s="160" t="s">
        <v>50</v>
      </c>
      <c r="G76" s="158" t="s">
        <v>49</v>
      </c>
      <c r="H76" s="159"/>
      <c r="I76" s="159"/>
      <c r="J76" s="161" t="s">
        <v>50</v>
      </c>
      <c r="K76" s="159"/>
      <c r="L76" s="61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163"/>
      <c r="C77" s="164"/>
      <c r="D77" s="164"/>
      <c r="E77" s="164"/>
      <c r="F77" s="164"/>
      <c r="G77" s="164"/>
      <c r="H77" s="164"/>
      <c r="I77" s="164"/>
      <c r="J77" s="164"/>
      <c r="K77" s="164"/>
      <c r="L77" s="61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165"/>
      <c r="C81" s="166"/>
      <c r="D81" s="166"/>
      <c r="E81" s="166"/>
      <c r="F81" s="166"/>
      <c r="G81" s="166"/>
      <c r="H81" s="166"/>
      <c r="I81" s="166"/>
      <c r="J81" s="166"/>
      <c r="K81" s="166"/>
      <c r="L81" s="61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21" t="s">
        <v>111</v>
      </c>
      <c r="D82" s="38"/>
      <c r="E82" s="38"/>
      <c r="F82" s="38"/>
      <c r="G82" s="38"/>
      <c r="H82" s="38"/>
      <c r="I82" s="38"/>
      <c r="J82" s="38"/>
      <c r="K82" s="38"/>
      <c r="L82" s="61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61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30" t="s">
        <v>16</v>
      </c>
      <c r="D84" s="38"/>
      <c r="E84" s="38"/>
      <c r="F84" s="38"/>
      <c r="G84" s="38"/>
      <c r="H84" s="38"/>
      <c r="I84" s="38"/>
      <c r="J84" s="38"/>
      <c r="K84" s="38"/>
      <c r="L84" s="61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5.6" customHeight="1">
      <c r="A85" s="36"/>
      <c r="B85" s="37"/>
      <c r="C85" s="38"/>
      <c r="D85" s="38"/>
      <c r="E85" s="74" t="str">
        <f>E7</f>
        <v>Oprava portálu v ulici Průmyslové</v>
      </c>
      <c r="F85" s="38"/>
      <c r="G85" s="38"/>
      <c r="H85" s="38"/>
      <c r="I85" s="38"/>
      <c r="J85" s="38"/>
      <c r="K85" s="38"/>
      <c r="L85" s="61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6.96" customHeight="1">
      <c r="A86" s="36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61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2" customHeight="1">
      <c r="A87" s="36"/>
      <c r="B87" s="37"/>
      <c r="C87" s="30" t="s">
        <v>20</v>
      </c>
      <c r="D87" s="38"/>
      <c r="E87" s="38"/>
      <c r="F87" s="25" t="str">
        <f>F10</f>
        <v>Hradec Králové</v>
      </c>
      <c r="G87" s="38"/>
      <c r="H87" s="38"/>
      <c r="I87" s="30" t="s">
        <v>22</v>
      </c>
      <c r="J87" s="77" t="str">
        <f>IF(J10="","",J10)</f>
        <v>10. 10. 2023</v>
      </c>
      <c r="K87" s="38"/>
      <c r="L87" s="61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61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5.6" customHeight="1">
      <c r="A89" s="36"/>
      <c r="B89" s="37"/>
      <c r="C89" s="30" t="s">
        <v>24</v>
      </c>
      <c r="D89" s="38"/>
      <c r="E89" s="38"/>
      <c r="F89" s="25" t="str">
        <f>E13</f>
        <v xml:space="preserve"> </v>
      </c>
      <c r="G89" s="38"/>
      <c r="H89" s="38"/>
      <c r="I89" s="30" t="s">
        <v>30</v>
      </c>
      <c r="J89" s="34" t="str">
        <f>E19</f>
        <v xml:space="preserve"> </v>
      </c>
      <c r="K89" s="38"/>
      <c r="L89" s="61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15.6" customHeight="1">
      <c r="A90" s="36"/>
      <c r="B90" s="37"/>
      <c r="C90" s="30" t="s">
        <v>28</v>
      </c>
      <c r="D90" s="38"/>
      <c r="E90" s="38"/>
      <c r="F90" s="25" t="str">
        <f>IF(E16="","",E16)</f>
        <v>Vyplň údaj</v>
      </c>
      <c r="G90" s="38"/>
      <c r="H90" s="38"/>
      <c r="I90" s="30" t="s">
        <v>32</v>
      </c>
      <c r="J90" s="34" t="str">
        <f>E22</f>
        <v xml:space="preserve"> </v>
      </c>
      <c r="K90" s="38"/>
      <c r="L90" s="61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0.32" customHeight="1">
      <c r="A91" s="36"/>
      <c r="B91" s="37"/>
      <c r="C91" s="38"/>
      <c r="D91" s="38"/>
      <c r="E91" s="38"/>
      <c r="F91" s="38"/>
      <c r="G91" s="38"/>
      <c r="H91" s="38"/>
      <c r="I91" s="38"/>
      <c r="J91" s="38"/>
      <c r="K91" s="38"/>
      <c r="L91" s="61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29.28" customHeight="1">
      <c r="A92" s="36"/>
      <c r="B92" s="37"/>
      <c r="C92" s="167" t="s">
        <v>112</v>
      </c>
      <c r="D92" s="168"/>
      <c r="E92" s="168"/>
      <c r="F92" s="168"/>
      <c r="G92" s="168"/>
      <c r="H92" s="168"/>
      <c r="I92" s="168"/>
      <c r="J92" s="169" t="s">
        <v>113</v>
      </c>
      <c r="K92" s="168"/>
      <c r="L92" s="61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61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2.8" customHeight="1">
      <c r="A94" s="36"/>
      <c r="B94" s="37"/>
      <c r="C94" s="170" t="s">
        <v>114</v>
      </c>
      <c r="D94" s="38"/>
      <c r="E94" s="38"/>
      <c r="F94" s="38"/>
      <c r="G94" s="38"/>
      <c r="H94" s="38"/>
      <c r="I94" s="38"/>
      <c r="J94" s="108">
        <f>J128</f>
        <v>0</v>
      </c>
      <c r="K94" s="38"/>
      <c r="L94" s="61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U94" s="15" t="s">
        <v>115</v>
      </c>
    </row>
    <row r="95" s="9" customFormat="1" ht="24.96" customHeight="1">
      <c r="A95" s="9"/>
      <c r="B95" s="171"/>
      <c r="C95" s="172"/>
      <c r="D95" s="173" t="s">
        <v>116</v>
      </c>
      <c r="E95" s="174"/>
      <c r="F95" s="174"/>
      <c r="G95" s="174"/>
      <c r="H95" s="174"/>
      <c r="I95" s="174"/>
      <c r="J95" s="175">
        <f>J129</f>
        <v>0</v>
      </c>
      <c r="K95" s="172"/>
      <c r="L95" s="176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77"/>
      <c r="C96" s="178"/>
      <c r="D96" s="179" t="s">
        <v>117</v>
      </c>
      <c r="E96" s="180"/>
      <c r="F96" s="180"/>
      <c r="G96" s="180"/>
      <c r="H96" s="180"/>
      <c r="I96" s="180"/>
      <c r="J96" s="181">
        <f>J130</f>
        <v>0</v>
      </c>
      <c r="K96" s="178"/>
      <c r="L96" s="182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77"/>
      <c r="C97" s="178"/>
      <c r="D97" s="179" t="s">
        <v>118</v>
      </c>
      <c r="E97" s="180"/>
      <c r="F97" s="180"/>
      <c r="G97" s="180"/>
      <c r="H97" s="180"/>
      <c r="I97" s="180"/>
      <c r="J97" s="181">
        <f>J232</f>
        <v>0</v>
      </c>
      <c r="K97" s="178"/>
      <c r="L97" s="182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77"/>
      <c r="C98" s="178"/>
      <c r="D98" s="179" t="s">
        <v>119</v>
      </c>
      <c r="E98" s="180"/>
      <c r="F98" s="180"/>
      <c r="G98" s="180"/>
      <c r="H98" s="180"/>
      <c r="I98" s="180"/>
      <c r="J98" s="181">
        <f>J252</f>
        <v>0</v>
      </c>
      <c r="K98" s="178"/>
      <c r="L98" s="18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77"/>
      <c r="C99" s="178"/>
      <c r="D99" s="179" t="s">
        <v>120</v>
      </c>
      <c r="E99" s="180"/>
      <c r="F99" s="180"/>
      <c r="G99" s="180"/>
      <c r="H99" s="180"/>
      <c r="I99" s="180"/>
      <c r="J99" s="181">
        <f>J260</f>
        <v>0</v>
      </c>
      <c r="K99" s="178"/>
      <c r="L99" s="18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77"/>
      <c r="C100" s="178"/>
      <c r="D100" s="179" t="s">
        <v>121</v>
      </c>
      <c r="E100" s="180"/>
      <c r="F100" s="180"/>
      <c r="G100" s="180"/>
      <c r="H100" s="180"/>
      <c r="I100" s="180"/>
      <c r="J100" s="181">
        <f>J270</f>
        <v>0</v>
      </c>
      <c r="K100" s="178"/>
      <c r="L100" s="18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77"/>
      <c r="C101" s="178"/>
      <c r="D101" s="179" t="s">
        <v>122</v>
      </c>
      <c r="E101" s="180"/>
      <c r="F101" s="180"/>
      <c r="G101" s="180"/>
      <c r="H101" s="180"/>
      <c r="I101" s="180"/>
      <c r="J101" s="181">
        <f>J308</f>
        <v>0</v>
      </c>
      <c r="K101" s="178"/>
      <c r="L101" s="18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77"/>
      <c r="C102" s="178"/>
      <c r="D102" s="179" t="s">
        <v>123</v>
      </c>
      <c r="E102" s="180"/>
      <c r="F102" s="180"/>
      <c r="G102" s="180"/>
      <c r="H102" s="180"/>
      <c r="I102" s="180"/>
      <c r="J102" s="181">
        <f>J321</f>
        <v>0</v>
      </c>
      <c r="K102" s="178"/>
      <c r="L102" s="18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71"/>
      <c r="C103" s="172"/>
      <c r="D103" s="173" t="s">
        <v>124</v>
      </c>
      <c r="E103" s="174"/>
      <c r="F103" s="174"/>
      <c r="G103" s="174"/>
      <c r="H103" s="174"/>
      <c r="I103" s="174"/>
      <c r="J103" s="175">
        <f>J324</f>
        <v>0</v>
      </c>
      <c r="K103" s="172"/>
      <c r="L103" s="176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77"/>
      <c r="C104" s="178"/>
      <c r="D104" s="179" t="s">
        <v>125</v>
      </c>
      <c r="E104" s="180"/>
      <c r="F104" s="180"/>
      <c r="G104" s="180"/>
      <c r="H104" s="180"/>
      <c r="I104" s="180"/>
      <c r="J104" s="181">
        <f>J325</f>
        <v>0</v>
      </c>
      <c r="K104" s="178"/>
      <c r="L104" s="18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77"/>
      <c r="C105" s="178"/>
      <c r="D105" s="179" t="s">
        <v>126</v>
      </c>
      <c r="E105" s="180"/>
      <c r="F105" s="180"/>
      <c r="G105" s="180"/>
      <c r="H105" s="180"/>
      <c r="I105" s="180"/>
      <c r="J105" s="181">
        <f>J332</f>
        <v>0</v>
      </c>
      <c r="K105" s="178"/>
      <c r="L105" s="182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71"/>
      <c r="C106" s="172"/>
      <c r="D106" s="173" t="s">
        <v>127</v>
      </c>
      <c r="E106" s="174"/>
      <c r="F106" s="174"/>
      <c r="G106" s="174"/>
      <c r="H106" s="174"/>
      <c r="I106" s="174"/>
      <c r="J106" s="175">
        <f>J345</f>
        <v>0</v>
      </c>
      <c r="K106" s="172"/>
      <c r="L106" s="176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77"/>
      <c r="C107" s="178"/>
      <c r="D107" s="179" t="s">
        <v>128</v>
      </c>
      <c r="E107" s="180"/>
      <c r="F107" s="180"/>
      <c r="G107" s="180"/>
      <c r="H107" s="180"/>
      <c r="I107" s="180"/>
      <c r="J107" s="181">
        <f>J346</f>
        <v>0</v>
      </c>
      <c r="K107" s="178"/>
      <c r="L107" s="182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77"/>
      <c r="C108" s="178"/>
      <c r="D108" s="179" t="s">
        <v>129</v>
      </c>
      <c r="E108" s="180"/>
      <c r="F108" s="180"/>
      <c r="G108" s="180"/>
      <c r="H108" s="180"/>
      <c r="I108" s="180"/>
      <c r="J108" s="181">
        <f>J357</f>
        <v>0</v>
      </c>
      <c r="K108" s="178"/>
      <c r="L108" s="182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77"/>
      <c r="C109" s="178"/>
      <c r="D109" s="179" t="s">
        <v>130</v>
      </c>
      <c r="E109" s="180"/>
      <c r="F109" s="180"/>
      <c r="G109" s="180"/>
      <c r="H109" s="180"/>
      <c r="I109" s="180"/>
      <c r="J109" s="181">
        <f>J360</f>
        <v>0</v>
      </c>
      <c r="K109" s="178"/>
      <c r="L109" s="182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77"/>
      <c r="C110" s="178"/>
      <c r="D110" s="179" t="s">
        <v>131</v>
      </c>
      <c r="E110" s="180"/>
      <c r="F110" s="180"/>
      <c r="G110" s="180"/>
      <c r="H110" s="180"/>
      <c r="I110" s="180"/>
      <c r="J110" s="181">
        <f>J366</f>
        <v>0</v>
      </c>
      <c r="K110" s="178"/>
      <c r="L110" s="182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2" customFormat="1" ht="21.84" customHeight="1">
      <c r="A111" s="36"/>
      <c r="B111" s="37"/>
      <c r="C111" s="38"/>
      <c r="D111" s="38"/>
      <c r="E111" s="38"/>
      <c r="F111" s="38"/>
      <c r="G111" s="38"/>
      <c r="H111" s="38"/>
      <c r="I111" s="38"/>
      <c r="J111" s="38"/>
      <c r="K111" s="38"/>
      <c r="L111" s="61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6.96" customHeight="1">
      <c r="A112" s="36"/>
      <c r="B112" s="64"/>
      <c r="C112" s="65"/>
      <c r="D112" s="65"/>
      <c r="E112" s="65"/>
      <c r="F112" s="65"/>
      <c r="G112" s="65"/>
      <c r="H112" s="65"/>
      <c r="I112" s="65"/>
      <c r="J112" s="65"/>
      <c r="K112" s="65"/>
      <c r="L112" s="61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6" s="2" customFormat="1" ht="6.96" customHeight="1">
      <c r="A116" s="36"/>
      <c r="B116" s="66"/>
      <c r="C116" s="67"/>
      <c r="D116" s="67"/>
      <c r="E116" s="67"/>
      <c r="F116" s="67"/>
      <c r="G116" s="67"/>
      <c r="H116" s="67"/>
      <c r="I116" s="67"/>
      <c r="J116" s="67"/>
      <c r="K116" s="67"/>
      <c r="L116" s="61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24.96" customHeight="1">
      <c r="A117" s="36"/>
      <c r="B117" s="37"/>
      <c r="C117" s="21" t="s">
        <v>132</v>
      </c>
      <c r="D117" s="38"/>
      <c r="E117" s="38"/>
      <c r="F117" s="38"/>
      <c r="G117" s="38"/>
      <c r="H117" s="38"/>
      <c r="I117" s="38"/>
      <c r="J117" s="38"/>
      <c r="K117" s="38"/>
      <c r="L117" s="61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6.96" customHeight="1">
      <c r="A118" s="36"/>
      <c r="B118" s="37"/>
      <c r="C118" s="38"/>
      <c r="D118" s="38"/>
      <c r="E118" s="38"/>
      <c r="F118" s="38"/>
      <c r="G118" s="38"/>
      <c r="H118" s="38"/>
      <c r="I118" s="38"/>
      <c r="J118" s="38"/>
      <c r="K118" s="38"/>
      <c r="L118" s="61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12" customHeight="1">
      <c r="A119" s="36"/>
      <c r="B119" s="37"/>
      <c r="C119" s="30" t="s">
        <v>16</v>
      </c>
      <c r="D119" s="38"/>
      <c r="E119" s="38"/>
      <c r="F119" s="38"/>
      <c r="G119" s="38"/>
      <c r="H119" s="38"/>
      <c r="I119" s="38"/>
      <c r="J119" s="38"/>
      <c r="K119" s="38"/>
      <c r="L119" s="61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15.6" customHeight="1">
      <c r="A120" s="36"/>
      <c r="B120" s="37"/>
      <c r="C120" s="38"/>
      <c r="D120" s="38"/>
      <c r="E120" s="74" t="str">
        <f>E7</f>
        <v>Oprava portálu v ulici Průmyslové</v>
      </c>
      <c r="F120" s="38"/>
      <c r="G120" s="38"/>
      <c r="H120" s="38"/>
      <c r="I120" s="38"/>
      <c r="J120" s="38"/>
      <c r="K120" s="38"/>
      <c r="L120" s="61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2" customFormat="1" ht="6.96" customHeight="1">
      <c r="A121" s="36"/>
      <c r="B121" s="37"/>
      <c r="C121" s="38"/>
      <c r="D121" s="38"/>
      <c r="E121" s="38"/>
      <c r="F121" s="38"/>
      <c r="G121" s="38"/>
      <c r="H121" s="38"/>
      <c r="I121" s="38"/>
      <c r="J121" s="38"/>
      <c r="K121" s="38"/>
      <c r="L121" s="61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="2" customFormat="1" ht="12" customHeight="1">
      <c r="A122" s="36"/>
      <c r="B122" s="37"/>
      <c r="C122" s="30" t="s">
        <v>20</v>
      </c>
      <c r="D122" s="38"/>
      <c r="E122" s="38"/>
      <c r="F122" s="25" t="str">
        <f>F10</f>
        <v>Hradec Králové</v>
      </c>
      <c r="G122" s="38"/>
      <c r="H122" s="38"/>
      <c r="I122" s="30" t="s">
        <v>22</v>
      </c>
      <c r="J122" s="77" t="str">
        <f>IF(J10="","",J10)</f>
        <v>10. 10. 2023</v>
      </c>
      <c r="K122" s="38"/>
      <c r="L122" s="61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="2" customFormat="1" ht="6.96" customHeight="1">
      <c r="A123" s="36"/>
      <c r="B123" s="37"/>
      <c r="C123" s="38"/>
      <c r="D123" s="38"/>
      <c r="E123" s="38"/>
      <c r="F123" s="38"/>
      <c r="G123" s="38"/>
      <c r="H123" s="38"/>
      <c r="I123" s="38"/>
      <c r="J123" s="38"/>
      <c r="K123" s="38"/>
      <c r="L123" s="61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="2" customFormat="1" ht="15.6" customHeight="1">
      <c r="A124" s="36"/>
      <c r="B124" s="37"/>
      <c r="C124" s="30" t="s">
        <v>24</v>
      </c>
      <c r="D124" s="38"/>
      <c r="E124" s="38"/>
      <c r="F124" s="25" t="str">
        <f>E13</f>
        <v xml:space="preserve"> </v>
      </c>
      <c r="G124" s="38"/>
      <c r="H124" s="38"/>
      <c r="I124" s="30" t="s">
        <v>30</v>
      </c>
      <c r="J124" s="34" t="str">
        <f>E19</f>
        <v xml:space="preserve"> </v>
      </c>
      <c r="K124" s="38"/>
      <c r="L124" s="61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</row>
    <row r="125" s="2" customFormat="1" ht="15.6" customHeight="1">
      <c r="A125" s="36"/>
      <c r="B125" s="37"/>
      <c r="C125" s="30" t="s">
        <v>28</v>
      </c>
      <c r="D125" s="38"/>
      <c r="E125" s="38"/>
      <c r="F125" s="25" t="str">
        <f>IF(E16="","",E16)</f>
        <v>Vyplň údaj</v>
      </c>
      <c r="G125" s="38"/>
      <c r="H125" s="38"/>
      <c r="I125" s="30" t="s">
        <v>32</v>
      </c>
      <c r="J125" s="34" t="str">
        <f>E22</f>
        <v xml:space="preserve"> </v>
      </c>
      <c r="K125" s="38"/>
      <c r="L125" s="61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</row>
    <row r="126" s="2" customFormat="1" ht="10.32" customHeight="1">
      <c r="A126" s="36"/>
      <c r="B126" s="37"/>
      <c r="C126" s="38"/>
      <c r="D126" s="38"/>
      <c r="E126" s="38"/>
      <c r="F126" s="38"/>
      <c r="G126" s="38"/>
      <c r="H126" s="38"/>
      <c r="I126" s="38"/>
      <c r="J126" s="38"/>
      <c r="K126" s="38"/>
      <c r="L126" s="61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</row>
    <row r="127" s="11" customFormat="1" ht="29.28" customHeight="1">
      <c r="A127" s="183"/>
      <c r="B127" s="184"/>
      <c r="C127" s="185" t="s">
        <v>133</v>
      </c>
      <c r="D127" s="186" t="s">
        <v>59</v>
      </c>
      <c r="E127" s="186" t="s">
        <v>55</v>
      </c>
      <c r="F127" s="186" t="s">
        <v>56</v>
      </c>
      <c r="G127" s="186" t="s">
        <v>134</v>
      </c>
      <c r="H127" s="186" t="s">
        <v>135</v>
      </c>
      <c r="I127" s="186" t="s">
        <v>136</v>
      </c>
      <c r="J127" s="186" t="s">
        <v>113</v>
      </c>
      <c r="K127" s="187" t="s">
        <v>137</v>
      </c>
      <c r="L127" s="188"/>
      <c r="M127" s="98" t="s">
        <v>1</v>
      </c>
      <c r="N127" s="99" t="s">
        <v>38</v>
      </c>
      <c r="O127" s="99" t="s">
        <v>138</v>
      </c>
      <c r="P127" s="99" t="s">
        <v>139</v>
      </c>
      <c r="Q127" s="99" t="s">
        <v>140</v>
      </c>
      <c r="R127" s="99" t="s">
        <v>141</v>
      </c>
      <c r="S127" s="99" t="s">
        <v>142</v>
      </c>
      <c r="T127" s="100" t="s">
        <v>143</v>
      </c>
      <c r="U127" s="183"/>
      <c r="V127" s="183"/>
      <c r="W127" s="183"/>
      <c r="X127" s="183"/>
      <c r="Y127" s="183"/>
      <c r="Z127" s="183"/>
      <c r="AA127" s="183"/>
      <c r="AB127" s="183"/>
      <c r="AC127" s="183"/>
      <c r="AD127" s="183"/>
      <c r="AE127" s="183"/>
    </row>
    <row r="128" s="2" customFormat="1" ht="22.8" customHeight="1">
      <c r="A128" s="36"/>
      <c r="B128" s="37"/>
      <c r="C128" s="105" t="s">
        <v>144</v>
      </c>
      <c r="D128" s="38"/>
      <c r="E128" s="38"/>
      <c r="F128" s="38"/>
      <c r="G128" s="38"/>
      <c r="H128" s="38"/>
      <c r="I128" s="38"/>
      <c r="J128" s="189">
        <f>BK128</f>
        <v>0</v>
      </c>
      <c r="K128" s="38"/>
      <c r="L128" s="42"/>
      <c r="M128" s="101"/>
      <c r="N128" s="190"/>
      <c r="O128" s="102"/>
      <c r="P128" s="191">
        <f>P129+P324+P345</f>
        <v>0</v>
      </c>
      <c r="Q128" s="102"/>
      <c r="R128" s="191">
        <f>R129+R324+R345</f>
        <v>112.31619650999997</v>
      </c>
      <c r="S128" s="102"/>
      <c r="T128" s="192">
        <f>T129+T324+T345</f>
        <v>78.322500000000005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T128" s="15" t="s">
        <v>73</v>
      </c>
      <c r="AU128" s="15" t="s">
        <v>115</v>
      </c>
      <c r="BK128" s="193">
        <f>BK129+BK324+BK345</f>
        <v>0</v>
      </c>
    </row>
    <row r="129" s="12" customFormat="1" ht="25.92" customHeight="1">
      <c r="A129" s="12"/>
      <c r="B129" s="194"/>
      <c r="C129" s="195"/>
      <c r="D129" s="196" t="s">
        <v>73</v>
      </c>
      <c r="E129" s="197" t="s">
        <v>145</v>
      </c>
      <c r="F129" s="197" t="s">
        <v>146</v>
      </c>
      <c r="G129" s="195"/>
      <c r="H129" s="195"/>
      <c r="I129" s="198"/>
      <c r="J129" s="199">
        <f>BK129</f>
        <v>0</v>
      </c>
      <c r="K129" s="195"/>
      <c r="L129" s="200"/>
      <c r="M129" s="201"/>
      <c r="N129" s="202"/>
      <c r="O129" s="202"/>
      <c r="P129" s="203">
        <f>P130+P232+P252+P260+P270+P308+P321</f>
        <v>0</v>
      </c>
      <c r="Q129" s="202"/>
      <c r="R129" s="203">
        <f>R130+R232+R252+R260+R270+R308+R321</f>
        <v>112.11540686999997</v>
      </c>
      <c r="S129" s="202"/>
      <c r="T129" s="204">
        <f>T130+T232+T252+T260+T270+T308+T321</f>
        <v>78.322500000000005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05" t="s">
        <v>79</v>
      </c>
      <c r="AT129" s="206" t="s">
        <v>73</v>
      </c>
      <c r="AU129" s="206" t="s">
        <v>74</v>
      </c>
      <c r="AY129" s="205" t="s">
        <v>147</v>
      </c>
      <c r="BK129" s="207">
        <f>BK130+BK232+BK252+BK260+BK270+BK308+BK321</f>
        <v>0</v>
      </c>
    </row>
    <row r="130" s="12" customFormat="1" ht="22.8" customHeight="1">
      <c r="A130" s="12"/>
      <c r="B130" s="194"/>
      <c r="C130" s="195"/>
      <c r="D130" s="196" t="s">
        <v>73</v>
      </c>
      <c r="E130" s="208" t="s">
        <v>79</v>
      </c>
      <c r="F130" s="208" t="s">
        <v>148</v>
      </c>
      <c r="G130" s="195"/>
      <c r="H130" s="195"/>
      <c r="I130" s="198"/>
      <c r="J130" s="209">
        <f>BK130</f>
        <v>0</v>
      </c>
      <c r="K130" s="195"/>
      <c r="L130" s="200"/>
      <c r="M130" s="201"/>
      <c r="N130" s="202"/>
      <c r="O130" s="202"/>
      <c r="P130" s="203">
        <f>SUM(P131:P231)</f>
        <v>0</v>
      </c>
      <c r="Q130" s="202"/>
      <c r="R130" s="203">
        <f>SUM(R131:R231)</f>
        <v>6.9005851100000006</v>
      </c>
      <c r="S130" s="202"/>
      <c r="T130" s="204">
        <f>SUM(T131:T231)</f>
        <v>74.322500000000005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05" t="s">
        <v>79</v>
      </c>
      <c r="AT130" s="206" t="s">
        <v>73</v>
      </c>
      <c r="AU130" s="206" t="s">
        <v>79</v>
      </c>
      <c r="AY130" s="205" t="s">
        <v>147</v>
      </c>
      <c r="BK130" s="207">
        <f>SUM(BK131:BK231)</f>
        <v>0</v>
      </c>
    </row>
    <row r="131" s="2" customFormat="1" ht="22.2" customHeight="1">
      <c r="A131" s="36"/>
      <c r="B131" s="37"/>
      <c r="C131" s="210" t="s">
        <v>79</v>
      </c>
      <c r="D131" s="210" t="s">
        <v>149</v>
      </c>
      <c r="E131" s="211" t="s">
        <v>150</v>
      </c>
      <c r="F131" s="212" t="s">
        <v>151</v>
      </c>
      <c r="G131" s="213" t="s">
        <v>152</v>
      </c>
      <c r="H131" s="214">
        <v>3.5</v>
      </c>
      <c r="I131" s="215"/>
      <c r="J131" s="216">
        <f>ROUND(I131*H131,2)</f>
        <v>0</v>
      </c>
      <c r="K131" s="212" t="s">
        <v>153</v>
      </c>
      <c r="L131" s="42"/>
      <c r="M131" s="217" t="s">
        <v>1</v>
      </c>
      <c r="N131" s="218" t="s">
        <v>39</v>
      </c>
      <c r="O131" s="89"/>
      <c r="P131" s="219">
        <f>O131*H131</f>
        <v>0</v>
      </c>
      <c r="Q131" s="219">
        <v>0</v>
      </c>
      <c r="R131" s="219">
        <f>Q131*H131</f>
        <v>0</v>
      </c>
      <c r="S131" s="219">
        <v>0.29499999999999998</v>
      </c>
      <c r="T131" s="220">
        <f>S131*H131</f>
        <v>1.0325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221" t="s">
        <v>154</v>
      </c>
      <c r="AT131" s="221" t="s">
        <v>149</v>
      </c>
      <c r="AU131" s="221" t="s">
        <v>83</v>
      </c>
      <c r="AY131" s="15" t="s">
        <v>147</v>
      </c>
      <c r="BE131" s="222">
        <f>IF(N131="základní",J131,0)</f>
        <v>0</v>
      </c>
      <c r="BF131" s="222">
        <f>IF(N131="snížená",J131,0)</f>
        <v>0</v>
      </c>
      <c r="BG131" s="222">
        <f>IF(N131="zákl. přenesená",J131,0)</f>
        <v>0</v>
      </c>
      <c r="BH131" s="222">
        <f>IF(N131="sníž. přenesená",J131,0)</f>
        <v>0</v>
      </c>
      <c r="BI131" s="222">
        <f>IF(N131="nulová",J131,0)</f>
        <v>0</v>
      </c>
      <c r="BJ131" s="15" t="s">
        <v>79</v>
      </c>
      <c r="BK131" s="222">
        <f>ROUND(I131*H131,2)</f>
        <v>0</v>
      </c>
      <c r="BL131" s="15" t="s">
        <v>154</v>
      </c>
      <c r="BM131" s="221" t="s">
        <v>155</v>
      </c>
    </row>
    <row r="132" s="2" customFormat="1">
      <c r="A132" s="36"/>
      <c r="B132" s="37"/>
      <c r="C132" s="38"/>
      <c r="D132" s="223" t="s">
        <v>156</v>
      </c>
      <c r="E132" s="38"/>
      <c r="F132" s="224" t="s">
        <v>157</v>
      </c>
      <c r="G132" s="38"/>
      <c r="H132" s="38"/>
      <c r="I132" s="225"/>
      <c r="J132" s="38"/>
      <c r="K132" s="38"/>
      <c r="L132" s="42"/>
      <c r="M132" s="226"/>
      <c r="N132" s="227"/>
      <c r="O132" s="89"/>
      <c r="P132" s="89"/>
      <c r="Q132" s="89"/>
      <c r="R132" s="89"/>
      <c r="S132" s="89"/>
      <c r="T132" s="90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T132" s="15" t="s">
        <v>156</v>
      </c>
      <c r="AU132" s="15" t="s">
        <v>83</v>
      </c>
    </row>
    <row r="133" s="13" customFormat="1">
      <c r="A133" s="13"/>
      <c r="B133" s="228"/>
      <c r="C133" s="229"/>
      <c r="D133" s="223" t="s">
        <v>158</v>
      </c>
      <c r="E133" s="230" t="s">
        <v>1</v>
      </c>
      <c r="F133" s="231" t="s">
        <v>159</v>
      </c>
      <c r="G133" s="229"/>
      <c r="H133" s="232">
        <v>3.5</v>
      </c>
      <c r="I133" s="233"/>
      <c r="J133" s="229"/>
      <c r="K133" s="229"/>
      <c r="L133" s="234"/>
      <c r="M133" s="235"/>
      <c r="N133" s="236"/>
      <c r="O133" s="236"/>
      <c r="P133" s="236"/>
      <c r="Q133" s="236"/>
      <c r="R133" s="236"/>
      <c r="S133" s="236"/>
      <c r="T133" s="237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8" t="s">
        <v>158</v>
      </c>
      <c r="AU133" s="238" t="s">
        <v>83</v>
      </c>
      <c r="AV133" s="13" t="s">
        <v>83</v>
      </c>
      <c r="AW133" s="13" t="s">
        <v>31</v>
      </c>
      <c r="AX133" s="13" t="s">
        <v>79</v>
      </c>
      <c r="AY133" s="238" t="s">
        <v>147</v>
      </c>
    </row>
    <row r="134" s="2" customFormat="1" ht="22.2" customHeight="1">
      <c r="A134" s="36"/>
      <c r="B134" s="37"/>
      <c r="C134" s="210" t="s">
        <v>83</v>
      </c>
      <c r="D134" s="210" t="s">
        <v>149</v>
      </c>
      <c r="E134" s="211" t="s">
        <v>160</v>
      </c>
      <c r="F134" s="212" t="s">
        <v>161</v>
      </c>
      <c r="G134" s="213" t="s">
        <v>152</v>
      </c>
      <c r="H134" s="214">
        <v>19.949999999999999</v>
      </c>
      <c r="I134" s="215"/>
      <c r="J134" s="216">
        <f>ROUND(I134*H134,2)</f>
        <v>0</v>
      </c>
      <c r="K134" s="212" t="s">
        <v>153</v>
      </c>
      <c r="L134" s="42"/>
      <c r="M134" s="217" t="s">
        <v>1</v>
      </c>
      <c r="N134" s="218" t="s">
        <v>39</v>
      </c>
      <c r="O134" s="89"/>
      <c r="P134" s="219">
        <f>O134*H134</f>
        <v>0</v>
      </c>
      <c r="Q134" s="219">
        <v>0</v>
      </c>
      <c r="R134" s="219">
        <f>Q134*H134</f>
        <v>0</v>
      </c>
      <c r="S134" s="219">
        <v>0.29999999999999999</v>
      </c>
      <c r="T134" s="220">
        <f>S134*H134</f>
        <v>5.9849999999999994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221" t="s">
        <v>154</v>
      </c>
      <c r="AT134" s="221" t="s">
        <v>149</v>
      </c>
      <c r="AU134" s="221" t="s">
        <v>83</v>
      </c>
      <c r="AY134" s="15" t="s">
        <v>147</v>
      </c>
      <c r="BE134" s="222">
        <f>IF(N134="základní",J134,0)</f>
        <v>0</v>
      </c>
      <c r="BF134" s="222">
        <f>IF(N134="snížená",J134,0)</f>
        <v>0</v>
      </c>
      <c r="BG134" s="222">
        <f>IF(N134="zákl. přenesená",J134,0)</f>
        <v>0</v>
      </c>
      <c r="BH134" s="222">
        <f>IF(N134="sníž. přenesená",J134,0)</f>
        <v>0</v>
      </c>
      <c r="BI134" s="222">
        <f>IF(N134="nulová",J134,0)</f>
        <v>0</v>
      </c>
      <c r="BJ134" s="15" t="s">
        <v>79</v>
      </c>
      <c r="BK134" s="222">
        <f>ROUND(I134*H134,2)</f>
        <v>0</v>
      </c>
      <c r="BL134" s="15" t="s">
        <v>154</v>
      </c>
      <c r="BM134" s="221" t="s">
        <v>162</v>
      </c>
    </row>
    <row r="135" s="2" customFormat="1">
      <c r="A135" s="36"/>
      <c r="B135" s="37"/>
      <c r="C135" s="38"/>
      <c r="D135" s="223" t="s">
        <v>156</v>
      </c>
      <c r="E135" s="38"/>
      <c r="F135" s="224" t="s">
        <v>163</v>
      </c>
      <c r="G135" s="38"/>
      <c r="H135" s="38"/>
      <c r="I135" s="225"/>
      <c r="J135" s="38"/>
      <c r="K135" s="38"/>
      <c r="L135" s="42"/>
      <c r="M135" s="226"/>
      <c r="N135" s="227"/>
      <c r="O135" s="89"/>
      <c r="P135" s="89"/>
      <c r="Q135" s="89"/>
      <c r="R135" s="89"/>
      <c r="S135" s="89"/>
      <c r="T135" s="90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T135" s="15" t="s">
        <v>156</v>
      </c>
      <c r="AU135" s="15" t="s">
        <v>83</v>
      </c>
    </row>
    <row r="136" s="13" customFormat="1">
      <c r="A136" s="13"/>
      <c r="B136" s="228"/>
      <c r="C136" s="229"/>
      <c r="D136" s="223" t="s">
        <v>158</v>
      </c>
      <c r="E136" s="230" t="s">
        <v>1</v>
      </c>
      <c r="F136" s="231" t="s">
        <v>81</v>
      </c>
      <c r="G136" s="229"/>
      <c r="H136" s="232">
        <v>19.949999999999999</v>
      </c>
      <c r="I136" s="233"/>
      <c r="J136" s="229"/>
      <c r="K136" s="229"/>
      <c r="L136" s="234"/>
      <c r="M136" s="235"/>
      <c r="N136" s="236"/>
      <c r="O136" s="236"/>
      <c r="P136" s="236"/>
      <c r="Q136" s="236"/>
      <c r="R136" s="236"/>
      <c r="S136" s="236"/>
      <c r="T136" s="237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8" t="s">
        <v>158</v>
      </c>
      <c r="AU136" s="238" t="s">
        <v>83</v>
      </c>
      <c r="AV136" s="13" t="s">
        <v>83</v>
      </c>
      <c r="AW136" s="13" t="s">
        <v>31</v>
      </c>
      <c r="AX136" s="13" t="s">
        <v>79</v>
      </c>
      <c r="AY136" s="238" t="s">
        <v>147</v>
      </c>
    </row>
    <row r="137" s="2" customFormat="1" ht="22.2" customHeight="1">
      <c r="A137" s="36"/>
      <c r="B137" s="37"/>
      <c r="C137" s="210" t="s">
        <v>164</v>
      </c>
      <c r="D137" s="210" t="s">
        <v>149</v>
      </c>
      <c r="E137" s="211" t="s">
        <v>165</v>
      </c>
      <c r="F137" s="212" t="s">
        <v>166</v>
      </c>
      <c r="G137" s="213" t="s">
        <v>152</v>
      </c>
      <c r="H137" s="214">
        <v>19.949999999999999</v>
      </c>
      <c r="I137" s="215"/>
      <c r="J137" s="216">
        <f>ROUND(I137*H137,2)</f>
        <v>0</v>
      </c>
      <c r="K137" s="212" t="s">
        <v>153</v>
      </c>
      <c r="L137" s="42"/>
      <c r="M137" s="217" t="s">
        <v>1</v>
      </c>
      <c r="N137" s="218" t="s">
        <v>39</v>
      </c>
      <c r="O137" s="89"/>
      <c r="P137" s="219">
        <f>O137*H137</f>
        <v>0</v>
      </c>
      <c r="Q137" s="219">
        <v>0</v>
      </c>
      <c r="R137" s="219">
        <f>Q137*H137</f>
        <v>0</v>
      </c>
      <c r="S137" s="219">
        <v>0</v>
      </c>
      <c r="T137" s="220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221" t="s">
        <v>154</v>
      </c>
      <c r="AT137" s="221" t="s">
        <v>149</v>
      </c>
      <c r="AU137" s="221" t="s">
        <v>83</v>
      </c>
      <c r="AY137" s="15" t="s">
        <v>147</v>
      </c>
      <c r="BE137" s="222">
        <f>IF(N137="základní",J137,0)</f>
        <v>0</v>
      </c>
      <c r="BF137" s="222">
        <f>IF(N137="snížená",J137,0)</f>
        <v>0</v>
      </c>
      <c r="BG137" s="222">
        <f>IF(N137="zákl. přenesená",J137,0)</f>
        <v>0</v>
      </c>
      <c r="BH137" s="222">
        <f>IF(N137="sníž. přenesená",J137,0)</f>
        <v>0</v>
      </c>
      <c r="BI137" s="222">
        <f>IF(N137="nulová",J137,0)</f>
        <v>0</v>
      </c>
      <c r="BJ137" s="15" t="s">
        <v>79</v>
      </c>
      <c r="BK137" s="222">
        <f>ROUND(I137*H137,2)</f>
        <v>0</v>
      </c>
      <c r="BL137" s="15" t="s">
        <v>154</v>
      </c>
      <c r="BM137" s="221" t="s">
        <v>167</v>
      </c>
    </row>
    <row r="138" s="2" customFormat="1">
      <c r="A138" s="36"/>
      <c r="B138" s="37"/>
      <c r="C138" s="38"/>
      <c r="D138" s="223" t="s">
        <v>156</v>
      </c>
      <c r="E138" s="38"/>
      <c r="F138" s="224" t="s">
        <v>168</v>
      </c>
      <c r="G138" s="38"/>
      <c r="H138" s="38"/>
      <c r="I138" s="225"/>
      <c r="J138" s="38"/>
      <c r="K138" s="38"/>
      <c r="L138" s="42"/>
      <c r="M138" s="226"/>
      <c r="N138" s="227"/>
      <c r="O138" s="89"/>
      <c r="P138" s="89"/>
      <c r="Q138" s="89"/>
      <c r="R138" s="89"/>
      <c r="S138" s="89"/>
      <c r="T138" s="90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T138" s="15" t="s">
        <v>156</v>
      </c>
      <c r="AU138" s="15" t="s">
        <v>83</v>
      </c>
    </row>
    <row r="139" s="2" customFormat="1">
      <c r="A139" s="36"/>
      <c r="B139" s="37"/>
      <c r="C139" s="38"/>
      <c r="D139" s="223" t="s">
        <v>169</v>
      </c>
      <c r="E139" s="38"/>
      <c r="F139" s="239" t="s">
        <v>170</v>
      </c>
      <c r="G139" s="38"/>
      <c r="H139" s="38"/>
      <c r="I139" s="225"/>
      <c r="J139" s="38"/>
      <c r="K139" s="38"/>
      <c r="L139" s="42"/>
      <c r="M139" s="226"/>
      <c r="N139" s="227"/>
      <c r="O139" s="89"/>
      <c r="P139" s="89"/>
      <c r="Q139" s="89"/>
      <c r="R139" s="89"/>
      <c r="S139" s="89"/>
      <c r="T139" s="90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T139" s="15" t="s">
        <v>169</v>
      </c>
      <c r="AU139" s="15" t="s">
        <v>83</v>
      </c>
    </row>
    <row r="140" s="13" customFormat="1">
      <c r="A140" s="13"/>
      <c r="B140" s="228"/>
      <c r="C140" s="229"/>
      <c r="D140" s="223" t="s">
        <v>158</v>
      </c>
      <c r="E140" s="230" t="s">
        <v>81</v>
      </c>
      <c r="F140" s="231" t="s">
        <v>171</v>
      </c>
      <c r="G140" s="229"/>
      <c r="H140" s="232">
        <v>19.949999999999999</v>
      </c>
      <c r="I140" s="233"/>
      <c r="J140" s="229"/>
      <c r="K140" s="229"/>
      <c r="L140" s="234"/>
      <c r="M140" s="235"/>
      <c r="N140" s="236"/>
      <c r="O140" s="236"/>
      <c r="P140" s="236"/>
      <c r="Q140" s="236"/>
      <c r="R140" s="236"/>
      <c r="S140" s="236"/>
      <c r="T140" s="237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8" t="s">
        <v>158</v>
      </c>
      <c r="AU140" s="238" t="s">
        <v>83</v>
      </c>
      <c r="AV140" s="13" t="s">
        <v>83</v>
      </c>
      <c r="AW140" s="13" t="s">
        <v>31</v>
      </c>
      <c r="AX140" s="13" t="s">
        <v>79</v>
      </c>
      <c r="AY140" s="238" t="s">
        <v>147</v>
      </c>
    </row>
    <row r="141" s="2" customFormat="1" ht="14.4" customHeight="1">
      <c r="A141" s="36"/>
      <c r="B141" s="37"/>
      <c r="C141" s="210" t="s">
        <v>154</v>
      </c>
      <c r="D141" s="210" t="s">
        <v>149</v>
      </c>
      <c r="E141" s="211" t="s">
        <v>172</v>
      </c>
      <c r="F141" s="212" t="s">
        <v>173</v>
      </c>
      <c r="G141" s="213" t="s">
        <v>174</v>
      </c>
      <c r="H141" s="214">
        <v>21</v>
      </c>
      <c r="I141" s="215"/>
      <c r="J141" s="216">
        <f>ROUND(I141*H141,2)</f>
        <v>0</v>
      </c>
      <c r="K141" s="212" t="s">
        <v>153</v>
      </c>
      <c r="L141" s="42"/>
      <c r="M141" s="217" t="s">
        <v>1</v>
      </c>
      <c r="N141" s="218" t="s">
        <v>39</v>
      </c>
      <c r="O141" s="89"/>
      <c r="P141" s="219">
        <f>O141*H141</f>
        <v>0</v>
      </c>
      <c r="Q141" s="219">
        <v>0</v>
      </c>
      <c r="R141" s="219">
        <f>Q141*H141</f>
        <v>0</v>
      </c>
      <c r="S141" s="219">
        <v>0.20499999999999999</v>
      </c>
      <c r="T141" s="220">
        <f>S141*H141</f>
        <v>4.3049999999999997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21" t="s">
        <v>154</v>
      </c>
      <c r="AT141" s="221" t="s">
        <v>149</v>
      </c>
      <c r="AU141" s="221" t="s">
        <v>83</v>
      </c>
      <c r="AY141" s="15" t="s">
        <v>147</v>
      </c>
      <c r="BE141" s="222">
        <f>IF(N141="základní",J141,0)</f>
        <v>0</v>
      </c>
      <c r="BF141" s="222">
        <f>IF(N141="snížená",J141,0)</f>
        <v>0</v>
      </c>
      <c r="BG141" s="222">
        <f>IF(N141="zákl. přenesená",J141,0)</f>
        <v>0</v>
      </c>
      <c r="BH141" s="222">
        <f>IF(N141="sníž. přenesená",J141,0)</f>
        <v>0</v>
      </c>
      <c r="BI141" s="222">
        <f>IF(N141="nulová",J141,0)</f>
        <v>0</v>
      </c>
      <c r="BJ141" s="15" t="s">
        <v>79</v>
      </c>
      <c r="BK141" s="222">
        <f>ROUND(I141*H141,2)</f>
        <v>0</v>
      </c>
      <c r="BL141" s="15" t="s">
        <v>154</v>
      </c>
      <c r="BM141" s="221" t="s">
        <v>175</v>
      </c>
    </row>
    <row r="142" s="2" customFormat="1">
      <c r="A142" s="36"/>
      <c r="B142" s="37"/>
      <c r="C142" s="38"/>
      <c r="D142" s="223" t="s">
        <v>156</v>
      </c>
      <c r="E142" s="38"/>
      <c r="F142" s="224" t="s">
        <v>176</v>
      </c>
      <c r="G142" s="38"/>
      <c r="H142" s="38"/>
      <c r="I142" s="225"/>
      <c r="J142" s="38"/>
      <c r="K142" s="38"/>
      <c r="L142" s="42"/>
      <c r="M142" s="226"/>
      <c r="N142" s="227"/>
      <c r="O142" s="89"/>
      <c r="P142" s="89"/>
      <c r="Q142" s="89"/>
      <c r="R142" s="89"/>
      <c r="S142" s="89"/>
      <c r="T142" s="90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T142" s="15" t="s">
        <v>156</v>
      </c>
      <c r="AU142" s="15" t="s">
        <v>83</v>
      </c>
    </row>
    <row r="143" s="13" customFormat="1">
      <c r="A143" s="13"/>
      <c r="B143" s="228"/>
      <c r="C143" s="229"/>
      <c r="D143" s="223" t="s">
        <v>158</v>
      </c>
      <c r="E143" s="230" t="s">
        <v>1</v>
      </c>
      <c r="F143" s="231" t="s">
        <v>177</v>
      </c>
      <c r="G143" s="229"/>
      <c r="H143" s="232">
        <v>21</v>
      </c>
      <c r="I143" s="233"/>
      <c r="J143" s="229"/>
      <c r="K143" s="229"/>
      <c r="L143" s="234"/>
      <c r="M143" s="235"/>
      <c r="N143" s="236"/>
      <c r="O143" s="236"/>
      <c r="P143" s="236"/>
      <c r="Q143" s="236"/>
      <c r="R143" s="236"/>
      <c r="S143" s="236"/>
      <c r="T143" s="237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8" t="s">
        <v>158</v>
      </c>
      <c r="AU143" s="238" t="s">
        <v>83</v>
      </c>
      <c r="AV143" s="13" t="s">
        <v>83</v>
      </c>
      <c r="AW143" s="13" t="s">
        <v>31</v>
      </c>
      <c r="AX143" s="13" t="s">
        <v>79</v>
      </c>
      <c r="AY143" s="238" t="s">
        <v>147</v>
      </c>
    </row>
    <row r="144" s="2" customFormat="1" ht="22.2" customHeight="1">
      <c r="A144" s="36"/>
      <c r="B144" s="37"/>
      <c r="C144" s="210" t="s">
        <v>178</v>
      </c>
      <c r="D144" s="210" t="s">
        <v>149</v>
      </c>
      <c r="E144" s="211" t="s">
        <v>179</v>
      </c>
      <c r="F144" s="212" t="s">
        <v>180</v>
      </c>
      <c r="G144" s="213" t="s">
        <v>181</v>
      </c>
      <c r="H144" s="214">
        <v>336</v>
      </c>
      <c r="I144" s="215"/>
      <c r="J144" s="216">
        <f>ROUND(I144*H144,2)</f>
        <v>0</v>
      </c>
      <c r="K144" s="212" t="s">
        <v>153</v>
      </c>
      <c r="L144" s="42"/>
      <c r="M144" s="217" t="s">
        <v>1</v>
      </c>
      <c r="N144" s="218" t="s">
        <v>39</v>
      </c>
      <c r="O144" s="89"/>
      <c r="P144" s="219">
        <f>O144*H144</f>
        <v>0</v>
      </c>
      <c r="Q144" s="219">
        <v>3.0000000000000001E-05</v>
      </c>
      <c r="R144" s="219">
        <f>Q144*H144</f>
        <v>0.01008</v>
      </c>
      <c r="S144" s="219">
        <v>0</v>
      </c>
      <c r="T144" s="220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21" t="s">
        <v>154</v>
      </c>
      <c r="AT144" s="221" t="s">
        <v>149</v>
      </c>
      <c r="AU144" s="221" t="s">
        <v>83</v>
      </c>
      <c r="AY144" s="15" t="s">
        <v>147</v>
      </c>
      <c r="BE144" s="222">
        <f>IF(N144="základní",J144,0)</f>
        <v>0</v>
      </c>
      <c r="BF144" s="222">
        <f>IF(N144="snížená",J144,0)</f>
        <v>0</v>
      </c>
      <c r="BG144" s="222">
        <f>IF(N144="zákl. přenesená",J144,0)</f>
        <v>0</v>
      </c>
      <c r="BH144" s="222">
        <f>IF(N144="sníž. přenesená",J144,0)</f>
        <v>0</v>
      </c>
      <c r="BI144" s="222">
        <f>IF(N144="nulová",J144,0)</f>
        <v>0</v>
      </c>
      <c r="BJ144" s="15" t="s">
        <v>79</v>
      </c>
      <c r="BK144" s="222">
        <f>ROUND(I144*H144,2)</f>
        <v>0</v>
      </c>
      <c r="BL144" s="15" t="s">
        <v>154</v>
      </c>
      <c r="BM144" s="221" t="s">
        <v>182</v>
      </c>
    </row>
    <row r="145" s="2" customFormat="1">
      <c r="A145" s="36"/>
      <c r="B145" s="37"/>
      <c r="C145" s="38"/>
      <c r="D145" s="223" t="s">
        <v>156</v>
      </c>
      <c r="E145" s="38"/>
      <c r="F145" s="224" t="s">
        <v>183</v>
      </c>
      <c r="G145" s="38"/>
      <c r="H145" s="38"/>
      <c r="I145" s="225"/>
      <c r="J145" s="38"/>
      <c r="K145" s="38"/>
      <c r="L145" s="42"/>
      <c r="M145" s="226"/>
      <c r="N145" s="227"/>
      <c r="O145" s="89"/>
      <c r="P145" s="89"/>
      <c r="Q145" s="89"/>
      <c r="R145" s="89"/>
      <c r="S145" s="89"/>
      <c r="T145" s="90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T145" s="15" t="s">
        <v>156</v>
      </c>
      <c r="AU145" s="15" t="s">
        <v>83</v>
      </c>
    </row>
    <row r="146" s="13" customFormat="1">
      <c r="A146" s="13"/>
      <c r="B146" s="228"/>
      <c r="C146" s="229"/>
      <c r="D146" s="223" t="s">
        <v>158</v>
      </c>
      <c r="E146" s="230" t="s">
        <v>1</v>
      </c>
      <c r="F146" s="231" t="s">
        <v>184</v>
      </c>
      <c r="G146" s="229"/>
      <c r="H146" s="232">
        <v>336</v>
      </c>
      <c r="I146" s="233"/>
      <c r="J146" s="229"/>
      <c r="K146" s="229"/>
      <c r="L146" s="234"/>
      <c r="M146" s="235"/>
      <c r="N146" s="236"/>
      <c r="O146" s="236"/>
      <c r="P146" s="236"/>
      <c r="Q146" s="236"/>
      <c r="R146" s="236"/>
      <c r="S146" s="236"/>
      <c r="T146" s="237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8" t="s">
        <v>158</v>
      </c>
      <c r="AU146" s="238" t="s">
        <v>83</v>
      </c>
      <c r="AV146" s="13" t="s">
        <v>83</v>
      </c>
      <c r="AW146" s="13" t="s">
        <v>31</v>
      </c>
      <c r="AX146" s="13" t="s">
        <v>79</v>
      </c>
      <c r="AY146" s="238" t="s">
        <v>147</v>
      </c>
    </row>
    <row r="147" s="2" customFormat="1" ht="22.2" customHeight="1">
      <c r="A147" s="36"/>
      <c r="B147" s="37"/>
      <c r="C147" s="210" t="s">
        <v>185</v>
      </c>
      <c r="D147" s="210" t="s">
        <v>149</v>
      </c>
      <c r="E147" s="211" t="s">
        <v>186</v>
      </c>
      <c r="F147" s="212" t="s">
        <v>187</v>
      </c>
      <c r="G147" s="213" t="s">
        <v>188</v>
      </c>
      <c r="H147" s="214">
        <v>14</v>
      </c>
      <c r="I147" s="215"/>
      <c r="J147" s="216">
        <f>ROUND(I147*H147,2)</f>
        <v>0</v>
      </c>
      <c r="K147" s="212" t="s">
        <v>153</v>
      </c>
      <c r="L147" s="42"/>
      <c r="M147" s="217" t="s">
        <v>1</v>
      </c>
      <c r="N147" s="218" t="s">
        <v>39</v>
      </c>
      <c r="O147" s="89"/>
      <c r="P147" s="219">
        <f>O147*H147</f>
        <v>0</v>
      </c>
      <c r="Q147" s="219">
        <v>0</v>
      </c>
      <c r="R147" s="219">
        <f>Q147*H147</f>
        <v>0</v>
      </c>
      <c r="S147" s="219">
        <v>0</v>
      </c>
      <c r="T147" s="220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21" t="s">
        <v>154</v>
      </c>
      <c r="AT147" s="221" t="s">
        <v>149</v>
      </c>
      <c r="AU147" s="221" t="s">
        <v>83</v>
      </c>
      <c r="AY147" s="15" t="s">
        <v>147</v>
      </c>
      <c r="BE147" s="222">
        <f>IF(N147="základní",J147,0)</f>
        <v>0</v>
      </c>
      <c r="BF147" s="222">
        <f>IF(N147="snížená",J147,0)</f>
        <v>0</v>
      </c>
      <c r="BG147" s="222">
        <f>IF(N147="zákl. přenesená",J147,0)</f>
        <v>0</v>
      </c>
      <c r="BH147" s="222">
        <f>IF(N147="sníž. přenesená",J147,0)</f>
        <v>0</v>
      </c>
      <c r="BI147" s="222">
        <f>IF(N147="nulová",J147,0)</f>
        <v>0</v>
      </c>
      <c r="BJ147" s="15" t="s">
        <v>79</v>
      </c>
      <c r="BK147" s="222">
        <f>ROUND(I147*H147,2)</f>
        <v>0</v>
      </c>
      <c r="BL147" s="15" t="s">
        <v>154</v>
      </c>
      <c r="BM147" s="221" t="s">
        <v>189</v>
      </c>
    </row>
    <row r="148" s="2" customFormat="1">
      <c r="A148" s="36"/>
      <c r="B148" s="37"/>
      <c r="C148" s="38"/>
      <c r="D148" s="223" t="s">
        <v>156</v>
      </c>
      <c r="E148" s="38"/>
      <c r="F148" s="224" t="s">
        <v>190</v>
      </c>
      <c r="G148" s="38"/>
      <c r="H148" s="38"/>
      <c r="I148" s="225"/>
      <c r="J148" s="38"/>
      <c r="K148" s="38"/>
      <c r="L148" s="42"/>
      <c r="M148" s="226"/>
      <c r="N148" s="227"/>
      <c r="O148" s="89"/>
      <c r="P148" s="89"/>
      <c r="Q148" s="89"/>
      <c r="R148" s="89"/>
      <c r="S148" s="89"/>
      <c r="T148" s="90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T148" s="15" t="s">
        <v>156</v>
      </c>
      <c r="AU148" s="15" t="s">
        <v>83</v>
      </c>
    </row>
    <row r="149" s="13" customFormat="1">
      <c r="A149" s="13"/>
      <c r="B149" s="228"/>
      <c r="C149" s="229"/>
      <c r="D149" s="223" t="s">
        <v>158</v>
      </c>
      <c r="E149" s="230" t="s">
        <v>1</v>
      </c>
      <c r="F149" s="231" t="s">
        <v>191</v>
      </c>
      <c r="G149" s="229"/>
      <c r="H149" s="232">
        <v>14</v>
      </c>
      <c r="I149" s="233"/>
      <c r="J149" s="229"/>
      <c r="K149" s="229"/>
      <c r="L149" s="234"/>
      <c r="M149" s="235"/>
      <c r="N149" s="236"/>
      <c r="O149" s="236"/>
      <c r="P149" s="236"/>
      <c r="Q149" s="236"/>
      <c r="R149" s="236"/>
      <c r="S149" s="236"/>
      <c r="T149" s="237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8" t="s">
        <v>158</v>
      </c>
      <c r="AU149" s="238" t="s">
        <v>83</v>
      </c>
      <c r="AV149" s="13" t="s">
        <v>83</v>
      </c>
      <c r="AW149" s="13" t="s">
        <v>31</v>
      </c>
      <c r="AX149" s="13" t="s">
        <v>79</v>
      </c>
      <c r="AY149" s="238" t="s">
        <v>147</v>
      </c>
    </row>
    <row r="150" s="2" customFormat="1" ht="22.2" customHeight="1">
      <c r="A150" s="36"/>
      <c r="B150" s="37"/>
      <c r="C150" s="210" t="s">
        <v>192</v>
      </c>
      <c r="D150" s="210" t="s">
        <v>149</v>
      </c>
      <c r="E150" s="211" t="s">
        <v>193</v>
      </c>
      <c r="F150" s="212" t="s">
        <v>194</v>
      </c>
      <c r="G150" s="213" t="s">
        <v>174</v>
      </c>
      <c r="H150" s="214">
        <v>13.800000000000001</v>
      </c>
      <c r="I150" s="215"/>
      <c r="J150" s="216">
        <f>ROUND(I150*H150,2)</f>
        <v>0</v>
      </c>
      <c r="K150" s="212" t="s">
        <v>153</v>
      </c>
      <c r="L150" s="42"/>
      <c r="M150" s="217" t="s">
        <v>1</v>
      </c>
      <c r="N150" s="218" t="s">
        <v>39</v>
      </c>
      <c r="O150" s="89"/>
      <c r="P150" s="219">
        <f>O150*H150</f>
        <v>0</v>
      </c>
      <c r="Q150" s="219">
        <v>0.036900000000000002</v>
      </c>
      <c r="R150" s="219">
        <f>Q150*H150</f>
        <v>0.50922000000000001</v>
      </c>
      <c r="S150" s="219">
        <v>0</v>
      </c>
      <c r="T150" s="220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221" t="s">
        <v>154</v>
      </c>
      <c r="AT150" s="221" t="s">
        <v>149</v>
      </c>
      <c r="AU150" s="221" t="s">
        <v>83</v>
      </c>
      <c r="AY150" s="15" t="s">
        <v>147</v>
      </c>
      <c r="BE150" s="222">
        <f>IF(N150="základní",J150,0)</f>
        <v>0</v>
      </c>
      <c r="BF150" s="222">
        <f>IF(N150="snížená",J150,0)</f>
        <v>0</v>
      </c>
      <c r="BG150" s="222">
        <f>IF(N150="zákl. přenesená",J150,0)</f>
        <v>0</v>
      </c>
      <c r="BH150" s="222">
        <f>IF(N150="sníž. přenesená",J150,0)</f>
        <v>0</v>
      </c>
      <c r="BI150" s="222">
        <f>IF(N150="nulová",J150,0)</f>
        <v>0</v>
      </c>
      <c r="BJ150" s="15" t="s">
        <v>79</v>
      </c>
      <c r="BK150" s="222">
        <f>ROUND(I150*H150,2)</f>
        <v>0</v>
      </c>
      <c r="BL150" s="15" t="s">
        <v>154</v>
      </c>
      <c r="BM150" s="221" t="s">
        <v>195</v>
      </c>
    </row>
    <row r="151" s="2" customFormat="1">
      <c r="A151" s="36"/>
      <c r="B151" s="37"/>
      <c r="C151" s="38"/>
      <c r="D151" s="223" t="s">
        <v>156</v>
      </c>
      <c r="E151" s="38"/>
      <c r="F151" s="224" t="s">
        <v>196</v>
      </c>
      <c r="G151" s="38"/>
      <c r="H151" s="38"/>
      <c r="I151" s="225"/>
      <c r="J151" s="38"/>
      <c r="K151" s="38"/>
      <c r="L151" s="42"/>
      <c r="M151" s="226"/>
      <c r="N151" s="227"/>
      <c r="O151" s="89"/>
      <c r="P151" s="89"/>
      <c r="Q151" s="89"/>
      <c r="R151" s="89"/>
      <c r="S151" s="89"/>
      <c r="T151" s="90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T151" s="15" t="s">
        <v>156</v>
      </c>
      <c r="AU151" s="15" t="s">
        <v>83</v>
      </c>
    </row>
    <row r="152" s="13" customFormat="1">
      <c r="A152" s="13"/>
      <c r="B152" s="228"/>
      <c r="C152" s="229"/>
      <c r="D152" s="223" t="s">
        <v>158</v>
      </c>
      <c r="E152" s="230" t="s">
        <v>1</v>
      </c>
      <c r="F152" s="231" t="s">
        <v>197</v>
      </c>
      <c r="G152" s="229"/>
      <c r="H152" s="232">
        <v>13.800000000000001</v>
      </c>
      <c r="I152" s="233"/>
      <c r="J152" s="229"/>
      <c r="K152" s="229"/>
      <c r="L152" s="234"/>
      <c r="M152" s="235"/>
      <c r="N152" s="236"/>
      <c r="O152" s="236"/>
      <c r="P152" s="236"/>
      <c r="Q152" s="236"/>
      <c r="R152" s="236"/>
      <c r="S152" s="236"/>
      <c r="T152" s="237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8" t="s">
        <v>158</v>
      </c>
      <c r="AU152" s="238" t="s">
        <v>83</v>
      </c>
      <c r="AV152" s="13" t="s">
        <v>83</v>
      </c>
      <c r="AW152" s="13" t="s">
        <v>31</v>
      </c>
      <c r="AX152" s="13" t="s">
        <v>79</v>
      </c>
      <c r="AY152" s="238" t="s">
        <v>147</v>
      </c>
    </row>
    <row r="153" s="2" customFormat="1" ht="22.2" customHeight="1">
      <c r="A153" s="36"/>
      <c r="B153" s="37"/>
      <c r="C153" s="210" t="s">
        <v>198</v>
      </c>
      <c r="D153" s="210" t="s">
        <v>149</v>
      </c>
      <c r="E153" s="211" t="s">
        <v>199</v>
      </c>
      <c r="F153" s="212" t="s">
        <v>200</v>
      </c>
      <c r="G153" s="213" t="s">
        <v>201</v>
      </c>
      <c r="H153" s="214">
        <v>37.485999999999997</v>
      </c>
      <c r="I153" s="215"/>
      <c r="J153" s="216">
        <f>ROUND(I153*H153,2)</f>
        <v>0</v>
      </c>
      <c r="K153" s="212" t="s">
        <v>153</v>
      </c>
      <c r="L153" s="42"/>
      <c r="M153" s="217" t="s">
        <v>1</v>
      </c>
      <c r="N153" s="218" t="s">
        <v>39</v>
      </c>
      <c r="O153" s="89"/>
      <c r="P153" s="219">
        <f>O153*H153</f>
        <v>0</v>
      </c>
      <c r="Q153" s="219">
        <v>0</v>
      </c>
      <c r="R153" s="219">
        <f>Q153*H153</f>
        <v>0</v>
      </c>
      <c r="S153" s="219">
        <v>0</v>
      </c>
      <c r="T153" s="220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21" t="s">
        <v>154</v>
      </c>
      <c r="AT153" s="221" t="s">
        <v>149</v>
      </c>
      <c r="AU153" s="221" t="s">
        <v>83</v>
      </c>
      <c r="AY153" s="15" t="s">
        <v>147</v>
      </c>
      <c r="BE153" s="222">
        <f>IF(N153="základní",J153,0)</f>
        <v>0</v>
      </c>
      <c r="BF153" s="222">
        <f>IF(N153="snížená",J153,0)</f>
        <v>0</v>
      </c>
      <c r="BG153" s="222">
        <f>IF(N153="zákl. přenesená",J153,0)</f>
        <v>0</v>
      </c>
      <c r="BH153" s="222">
        <f>IF(N153="sníž. přenesená",J153,0)</f>
        <v>0</v>
      </c>
      <c r="BI153" s="222">
        <f>IF(N153="nulová",J153,0)</f>
        <v>0</v>
      </c>
      <c r="BJ153" s="15" t="s">
        <v>79</v>
      </c>
      <c r="BK153" s="222">
        <f>ROUND(I153*H153,2)</f>
        <v>0</v>
      </c>
      <c r="BL153" s="15" t="s">
        <v>154</v>
      </c>
      <c r="BM153" s="221" t="s">
        <v>202</v>
      </c>
    </row>
    <row r="154" s="2" customFormat="1">
      <c r="A154" s="36"/>
      <c r="B154" s="37"/>
      <c r="C154" s="38"/>
      <c r="D154" s="223" t="s">
        <v>156</v>
      </c>
      <c r="E154" s="38"/>
      <c r="F154" s="224" t="s">
        <v>203</v>
      </c>
      <c r="G154" s="38"/>
      <c r="H154" s="38"/>
      <c r="I154" s="225"/>
      <c r="J154" s="38"/>
      <c r="K154" s="38"/>
      <c r="L154" s="42"/>
      <c r="M154" s="226"/>
      <c r="N154" s="227"/>
      <c r="O154" s="89"/>
      <c r="P154" s="89"/>
      <c r="Q154" s="89"/>
      <c r="R154" s="89"/>
      <c r="S154" s="89"/>
      <c r="T154" s="90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T154" s="15" t="s">
        <v>156</v>
      </c>
      <c r="AU154" s="15" t="s">
        <v>83</v>
      </c>
    </row>
    <row r="155" s="13" customFormat="1">
      <c r="A155" s="13"/>
      <c r="B155" s="228"/>
      <c r="C155" s="229"/>
      <c r="D155" s="223" t="s">
        <v>158</v>
      </c>
      <c r="E155" s="230" t="s">
        <v>1</v>
      </c>
      <c r="F155" s="231" t="s">
        <v>84</v>
      </c>
      <c r="G155" s="229"/>
      <c r="H155" s="232">
        <v>37.485999999999997</v>
      </c>
      <c r="I155" s="233"/>
      <c r="J155" s="229"/>
      <c r="K155" s="229"/>
      <c r="L155" s="234"/>
      <c r="M155" s="235"/>
      <c r="N155" s="236"/>
      <c r="O155" s="236"/>
      <c r="P155" s="236"/>
      <c r="Q155" s="236"/>
      <c r="R155" s="236"/>
      <c r="S155" s="236"/>
      <c r="T155" s="237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8" t="s">
        <v>158</v>
      </c>
      <c r="AU155" s="238" t="s">
        <v>83</v>
      </c>
      <c r="AV155" s="13" t="s">
        <v>83</v>
      </c>
      <c r="AW155" s="13" t="s">
        <v>31</v>
      </c>
      <c r="AX155" s="13" t="s">
        <v>79</v>
      </c>
      <c r="AY155" s="238" t="s">
        <v>147</v>
      </c>
    </row>
    <row r="156" s="2" customFormat="1" ht="22.2" customHeight="1">
      <c r="A156" s="36"/>
      <c r="B156" s="37"/>
      <c r="C156" s="210" t="s">
        <v>204</v>
      </c>
      <c r="D156" s="210" t="s">
        <v>149</v>
      </c>
      <c r="E156" s="211" t="s">
        <v>205</v>
      </c>
      <c r="F156" s="212" t="s">
        <v>206</v>
      </c>
      <c r="G156" s="213" t="s">
        <v>201</v>
      </c>
      <c r="H156" s="214">
        <v>25.199999999999999</v>
      </c>
      <c r="I156" s="215"/>
      <c r="J156" s="216">
        <f>ROUND(I156*H156,2)</f>
        <v>0</v>
      </c>
      <c r="K156" s="212" t="s">
        <v>153</v>
      </c>
      <c r="L156" s="42"/>
      <c r="M156" s="217" t="s">
        <v>1</v>
      </c>
      <c r="N156" s="218" t="s">
        <v>39</v>
      </c>
      <c r="O156" s="89"/>
      <c r="P156" s="219">
        <f>O156*H156</f>
        <v>0</v>
      </c>
      <c r="Q156" s="219">
        <v>0</v>
      </c>
      <c r="R156" s="219">
        <f>Q156*H156</f>
        <v>0</v>
      </c>
      <c r="S156" s="219">
        <v>2.5</v>
      </c>
      <c r="T156" s="220">
        <f>S156*H156</f>
        <v>63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221" t="s">
        <v>154</v>
      </c>
      <c r="AT156" s="221" t="s">
        <v>149</v>
      </c>
      <c r="AU156" s="221" t="s">
        <v>83</v>
      </c>
      <c r="AY156" s="15" t="s">
        <v>147</v>
      </c>
      <c r="BE156" s="222">
        <f>IF(N156="základní",J156,0)</f>
        <v>0</v>
      </c>
      <c r="BF156" s="222">
        <f>IF(N156="snížená",J156,0)</f>
        <v>0</v>
      </c>
      <c r="BG156" s="222">
        <f>IF(N156="zákl. přenesená",J156,0)</f>
        <v>0</v>
      </c>
      <c r="BH156" s="222">
        <f>IF(N156="sníž. přenesená",J156,0)</f>
        <v>0</v>
      </c>
      <c r="BI156" s="222">
        <f>IF(N156="nulová",J156,0)</f>
        <v>0</v>
      </c>
      <c r="BJ156" s="15" t="s">
        <v>79</v>
      </c>
      <c r="BK156" s="222">
        <f>ROUND(I156*H156,2)</f>
        <v>0</v>
      </c>
      <c r="BL156" s="15" t="s">
        <v>154</v>
      </c>
      <c r="BM156" s="221" t="s">
        <v>207</v>
      </c>
    </row>
    <row r="157" s="2" customFormat="1">
      <c r="A157" s="36"/>
      <c r="B157" s="37"/>
      <c r="C157" s="38"/>
      <c r="D157" s="223" t="s">
        <v>156</v>
      </c>
      <c r="E157" s="38"/>
      <c r="F157" s="224" t="s">
        <v>208</v>
      </c>
      <c r="G157" s="38"/>
      <c r="H157" s="38"/>
      <c r="I157" s="225"/>
      <c r="J157" s="38"/>
      <c r="K157" s="38"/>
      <c r="L157" s="42"/>
      <c r="M157" s="226"/>
      <c r="N157" s="227"/>
      <c r="O157" s="89"/>
      <c r="P157" s="89"/>
      <c r="Q157" s="89"/>
      <c r="R157" s="89"/>
      <c r="S157" s="89"/>
      <c r="T157" s="90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T157" s="15" t="s">
        <v>156</v>
      </c>
      <c r="AU157" s="15" t="s">
        <v>83</v>
      </c>
    </row>
    <row r="158" s="13" customFormat="1">
      <c r="A158" s="13"/>
      <c r="B158" s="228"/>
      <c r="C158" s="229"/>
      <c r="D158" s="223" t="s">
        <v>158</v>
      </c>
      <c r="E158" s="230" t="s">
        <v>1</v>
      </c>
      <c r="F158" s="231" t="s">
        <v>209</v>
      </c>
      <c r="G158" s="229"/>
      <c r="H158" s="232">
        <v>25.199999999999999</v>
      </c>
      <c r="I158" s="233"/>
      <c r="J158" s="229"/>
      <c r="K158" s="229"/>
      <c r="L158" s="234"/>
      <c r="M158" s="235"/>
      <c r="N158" s="236"/>
      <c r="O158" s="236"/>
      <c r="P158" s="236"/>
      <c r="Q158" s="236"/>
      <c r="R158" s="236"/>
      <c r="S158" s="236"/>
      <c r="T158" s="237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8" t="s">
        <v>158</v>
      </c>
      <c r="AU158" s="238" t="s">
        <v>83</v>
      </c>
      <c r="AV158" s="13" t="s">
        <v>83</v>
      </c>
      <c r="AW158" s="13" t="s">
        <v>31</v>
      </c>
      <c r="AX158" s="13" t="s">
        <v>79</v>
      </c>
      <c r="AY158" s="238" t="s">
        <v>147</v>
      </c>
    </row>
    <row r="159" s="2" customFormat="1" ht="22.2" customHeight="1">
      <c r="A159" s="36"/>
      <c r="B159" s="37"/>
      <c r="C159" s="210" t="s">
        <v>210</v>
      </c>
      <c r="D159" s="210" t="s">
        <v>149</v>
      </c>
      <c r="E159" s="211" t="s">
        <v>211</v>
      </c>
      <c r="F159" s="212" t="s">
        <v>212</v>
      </c>
      <c r="G159" s="213" t="s">
        <v>201</v>
      </c>
      <c r="H159" s="214">
        <v>37.485999999999997</v>
      </c>
      <c r="I159" s="215"/>
      <c r="J159" s="216">
        <f>ROUND(I159*H159,2)</f>
        <v>0</v>
      </c>
      <c r="K159" s="212" t="s">
        <v>153</v>
      </c>
      <c r="L159" s="42"/>
      <c r="M159" s="217" t="s">
        <v>1</v>
      </c>
      <c r="N159" s="218" t="s">
        <v>39</v>
      </c>
      <c r="O159" s="89"/>
      <c r="P159" s="219">
        <f>O159*H159</f>
        <v>0</v>
      </c>
      <c r="Q159" s="219">
        <v>0</v>
      </c>
      <c r="R159" s="219">
        <f>Q159*H159</f>
        <v>0</v>
      </c>
      <c r="S159" s="219">
        <v>0</v>
      </c>
      <c r="T159" s="220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221" t="s">
        <v>154</v>
      </c>
      <c r="AT159" s="221" t="s">
        <v>149</v>
      </c>
      <c r="AU159" s="221" t="s">
        <v>83</v>
      </c>
      <c r="AY159" s="15" t="s">
        <v>147</v>
      </c>
      <c r="BE159" s="222">
        <f>IF(N159="základní",J159,0)</f>
        <v>0</v>
      </c>
      <c r="BF159" s="222">
        <f>IF(N159="snížená",J159,0)</f>
        <v>0</v>
      </c>
      <c r="BG159" s="222">
        <f>IF(N159="zákl. přenesená",J159,0)</f>
        <v>0</v>
      </c>
      <c r="BH159" s="222">
        <f>IF(N159="sníž. přenesená",J159,0)</f>
        <v>0</v>
      </c>
      <c r="BI159" s="222">
        <f>IF(N159="nulová",J159,0)</f>
        <v>0</v>
      </c>
      <c r="BJ159" s="15" t="s">
        <v>79</v>
      </c>
      <c r="BK159" s="222">
        <f>ROUND(I159*H159,2)</f>
        <v>0</v>
      </c>
      <c r="BL159" s="15" t="s">
        <v>154</v>
      </c>
      <c r="BM159" s="221" t="s">
        <v>213</v>
      </c>
    </row>
    <row r="160" s="2" customFormat="1">
      <c r="A160" s="36"/>
      <c r="B160" s="37"/>
      <c r="C160" s="38"/>
      <c r="D160" s="223" t="s">
        <v>156</v>
      </c>
      <c r="E160" s="38"/>
      <c r="F160" s="224" t="s">
        <v>214</v>
      </c>
      <c r="G160" s="38"/>
      <c r="H160" s="38"/>
      <c r="I160" s="225"/>
      <c r="J160" s="38"/>
      <c r="K160" s="38"/>
      <c r="L160" s="42"/>
      <c r="M160" s="226"/>
      <c r="N160" s="227"/>
      <c r="O160" s="89"/>
      <c r="P160" s="89"/>
      <c r="Q160" s="89"/>
      <c r="R160" s="89"/>
      <c r="S160" s="89"/>
      <c r="T160" s="90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T160" s="15" t="s">
        <v>156</v>
      </c>
      <c r="AU160" s="15" t="s">
        <v>83</v>
      </c>
    </row>
    <row r="161" s="2" customFormat="1">
      <c r="A161" s="36"/>
      <c r="B161" s="37"/>
      <c r="C161" s="38"/>
      <c r="D161" s="223" t="s">
        <v>169</v>
      </c>
      <c r="E161" s="38"/>
      <c r="F161" s="239" t="s">
        <v>215</v>
      </c>
      <c r="G161" s="38"/>
      <c r="H161" s="38"/>
      <c r="I161" s="225"/>
      <c r="J161" s="38"/>
      <c r="K161" s="38"/>
      <c r="L161" s="42"/>
      <c r="M161" s="226"/>
      <c r="N161" s="227"/>
      <c r="O161" s="89"/>
      <c r="P161" s="89"/>
      <c r="Q161" s="89"/>
      <c r="R161" s="89"/>
      <c r="S161" s="89"/>
      <c r="T161" s="90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T161" s="15" t="s">
        <v>169</v>
      </c>
      <c r="AU161" s="15" t="s">
        <v>83</v>
      </c>
    </row>
    <row r="162" s="13" customFormat="1">
      <c r="A162" s="13"/>
      <c r="B162" s="228"/>
      <c r="C162" s="229"/>
      <c r="D162" s="223" t="s">
        <v>158</v>
      </c>
      <c r="E162" s="230" t="s">
        <v>87</v>
      </c>
      <c r="F162" s="231" t="s">
        <v>216</v>
      </c>
      <c r="G162" s="229"/>
      <c r="H162" s="232">
        <v>18.742999999999999</v>
      </c>
      <c r="I162" s="233"/>
      <c r="J162" s="229"/>
      <c r="K162" s="229"/>
      <c r="L162" s="234"/>
      <c r="M162" s="235"/>
      <c r="N162" s="236"/>
      <c r="O162" s="236"/>
      <c r="P162" s="236"/>
      <c r="Q162" s="236"/>
      <c r="R162" s="236"/>
      <c r="S162" s="236"/>
      <c r="T162" s="237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8" t="s">
        <v>158</v>
      </c>
      <c r="AU162" s="238" t="s">
        <v>83</v>
      </c>
      <c r="AV162" s="13" t="s">
        <v>83</v>
      </c>
      <c r="AW162" s="13" t="s">
        <v>31</v>
      </c>
      <c r="AX162" s="13" t="s">
        <v>74</v>
      </c>
      <c r="AY162" s="238" t="s">
        <v>147</v>
      </c>
    </row>
    <row r="163" s="13" customFormat="1">
      <c r="A163" s="13"/>
      <c r="B163" s="228"/>
      <c r="C163" s="229"/>
      <c r="D163" s="223" t="s">
        <v>158</v>
      </c>
      <c r="E163" s="230" t="s">
        <v>84</v>
      </c>
      <c r="F163" s="231" t="s">
        <v>217</v>
      </c>
      <c r="G163" s="229"/>
      <c r="H163" s="232">
        <v>37.485999999999997</v>
      </c>
      <c r="I163" s="233"/>
      <c r="J163" s="229"/>
      <c r="K163" s="229"/>
      <c r="L163" s="234"/>
      <c r="M163" s="235"/>
      <c r="N163" s="236"/>
      <c r="O163" s="236"/>
      <c r="P163" s="236"/>
      <c r="Q163" s="236"/>
      <c r="R163" s="236"/>
      <c r="S163" s="236"/>
      <c r="T163" s="237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8" t="s">
        <v>158</v>
      </c>
      <c r="AU163" s="238" t="s">
        <v>83</v>
      </c>
      <c r="AV163" s="13" t="s">
        <v>83</v>
      </c>
      <c r="AW163" s="13" t="s">
        <v>31</v>
      </c>
      <c r="AX163" s="13" t="s">
        <v>79</v>
      </c>
      <c r="AY163" s="238" t="s">
        <v>147</v>
      </c>
    </row>
    <row r="164" s="2" customFormat="1" ht="14.4" customHeight="1">
      <c r="A164" s="36"/>
      <c r="B164" s="37"/>
      <c r="C164" s="210" t="s">
        <v>218</v>
      </c>
      <c r="D164" s="210" t="s">
        <v>149</v>
      </c>
      <c r="E164" s="211" t="s">
        <v>219</v>
      </c>
      <c r="F164" s="212" t="s">
        <v>220</v>
      </c>
      <c r="G164" s="213" t="s">
        <v>152</v>
      </c>
      <c r="H164" s="214">
        <v>40.799999999999997</v>
      </c>
      <c r="I164" s="215"/>
      <c r="J164" s="216">
        <f>ROUND(I164*H164,2)</f>
        <v>0</v>
      </c>
      <c r="K164" s="212" t="s">
        <v>153</v>
      </c>
      <c r="L164" s="42"/>
      <c r="M164" s="217" t="s">
        <v>1</v>
      </c>
      <c r="N164" s="218" t="s">
        <v>39</v>
      </c>
      <c r="O164" s="89"/>
      <c r="P164" s="219">
        <f>O164*H164</f>
        <v>0</v>
      </c>
      <c r="Q164" s="219">
        <v>0.0044400000000000004</v>
      </c>
      <c r="R164" s="219">
        <f>Q164*H164</f>
        <v>0.18115200000000001</v>
      </c>
      <c r="S164" s="219">
        <v>0</v>
      </c>
      <c r="T164" s="220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221" t="s">
        <v>154</v>
      </c>
      <c r="AT164" s="221" t="s">
        <v>149</v>
      </c>
      <c r="AU164" s="221" t="s">
        <v>83</v>
      </c>
      <c r="AY164" s="15" t="s">
        <v>147</v>
      </c>
      <c r="BE164" s="222">
        <f>IF(N164="základní",J164,0)</f>
        <v>0</v>
      </c>
      <c r="BF164" s="222">
        <f>IF(N164="snížená",J164,0)</f>
        <v>0</v>
      </c>
      <c r="BG164" s="222">
        <f>IF(N164="zákl. přenesená",J164,0)</f>
        <v>0</v>
      </c>
      <c r="BH164" s="222">
        <f>IF(N164="sníž. přenesená",J164,0)</f>
        <v>0</v>
      </c>
      <c r="BI164" s="222">
        <f>IF(N164="nulová",J164,0)</f>
        <v>0</v>
      </c>
      <c r="BJ164" s="15" t="s">
        <v>79</v>
      </c>
      <c r="BK164" s="222">
        <f>ROUND(I164*H164,2)</f>
        <v>0</v>
      </c>
      <c r="BL164" s="15" t="s">
        <v>154</v>
      </c>
      <c r="BM164" s="221" t="s">
        <v>221</v>
      </c>
    </row>
    <row r="165" s="2" customFormat="1">
      <c r="A165" s="36"/>
      <c r="B165" s="37"/>
      <c r="C165" s="38"/>
      <c r="D165" s="223" t="s">
        <v>156</v>
      </c>
      <c r="E165" s="38"/>
      <c r="F165" s="224" t="s">
        <v>222</v>
      </c>
      <c r="G165" s="38"/>
      <c r="H165" s="38"/>
      <c r="I165" s="225"/>
      <c r="J165" s="38"/>
      <c r="K165" s="38"/>
      <c r="L165" s="42"/>
      <c r="M165" s="226"/>
      <c r="N165" s="227"/>
      <c r="O165" s="89"/>
      <c r="P165" s="89"/>
      <c r="Q165" s="89"/>
      <c r="R165" s="89"/>
      <c r="S165" s="89"/>
      <c r="T165" s="90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T165" s="15" t="s">
        <v>156</v>
      </c>
      <c r="AU165" s="15" t="s">
        <v>83</v>
      </c>
    </row>
    <row r="166" s="13" customFormat="1">
      <c r="A166" s="13"/>
      <c r="B166" s="228"/>
      <c r="C166" s="229"/>
      <c r="D166" s="223" t="s">
        <v>158</v>
      </c>
      <c r="E166" s="230" t="s">
        <v>89</v>
      </c>
      <c r="F166" s="231" t="s">
        <v>223</v>
      </c>
      <c r="G166" s="229"/>
      <c r="H166" s="232">
        <v>40.799999999999997</v>
      </c>
      <c r="I166" s="233"/>
      <c r="J166" s="229"/>
      <c r="K166" s="229"/>
      <c r="L166" s="234"/>
      <c r="M166" s="235"/>
      <c r="N166" s="236"/>
      <c r="O166" s="236"/>
      <c r="P166" s="236"/>
      <c r="Q166" s="236"/>
      <c r="R166" s="236"/>
      <c r="S166" s="236"/>
      <c r="T166" s="237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8" t="s">
        <v>158</v>
      </c>
      <c r="AU166" s="238" t="s">
        <v>83</v>
      </c>
      <c r="AV166" s="13" t="s">
        <v>83</v>
      </c>
      <c r="AW166" s="13" t="s">
        <v>31</v>
      </c>
      <c r="AX166" s="13" t="s">
        <v>79</v>
      </c>
      <c r="AY166" s="238" t="s">
        <v>147</v>
      </c>
    </row>
    <row r="167" s="2" customFormat="1" ht="14.4" customHeight="1">
      <c r="A167" s="36"/>
      <c r="B167" s="37"/>
      <c r="C167" s="210" t="s">
        <v>224</v>
      </c>
      <c r="D167" s="210" t="s">
        <v>149</v>
      </c>
      <c r="E167" s="211" t="s">
        <v>225</v>
      </c>
      <c r="F167" s="212" t="s">
        <v>226</v>
      </c>
      <c r="G167" s="213" t="s">
        <v>152</v>
      </c>
      <c r="H167" s="214">
        <v>40.799999999999997</v>
      </c>
      <c r="I167" s="215"/>
      <c r="J167" s="216">
        <f>ROUND(I167*H167,2)</f>
        <v>0</v>
      </c>
      <c r="K167" s="212" t="s">
        <v>153</v>
      </c>
      <c r="L167" s="42"/>
      <c r="M167" s="217" t="s">
        <v>1</v>
      </c>
      <c r="N167" s="218" t="s">
        <v>39</v>
      </c>
      <c r="O167" s="89"/>
      <c r="P167" s="219">
        <f>O167*H167</f>
        <v>0</v>
      </c>
      <c r="Q167" s="219">
        <v>0</v>
      </c>
      <c r="R167" s="219">
        <f>Q167*H167</f>
        <v>0</v>
      </c>
      <c r="S167" s="219">
        <v>0</v>
      </c>
      <c r="T167" s="220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221" t="s">
        <v>154</v>
      </c>
      <c r="AT167" s="221" t="s">
        <v>149</v>
      </c>
      <c r="AU167" s="221" t="s">
        <v>83</v>
      </c>
      <c r="AY167" s="15" t="s">
        <v>147</v>
      </c>
      <c r="BE167" s="222">
        <f>IF(N167="základní",J167,0)</f>
        <v>0</v>
      </c>
      <c r="BF167" s="222">
        <f>IF(N167="snížená",J167,0)</f>
        <v>0</v>
      </c>
      <c r="BG167" s="222">
        <f>IF(N167="zákl. přenesená",J167,0)</f>
        <v>0</v>
      </c>
      <c r="BH167" s="222">
        <f>IF(N167="sníž. přenesená",J167,0)</f>
        <v>0</v>
      </c>
      <c r="BI167" s="222">
        <f>IF(N167="nulová",J167,0)</f>
        <v>0</v>
      </c>
      <c r="BJ167" s="15" t="s">
        <v>79</v>
      </c>
      <c r="BK167" s="222">
        <f>ROUND(I167*H167,2)</f>
        <v>0</v>
      </c>
      <c r="BL167" s="15" t="s">
        <v>154</v>
      </c>
      <c r="BM167" s="221" t="s">
        <v>227</v>
      </c>
    </row>
    <row r="168" s="2" customFormat="1">
      <c r="A168" s="36"/>
      <c r="B168" s="37"/>
      <c r="C168" s="38"/>
      <c r="D168" s="223" t="s">
        <v>156</v>
      </c>
      <c r="E168" s="38"/>
      <c r="F168" s="224" t="s">
        <v>228</v>
      </c>
      <c r="G168" s="38"/>
      <c r="H168" s="38"/>
      <c r="I168" s="225"/>
      <c r="J168" s="38"/>
      <c r="K168" s="38"/>
      <c r="L168" s="42"/>
      <c r="M168" s="226"/>
      <c r="N168" s="227"/>
      <c r="O168" s="89"/>
      <c r="P168" s="89"/>
      <c r="Q168" s="89"/>
      <c r="R168" s="89"/>
      <c r="S168" s="89"/>
      <c r="T168" s="90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T168" s="15" t="s">
        <v>156</v>
      </c>
      <c r="AU168" s="15" t="s">
        <v>83</v>
      </c>
    </row>
    <row r="169" s="13" customFormat="1">
      <c r="A169" s="13"/>
      <c r="B169" s="228"/>
      <c r="C169" s="229"/>
      <c r="D169" s="223" t="s">
        <v>158</v>
      </c>
      <c r="E169" s="230" t="s">
        <v>1</v>
      </c>
      <c r="F169" s="231" t="s">
        <v>89</v>
      </c>
      <c r="G169" s="229"/>
      <c r="H169" s="232">
        <v>40.799999999999997</v>
      </c>
      <c r="I169" s="233"/>
      <c r="J169" s="229"/>
      <c r="K169" s="229"/>
      <c r="L169" s="234"/>
      <c r="M169" s="235"/>
      <c r="N169" s="236"/>
      <c r="O169" s="236"/>
      <c r="P169" s="236"/>
      <c r="Q169" s="236"/>
      <c r="R169" s="236"/>
      <c r="S169" s="236"/>
      <c r="T169" s="237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8" t="s">
        <v>158</v>
      </c>
      <c r="AU169" s="238" t="s">
        <v>83</v>
      </c>
      <c r="AV169" s="13" t="s">
        <v>83</v>
      </c>
      <c r="AW169" s="13" t="s">
        <v>31</v>
      </c>
      <c r="AX169" s="13" t="s">
        <v>79</v>
      </c>
      <c r="AY169" s="238" t="s">
        <v>147</v>
      </c>
    </row>
    <row r="170" s="2" customFormat="1" ht="19.8" customHeight="1">
      <c r="A170" s="36"/>
      <c r="B170" s="37"/>
      <c r="C170" s="210" t="s">
        <v>229</v>
      </c>
      <c r="D170" s="210" t="s">
        <v>149</v>
      </c>
      <c r="E170" s="211" t="s">
        <v>230</v>
      </c>
      <c r="F170" s="212" t="s">
        <v>231</v>
      </c>
      <c r="G170" s="213" t="s">
        <v>201</v>
      </c>
      <c r="H170" s="214">
        <v>40.799999999999997</v>
      </c>
      <c r="I170" s="215"/>
      <c r="J170" s="216">
        <f>ROUND(I170*H170,2)</f>
        <v>0</v>
      </c>
      <c r="K170" s="212" t="s">
        <v>153</v>
      </c>
      <c r="L170" s="42"/>
      <c r="M170" s="217" t="s">
        <v>1</v>
      </c>
      <c r="N170" s="218" t="s">
        <v>39</v>
      </c>
      <c r="O170" s="89"/>
      <c r="P170" s="219">
        <f>O170*H170</f>
        <v>0</v>
      </c>
      <c r="Q170" s="219">
        <v>0.0027200000000000002</v>
      </c>
      <c r="R170" s="219">
        <f>Q170*H170</f>
        <v>0.11097600000000001</v>
      </c>
      <c r="S170" s="219">
        <v>0</v>
      </c>
      <c r="T170" s="220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221" t="s">
        <v>154</v>
      </c>
      <c r="AT170" s="221" t="s">
        <v>149</v>
      </c>
      <c r="AU170" s="221" t="s">
        <v>83</v>
      </c>
      <c r="AY170" s="15" t="s">
        <v>147</v>
      </c>
      <c r="BE170" s="222">
        <f>IF(N170="základní",J170,0)</f>
        <v>0</v>
      </c>
      <c r="BF170" s="222">
        <f>IF(N170="snížená",J170,0)</f>
        <v>0</v>
      </c>
      <c r="BG170" s="222">
        <f>IF(N170="zákl. přenesená",J170,0)</f>
        <v>0</v>
      </c>
      <c r="BH170" s="222">
        <f>IF(N170="sníž. přenesená",J170,0)</f>
        <v>0</v>
      </c>
      <c r="BI170" s="222">
        <f>IF(N170="nulová",J170,0)</f>
        <v>0</v>
      </c>
      <c r="BJ170" s="15" t="s">
        <v>79</v>
      </c>
      <c r="BK170" s="222">
        <f>ROUND(I170*H170,2)</f>
        <v>0</v>
      </c>
      <c r="BL170" s="15" t="s">
        <v>154</v>
      </c>
      <c r="BM170" s="221" t="s">
        <v>232</v>
      </c>
    </row>
    <row r="171" s="2" customFormat="1">
      <c r="A171" s="36"/>
      <c r="B171" s="37"/>
      <c r="C171" s="38"/>
      <c r="D171" s="223" t="s">
        <v>156</v>
      </c>
      <c r="E171" s="38"/>
      <c r="F171" s="224" t="s">
        <v>233</v>
      </c>
      <c r="G171" s="38"/>
      <c r="H171" s="38"/>
      <c r="I171" s="225"/>
      <c r="J171" s="38"/>
      <c r="K171" s="38"/>
      <c r="L171" s="42"/>
      <c r="M171" s="226"/>
      <c r="N171" s="227"/>
      <c r="O171" s="89"/>
      <c r="P171" s="89"/>
      <c r="Q171" s="89"/>
      <c r="R171" s="89"/>
      <c r="S171" s="89"/>
      <c r="T171" s="90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T171" s="15" t="s">
        <v>156</v>
      </c>
      <c r="AU171" s="15" t="s">
        <v>83</v>
      </c>
    </row>
    <row r="172" s="13" customFormat="1">
      <c r="A172" s="13"/>
      <c r="B172" s="228"/>
      <c r="C172" s="229"/>
      <c r="D172" s="223" t="s">
        <v>158</v>
      </c>
      <c r="E172" s="230" t="s">
        <v>1</v>
      </c>
      <c r="F172" s="231" t="s">
        <v>89</v>
      </c>
      <c r="G172" s="229"/>
      <c r="H172" s="232">
        <v>40.799999999999997</v>
      </c>
      <c r="I172" s="233"/>
      <c r="J172" s="229"/>
      <c r="K172" s="229"/>
      <c r="L172" s="234"/>
      <c r="M172" s="235"/>
      <c r="N172" s="236"/>
      <c r="O172" s="236"/>
      <c r="P172" s="236"/>
      <c r="Q172" s="236"/>
      <c r="R172" s="236"/>
      <c r="S172" s="236"/>
      <c r="T172" s="237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8" t="s">
        <v>158</v>
      </c>
      <c r="AU172" s="238" t="s">
        <v>83</v>
      </c>
      <c r="AV172" s="13" t="s">
        <v>83</v>
      </c>
      <c r="AW172" s="13" t="s">
        <v>31</v>
      </c>
      <c r="AX172" s="13" t="s">
        <v>79</v>
      </c>
      <c r="AY172" s="238" t="s">
        <v>147</v>
      </c>
    </row>
    <row r="173" s="2" customFormat="1" ht="19.8" customHeight="1">
      <c r="A173" s="36"/>
      <c r="B173" s="37"/>
      <c r="C173" s="210" t="s">
        <v>234</v>
      </c>
      <c r="D173" s="210" t="s">
        <v>149</v>
      </c>
      <c r="E173" s="211" t="s">
        <v>235</v>
      </c>
      <c r="F173" s="212" t="s">
        <v>236</v>
      </c>
      <c r="G173" s="213" t="s">
        <v>201</v>
      </c>
      <c r="H173" s="214">
        <v>40.799999999999997</v>
      </c>
      <c r="I173" s="215"/>
      <c r="J173" s="216">
        <f>ROUND(I173*H173,2)</f>
        <v>0</v>
      </c>
      <c r="K173" s="212" t="s">
        <v>153</v>
      </c>
      <c r="L173" s="42"/>
      <c r="M173" s="217" t="s">
        <v>1</v>
      </c>
      <c r="N173" s="218" t="s">
        <v>39</v>
      </c>
      <c r="O173" s="89"/>
      <c r="P173" s="219">
        <f>O173*H173</f>
        <v>0</v>
      </c>
      <c r="Q173" s="219">
        <v>0</v>
      </c>
      <c r="R173" s="219">
        <f>Q173*H173</f>
        <v>0</v>
      </c>
      <c r="S173" s="219">
        <v>0</v>
      </c>
      <c r="T173" s="220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221" t="s">
        <v>154</v>
      </c>
      <c r="AT173" s="221" t="s">
        <v>149</v>
      </c>
      <c r="AU173" s="221" t="s">
        <v>83</v>
      </c>
      <c r="AY173" s="15" t="s">
        <v>147</v>
      </c>
      <c r="BE173" s="222">
        <f>IF(N173="základní",J173,0)</f>
        <v>0</v>
      </c>
      <c r="BF173" s="222">
        <f>IF(N173="snížená",J173,0)</f>
        <v>0</v>
      </c>
      <c r="BG173" s="222">
        <f>IF(N173="zákl. přenesená",J173,0)</f>
        <v>0</v>
      </c>
      <c r="BH173" s="222">
        <f>IF(N173="sníž. přenesená",J173,0)</f>
        <v>0</v>
      </c>
      <c r="BI173" s="222">
        <f>IF(N173="nulová",J173,0)</f>
        <v>0</v>
      </c>
      <c r="BJ173" s="15" t="s">
        <v>79</v>
      </c>
      <c r="BK173" s="222">
        <f>ROUND(I173*H173,2)</f>
        <v>0</v>
      </c>
      <c r="BL173" s="15" t="s">
        <v>154</v>
      </c>
      <c r="BM173" s="221" t="s">
        <v>237</v>
      </c>
    </row>
    <row r="174" s="2" customFormat="1">
      <c r="A174" s="36"/>
      <c r="B174" s="37"/>
      <c r="C174" s="38"/>
      <c r="D174" s="223" t="s">
        <v>156</v>
      </c>
      <c r="E174" s="38"/>
      <c r="F174" s="224" t="s">
        <v>238</v>
      </c>
      <c r="G174" s="38"/>
      <c r="H174" s="38"/>
      <c r="I174" s="225"/>
      <c r="J174" s="38"/>
      <c r="K174" s="38"/>
      <c r="L174" s="42"/>
      <c r="M174" s="226"/>
      <c r="N174" s="227"/>
      <c r="O174" s="89"/>
      <c r="P174" s="89"/>
      <c r="Q174" s="89"/>
      <c r="R174" s="89"/>
      <c r="S174" s="89"/>
      <c r="T174" s="90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T174" s="15" t="s">
        <v>156</v>
      </c>
      <c r="AU174" s="15" t="s">
        <v>83</v>
      </c>
    </row>
    <row r="175" s="13" customFormat="1">
      <c r="A175" s="13"/>
      <c r="B175" s="228"/>
      <c r="C175" s="229"/>
      <c r="D175" s="223" t="s">
        <v>158</v>
      </c>
      <c r="E175" s="230" t="s">
        <v>1</v>
      </c>
      <c r="F175" s="231" t="s">
        <v>89</v>
      </c>
      <c r="G175" s="229"/>
      <c r="H175" s="232">
        <v>40.799999999999997</v>
      </c>
      <c r="I175" s="233"/>
      <c r="J175" s="229"/>
      <c r="K175" s="229"/>
      <c r="L175" s="234"/>
      <c r="M175" s="235"/>
      <c r="N175" s="236"/>
      <c r="O175" s="236"/>
      <c r="P175" s="236"/>
      <c r="Q175" s="236"/>
      <c r="R175" s="236"/>
      <c r="S175" s="236"/>
      <c r="T175" s="237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8" t="s">
        <v>158</v>
      </c>
      <c r="AU175" s="238" t="s">
        <v>83</v>
      </c>
      <c r="AV175" s="13" t="s">
        <v>83</v>
      </c>
      <c r="AW175" s="13" t="s">
        <v>31</v>
      </c>
      <c r="AX175" s="13" t="s">
        <v>79</v>
      </c>
      <c r="AY175" s="238" t="s">
        <v>147</v>
      </c>
    </row>
    <row r="176" s="2" customFormat="1" ht="19.8" customHeight="1">
      <c r="A176" s="36"/>
      <c r="B176" s="37"/>
      <c r="C176" s="210" t="s">
        <v>8</v>
      </c>
      <c r="D176" s="210" t="s">
        <v>149</v>
      </c>
      <c r="E176" s="211" t="s">
        <v>239</v>
      </c>
      <c r="F176" s="212" t="s">
        <v>240</v>
      </c>
      <c r="G176" s="213" t="s">
        <v>201</v>
      </c>
      <c r="H176" s="214">
        <v>40.799999999999997</v>
      </c>
      <c r="I176" s="215"/>
      <c r="J176" s="216">
        <f>ROUND(I176*H176,2)</f>
        <v>0</v>
      </c>
      <c r="K176" s="212" t="s">
        <v>153</v>
      </c>
      <c r="L176" s="42"/>
      <c r="M176" s="217" t="s">
        <v>1</v>
      </c>
      <c r="N176" s="218" t="s">
        <v>39</v>
      </c>
      <c r="O176" s="89"/>
      <c r="P176" s="219">
        <f>O176*H176</f>
        <v>0</v>
      </c>
      <c r="Q176" s="219">
        <v>0</v>
      </c>
      <c r="R176" s="219">
        <f>Q176*H176</f>
        <v>0</v>
      </c>
      <c r="S176" s="219">
        <v>0</v>
      </c>
      <c r="T176" s="220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221" t="s">
        <v>154</v>
      </c>
      <c r="AT176" s="221" t="s">
        <v>149</v>
      </c>
      <c r="AU176" s="221" t="s">
        <v>83</v>
      </c>
      <c r="AY176" s="15" t="s">
        <v>147</v>
      </c>
      <c r="BE176" s="222">
        <f>IF(N176="základní",J176,0)</f>
        <v>0</v>
      </c>
      <c r="BF176" s="222">
        <f>IF(N176="snížená",J176,0)</f>
        <v>0</v>
      </c>
      <c r="BG176" s="222">
        <f>IF(N176="zákl. přenesená",J176,0)</f>
        <v>0</v>
      </c>
      <c r="BH176" s="222">
        <f>IF(N176="sníž. přenesená",J176,0)</f>
        <v>0</v>
      </c>
      <c r="BI176" s="222">
        <f>IF(N176="nulová",J176,0)</f>
        <v>0</v>
      </c>
      <c r="BJ176" s="15" t="s">
        <v>79</v>
      </c>
      <c r="BK176" s="222">
        <f>ROUND(I176*H176,2)</f>
        <v>0</v>
      </c>
      <c r="BL176" s="15" t="s">
        <v>154</v>
      </c>
      <c r="BM176" s="221" t="s">
        <v>241</v>
      </c>
    </row>
    <row r="177" s="2" customFormat="1">
      <c r="A177" s="36"/>
      <c r="B177" s="37"/>
      <c r="C177" s="38"/>
      <c r="D177" s="223" t="s">
        <v>156</v>
      </c>
      <c r="E177" s="38"/>
      <c r="F177" s="224" t="s">
        <v>242</v>
      </c>
      <c r="G177" s="38"/>
      <c r="H177" s="38"/>
      <c r="I177" s="225"/>
      <c r="J177" s="38"/>
      <c r="K177" s="38"/>
      <c r="L177" s="42"/>
      <c r="M177" s="226"/>
      <c r="N177" s="227"/>
      <c r="O177" s="89"/>
      <c r="P177" s="89"/>
      <c r="Q177" s="89"/>
      <c r="R177" s="89"/>
      <c r="S177" s="89"/>
      <c r="T177" s="90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T177" s="15" t="s">
        <v>156</v>
      </c>
      <c r="AU177" s="15" t="s">
        <v>83</v>
      </c>
    </row>
    <row r="178" s="13" customFormat="1">
      <c r="A178" s="13"/>
      <c r="B178" s="228"/>
      <c r="C178" s="229"/>
      <c r="D178" s="223" t="s">
        <v>158</v>
      </c>
      <c r="E178" s="230" t="s">
        <v>1</v>
      </c>
      <c r="F178" s="231" t="s">
        <v>89</v>
      </c>
      <c r="G178" s="229"/>
      <c r="H178" s="232">
        <v>40.799999999999997</v>
      </c>
      <c r="I178" s="233"/>
      <c r="J178" s="229"/>
      <c r="K178" s="229"/>
      <c r="L178" s="234"/>
      <c r="M178" s="235"/>
      <c r="N178" s="236"/>
      <c r="O178" s="236"/>
      <c r="P178" s="236"/>
      <c r="Q178" s="236"/>
      <c r="R178" s="236"/>
      <c r="S178" s="236"/>
      <c r="T178" s="237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8" t="s">
        <v>158</v>
      </c>
      <c r="AU178" s="238" t="s">
        <v>83</v>
      </c>
      <c r="AV178" s="13" t="s">
        <v>83</v>
      </c>
      <c r="AW178" s="13" t="s">
        <v>31</v>
      </c>
      <c r="AX178" s="13" t="s">
        <v>79</v>
      </c>
      <c r="AY178" s="238" t="s">
        <v>147</v>
      </c>
    </row>
    <row r="179" s="2" customFormat="1" ht="22.2" customHeight="1">
      <c r="A179" s="36"/>
      <c r="B179" s="37"/>
      <c r="C179" s="210" t="s">
        <v>243</v>
      </c>
      <c r="D179" s="210" t="s">
        <v>149</v>
      </c>
      <c r="E179" s="211" t="s">
        <v>244</v>
      </c>
      <c r="F179" s="212" t="s">
        <v>245</v>
      </c>
      <c r="G179" s="213" t="s">
        <v>152</v>
      </c>
      <c r="H179" s="214">
        <v>141.07499999999999</v>
      </c>
      <c r="I179" s="215"/>
      <c r="J179" s="216">
        <f>ROUND(I179*H179,2)</f>
        <v>0</v>
      </c>
      <c r="K179" s="212" t="s">
        <v>153</v>
      </c>
      <c r="L179" s="42"/>
      <c r="M179" s="217" t="s">
        <v>1</v>
      </c>
      <c r="N179" s="218" t="s">
        <v>39</v>
      </c>
      <c r="O179" s="89"/>
      <c r="P179" s="219">
        <f>O179*H179</f>
        <v>0</v>
      </c>
      <c r="Q179" s="219">
        <v>0.00014999999999999999</v>
      </c>
      <c r="R179" s="219">
        <f>Q179*H179</f>
        <v>0.021161249999999996</v>
      </c>
      <c r="S179" s="219">
        <v>0</v>
      </c>
      <c r="T179" s="220">
        <f>S179*H179</f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221" t="s">
        <v>154</v>
      </c>
      <c r="AT179" s="221" t="s">
        <v>149</v>
      </c>
      <c r="AU179" s="221" t="s">
        <v>83</v>
      </c>
      <c r="AY179" s="15" t="s">
        <v>147</v>
      </c>
      <c r="BE179" s="222">
        <f>IF(N179="základní",J179,0)</f>
        <v>0</v>
      </c>
      <c r="BF179" s="222">
        <f>IF(N179="snížená",J179,0)</f>
        <v>0</v>
      </c>
      <c r="BG179" s="222">
        <f>IF(N179="zákl. přenesená",J179,0)</f>
        <v>0</v>
      </c>
      <c r="BH179" s="222">
        <f>IF(N179="sníž. přenesená",J179,0)</f>
        <v>0</v>
      </c>
      <c r="BI179" s="222">
        <f>IF(N179="nulová",J179,0)</f>
        <v>0</v>
      </c>
      <c r="BJ179" s="15" t="s">
        <v>79</v>
      </c>
      <c r="BK179" s="222">
        <f>ROUND(I179*H179,2)</f>
        <v>0</v>
      </c>
      <c r="BL179" s="15" t="s">
        <v>154</v>
      </c>
      <c r="BM179" s="221" t="s">
        <v>246</v>
      </c>
    </row>
    <row r="180" s="2" customFormat="1">
      <c r="A180" s="36"/>
      <c r="B180" s="37"/>
      <c r="C180" s="38"/>
      <c r="D180" s="223" t="s">
        <v>156</v>
      </c>
      <c r="E180" s="38"/>
      <c r="F180" s="224" t="s">
        <v>247</v>
      </c>
      <c r="G180" s="38"/>
      <c r="H180" s="38"/>
      <c r="I180" s="225"/>
      <c r="J180" s="38"/>
      <c r="K180" s="38"/>
      <c r="L180" s="42"/>
      <c r="M180" s="226"/>
      <c r="N180" s="227"/>
      <c r="O180" s="89"/>
      <c r="P180" s="89"/>
      <c r="Q180" s="89"/>
      <c r="R180" s="89"/>
      <c r="S180" s="89"/>
      <c r="T180" s="90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T180" s="15" t="s">
        <v>156</v>
      </c>
      <c r="AU180" s="15" t="s">
        <v>83</v>
      </c>
    </row>
    <row r="181" s="13" customFormat="1">
      <c r="A181" s="13"/>
      <c r="B181" s="228"/>
      <c r="C181" s="229"/>
      <c r="D181" s="223" t="s">
        <v>158</v>
      </c>
      <c r="E181" s="230" t="s">
        <v>103</v>
      </c>
      <c r="F181" s="231" t="s">
        <v>248</v>
      </c>
      <c r="G181" s="229"/>
      <c r="H181" s="232">
        <v>141.07499999999999</v>
      </c>
      <c r="I181" s="233"/>
      <c r="J181" s="229"/>
      <c r="K181" s="229"/>
      <c r="L181" s="234"/>
      <c r="M181" s="235"/>
      <c r="N181" s="236"/>
      <c r="O181" s="236"/>
      <c r="P181" s="236"/>
      <c r="Q181" s="236"/>
      <c r="R181" s="236"/>
      <c r="S181" s="236"/>
      <c r="T181" s="237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8" t="s">
        <v>158</v>
      </c>
      <c r="AU181" s="238" t="s">
        <v>83</v>
      </c>
      <c r="AV181" s="13" t="s">
        <v>83</v>
      </c>
      <c r="AW181" s="13" t="s">
        <v>31</v>
      </c>
      <c r="AX181" s="13" t="s">
        <v>79</v>
      </c>
      <c r="AY181" s="238" t="s">
        <v>147</v>
      </c>
    </row>
    <row r="182" s="2" customFormat="1" ht="14.4" customHeight="1">
      <c r="A182" s="36"/>
      <c r="B182" s="37"/>
      <c r="C182" s="240" t="s">
        <v>249</v>
      </c>
      <c r="D182" s="240" t="s">
        <v>250</v>
      </c>
      <c r="E182" s="241" t="s">
        <v>251</v>
      </c>
      <c r="F182" s="242" t="s">
        <v>252</v>
      </c>
      <c r="G182" s="243" t="s">
        <v>253</v>
      </c>
      <c r="H182" s="244">
        <v>4.3730000000000002</v>
      </c>
      <c r="I182" s="245"/>
      <c r="J182" s="246">
        <f>ROUND(I182*H182,2)</f>
        <v>0</v>
      </c>
      <c r="K182" s="242" t="s">
        <v>1</v>
      </c>
      <c r="L182" s="247"/>
      <c r="M182" s="248" t="s">
        <v>1</v>
      </c>
      <c r="N182" s="249" t="s">
        <v>39</v>
      </c>
      <c r="O182" s="89"/>
      <c r="P182" s="219">
        <f>O182*H182</f>
        <v>0</v>
      </c>
      <c r="Q182" s="219">
        <v>1</v>
      </c>
      <c r="R182" s="219">
        <f>Q182*H182</f>
        <v>4.3730000000000002</v>
      </c>
      <c r="S182" s="219">
        <v>0</v>
      </c>
      <c r="T182" s="220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221" t="s">
        <v>198</v>
      </c>
      <c r="AT182" s="221" t="s">
        <v>250</v>
      </c>
      <c r="AU182" s="221" t="s">
        <v>83</v>
      </c>
      <c r="AY182" s="15" t="s">
        <v>147</v>
      </c>
      <c r="BE182" s="222">
        <f>IF(N182="základní",J182,0)</f>
        <v>0</v>
      </c>
      <c r="BF182" s="222">
        <f>IF(N182="snížená",J182,0)</f>
        <v>0</v>
      </c>
      <c r="BG182" s="222">
        <f>IF(N182="zákl. přenesená",J182,0)</f>
        <v>0</v>
      </c>
      <c r="BH182" s="222">
        <f>IF(N182="sníž. přenesená",J182,0)</f>
        <v>0</v>
      </c>
      <c r="BI182" s="222">
        <f>IF(N182="nulová",J182,0)</f>
        <v>0</v>
      </c>
      <c r="BJ182" s="15" t="s">
        <v>79</v>
      </c>
      <c r="BK182" s="222">
        <f>ROUND(I182*H182,2)</f>
        <v>0</v>
      </c>
      <c r="BL182" s="15" t="s">
        <v>154</v>
      </c>
      <c r="BM182" s="221" t="s">
        <v>254</v>
      </c>
    </row>
    <row r="183" s="2" customFormat="1">
      <c r="A183" s="36"/>
      <c r="B183" s="37"/>
      <c r="C183" s="38"/>
      <c r="D183" s="223" t="s">
        <v>156</v>
      </c>
      <c r="E183" s="38"/>
      <c r="F183" s="224" t="s">
        <v>252</v>
      </c>
      <c r="G183" s="38"/>
      <c r="H183" s="38"/>
      <c r="I183" s="225"/>
      <c r="J183" s="38"/>
      <c r="K183" s="38"/>
      <c r="L183" s="42"/>
      <c r="M183" s="226"/>
      <c r="N183" s="227"/>
      <c r="O183" s="89"/>
      <c r="P183" s="89"/>
      <c r="Q183" s="89"/>
      <c r="R183" s="89"/>
      <c r="S183" s="89"/>
      <c r="T183" s="90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T183" s="15" t="s">
        <v>156</v>
      </c>
      <c r="AU183" s="15" t="s">
        <v>83</v>
      </c>
    </row>
    <row r="184" s="13" customFormat="1">
      <c r="A184" s="13"/>
      <c r="B184" s="228"/>
      <c r="C184" s="229"/>
      <c r="D184" s="223" t="s">
        <v>158</v>
      </c>
      <c r="E184" s="230" t="s">
        <v>1</v>
      </c>
      <c r="F184" s="231" t="s">
        <v>255</v>
      </c>
      <c r="G184" s="229"/>
      <c r="H184" s="232">
        <v>4.3730000000000002</v>
      </c>
      <c r="I184" s="233"/>
      <c r="J184" s="229"/>
      <c r="K184" s="229"/>
      <c r="L184" s="234"/>
      <c r="M184" s="235"/>
      <c r="N184" s="236"/>
      <c r="O184" s="236"/>
      <c r="P184" s="236"/>
      <c r="Q184" s="236"/>
      <c r="R184" s="236"/>
      <c r="S184" s="236"/>
      <c r="T184" s="237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8" t="s">
        <v>158</v>
      </c>
      <c r="AU184" s="238" t="s">
        <v>83</v>
      </c>
      <c r="AV184" s="13" t="s">
        <v>83</v>
      </c>
      <c r="AW184" s="13" t="s">
        <v>31</v>
      </c>
      <c r="AX184" s="13" t="s">
        <v>79</v>
      </c>
      <c r="AY184" s="238" t="s">
        <v>147</v>
      </c>
    </row>
    <row r="185" s="2" customFormat="1" ht="22.2" customHeight="1">
      <c r="A185" s="36"/>
      <c r="B185" s="37"/>
      <c r="C185" s="210" t="s">
        <v>256</v>
      </c>
      <c r="D185" s="210" t="s">
        <v>149</v>
      </c>
      <c r="E185" s="211" t="s">
        <v>257</v>
      </c>
      <c r="F185" s="212" t="s">
        <v>258</v>
      </c>
      <c r="G185" s="213" t="s">
        <v>152</v>
      </c>
      <c r="H185" s="214">
        <v>141.07499999999999</v>
      </c>
      <c r="I185" s="215"/>
      <c r="J185" s="216">
        <f>ROUND(I185*H185,2)</f>
        <v>0</v>
      </c>
      <c r="K185" s="212" t="s">
        <v>153</v>
      </c>
      <c r="L185" s="42"/>
      <c r="M185" s="217" t="s">
        <v>1</v>
      </c>
      <c r="N185" s="218" t="s">
        <v>39</v>
      </c>
      <c r="O185" s="89"/>
      <c r="P185" s="219">
        <f>O185*H185</f>
        <v>0</v>
      </c>
      <c r="Q185" s="219">
        <v>0</v>
      </c>
      <c r="R185" s="219">
        <f>Q185*H185</f>
        <v>0</v>
      </c>
      <c r="S185" s="219">
        <v>0</v>
      </c>
      <c r="T185" s="220">
        <f>S185*H185</f>
        <v>0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221" t="s">
        <v>154</v>
      </c>
      <c r="AT185" s="221" t="s">
        <v>149</v>
      </c>
      <c r="AU185" s="221" t="s">
        <v>83</v>
      </c>
      <c r="AY185" s="15" t="s">
        <v>147</v>
      </c>
      <c r="BE185" s="222">
        <f>IF(N185="základní",J185,0)</f>
        <v>0</v>
      </c>
      <c r="BF185" s="222">
        <f>IF(N185="snížená",J185,0)</f>
        <v>0</v>
      </c>
      <c r="BG185" s="222">
        <f>IF(N185="zákl. přenesená",J185,0)</f>
        <v>0</v>
      </c>
      <c r="BH185" s="222">
        <f>IF(N185="sníž. přenesená",J185,0)</f>
        <v>0</v>
      </c>
      <c r="BI185" s="222">
        <f>IF(N185="nulová",J185,0)</f>
        <v>0</v>
      </c>
      <c r="BJ185" s="15" t="s">
        <v>79</v>
      </c>
      <c r="BK185" s="222">
        <f>ROUND(I185*H185,2)</f>
        <v>0</v>
      </c>
      <c r="BL185" s="15" t="s">
        <v>154</v>
      </c>
      <c r="BM185" s="221" t="s">
        <v>259</v>
      </c>
    </row>
    <row r="186" s="2" customFormat="1">
      <c r="A186" s="36"/>
      <c r="B186" s="37"/>
      <c r="C186" s="38"/>
      <c r="D186" s="223" t="s">
        <v>156</v>
      </c>
      <c r="E186" s="38"/>
      <c r="F186" s="224" t="s">
        <v>260</v>
      </c>
      <c r="G186" s="38"/>
      <c r="H186" s="38"/>
      <c r="I186" s="225"/>
      <c r="J186" s="38"/>
      <c r="K186" s="38"/>
      <c r="L186" s="42"/>
      <c r="M186" s="226"/>
      <c r="N186" s="227"/>
      <c r="O186" s="89"/>
      <c r="P186" s="89"/>
      <c r="Q186" s="89"/>
      <c r="R186" s="89"/>
      <c r="S186" s="89"/>
      <c r="T186" s="90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T186" s="15" t="s">
        <v>156</v>
      </c>
      <c r="AU186" s="15" t="s">
        <v>83</v>
      </c>
    </row>
    <row r="187" s="13" customFormat="1">
      <c r="A187" s="13"/>
      <c r="B187" s="228"/>
      <c r="C187" s="229"/>
      <c r="D187" s="223" t="s">
        <v>158</v>
      </c>
      <c r="E187" s="230" t="s">
        <v>1</v>
      </c>
      <c r="F187" s="231" t="s">
        <v>103</v>
      </c>
      <c r="G187" s="229"/>
      <c r="H187" s="232">
        <v>141.07499999999999</v>
      </c>
      <c r="I187" s="233"/>
      <c r="J187" s="229"/>
      <c r="K187" s="229"/>
      <c r="L187" s="234"/>
      <c r="M187" s="235"/>
      <c r="N187" s="236"/>
      <c r="O187" s="236"/>
      <c r="P187" s="236"/>
      <c r="Q187" s="236"/>
      <c r="R187" s="236"/>
      <c r="S187" s="236"/>
      <c r="T187" s="237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8" t="s">
        <v>158</v>
      </c>
      <c r="AU187" s="238" t="s">
        <v>83</v>
      </c>
      <c r="AV187" s="13" t="s">
        <v>83</v>
      </c>
      <c r="AW187" s="13" t="s">
        <v>31</v>
      </c>
      <c r="AX187" s="13" t="s">
        <v>79</v>
      </c>
      <c r="AY187" s="238" t="s">
        <v>147</v>
      </c>
    </row>
    <row r="188" s="2" customFormat="1" ht="30" customHeight="1">
      <c r="A188" s="36"/>
      <c r="B188" s="37"/>
      <c r="C188" s="210" t="s">
        <v>261</v>
      </c>
      <c r="D188" s="210" t="s">
        <v>149</v>
      </c>
      <c r="E188" s="211" t="s">
        <v>262</v>
      </c>
      <c r="F188" s="212" t="s">
        <v>263</v>
      </c>
      <c r="G188" s="213" t="s">
        <v>152</v>
      </c>
      <c r="H188" s="214">
        <v>141.07499999999999</v>
      </c>
      <c r="I188" s="215"/>
      <c r="J188" s="216">
        <f>ROUND(I188*H188,2)</f>
        <v>0</v>
      </c>
      <c r="K188" s="212" t="s">
        <v>153</v>
      </c>
      <c r="L188" s="42"/>
      <c r="M188" s="217" t="s">
        <v>1</v>
      </c>
      <c r="N188" s="218" t="s">
        <v>39</v>
      </c>
      <c r="O188" s="89"/>
      <c r="P188" s="219">
        <f>O188*H188</f>
        <v>0</v>
      </c>
      <c r="Q188" s="219">
        <v>0</v>
      </c>
      <c r="R188" s="219">
        <f>Q188*H188</f>
        <v>0</v>
      </c>
      <c r="S188" s="219">
        <v>0</v>
      </c>
      <c r="T188" s="220">
        <f>S188*H188</f>
        <v>0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221" t="s">
        <v>154</v>
      </c>
      <c r="AT188" s="221" t="s">
        <v>149</v>
      </c>
      <c r="AU188" s="221" t="s">
        <v>83</v>
      </c>
      <c r="AY188" s="15" t="s">
        <v>147</v>
      </c>
      <c r="BE188" s="222">
        <f>IF(N188="základní",J188,0)</f>
        <v>0</v>
      </c>
      <c r="BF188" s="222">
        <f>IF(N188="snížená",J188,0)</f>
        <v>0</v>
      </c>
      <c r="BG188" s="222">
        <f>IF(N188="zákl. přenesená",J188,0)</f>
        <v>0</v>
      </c>
      <c r="BH188" s="222">
        <f>IF(N188="sníž. přenesená",J188,0)</f>
        <v>0</v>
      </c>
      <c r="BI188" s="222">
        <f>IF(N188="nulová",J188,0)</f>
        <v>0</v>
      </c>
      <c r="BJ188" s="15" t="s">
        <v>79</v>
      </c>
      <c r="BK188" s="222">
        <f>ROUND(I188*H188,2)</f>
        <v>0</v>
      </c>
      <c r="BL188" s="15" t="s">
        <v>154</v>
      </c>
      <c r="BM188" s="221" t="s">
        <v>264</v>
      </c>
    </row>
    <row r="189" s="2" customFormat="1">
      <c r="A189" s="36"/>
      <c r="B189" s="37"/>
      <c r="C189" s="38"/>
      <c r="D189" s="223" t="s">
        <v>156</v>
      </c>
      <c r="E189" s="38"/>
      <c r="F189" s="224" t="s">
        <v>265</v>
      </c>
      <c r="G189" s="38"/>
      <c r="H189" s="38"/>
      <c r="I189" s="225"/>
      <c r="J189" s="38"/>
      <c r="K189" s="38"/>
      <c r="L189" s="42"/>
      <c r="M189" s="226"/>
      <c r="N189" s="227"/>
      <c r="O189" s="89"/>
      <c r="P189" s="89"/>
      <c r="Q189" s="89"/>
      <c r="R189" s="89"/>
      <c r="S189" s="89"/>
      <c r="T189" s="90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T189" s="15" t="s">
        <v>156</v>
      </c>
      <c r="AU189" s="15" t="s">
        <v>83</v>
      </c>
    </row>
    <row r="190" s="13" customFormat="1">
      <c r="A190" s="13"/>
      <c r="B190" s="228"/>
      <c r="C190" s="229"/>
      <c r="D190" s="223" t="s">
        <v>158</v>
      </c>
      <c r="E190" s="230" t="s">
        <v>1</v>
      </c>
      <c r="F190" s="231" t="s">
        <v>103</v>
      </c>
      <c r="G190" s="229"/>
      <c r="H190" s="232">
        <v>141.07499999999999</v>
      </c>
      <c r="I190" s="233"/>
      <c r="J190" s="229"/>
      <c r="K190" s="229"/>
      <c r="L190" s="234"/>
      <c r="M190" s="235"/>
      <c r="N190" s="236"/>
      <c r="O190" s="236"/>
      <c r="P190" s="236"/>
      <c r="Q190" s="236"/>
      <c r="R190" s="236"/>
      <c r="S190" s="236"/>
      <c r="T190" s="237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8" t="s">
        <v>158</v>
      </c>
      <c r="AU190" s="238" t="s">
        <v>83</v>
      </c>
      <c r="AV190" s="13" t="s">
        <v>83</v>
      </c>
      <c r="AW190" s="13" t="s">
        <v>31</v>
      </c>
      <c r="AX190" s="13" t="s">
        <v>79</v>
      </c>
      <c r="AY190" s="238" t="s">
        <v>147</v>
      </c>
    </row>
    <row r="191" s="2" customFormat="1" ht="22.2" customHeight="1">
      <c r="A191" s="36"/>
      <c r="B191" s="37"/>
      <c r="C191" s="210" t="s">
        <v>266</v>
      </c>
      <c r="D191" s="210" t="s">
        <v>149</v>
      </c>
      <c r="E191" s="211" t="s">
        <v>267</v>
      </c>
      <c r="F191" s="212" t="s">
        <v>268</v>
      </c>
      <c r="G191" s="213" t="s">
        <v>253</v>
      </c>
      <c r="H191" s="214">
        <v>0.71399999999999997</v>
      </c>
      <c r="I191" s="215"/>
      <c r="J191" s="216">
        <f>ROUND(I191*H191,2)</f>
        <v>0</v>
      </c>
      <c r="K191" s="212" t="s">
        <v>153</v>
      </c>
      <c r="L191" s="42"/>
      <c r="M191" s="217" t="s">
        <v>1</v>
      </c>
      <c r="N191" s="218" t="s">
        <v>39</v>
      </c>
      <c r="O191" s="89"/>
      <c r="P191" s="219">
        <f>O191*H191</f>
        <v>0</v>
      </c>
      <c r="Q191" s="219">
        <v>0.00577</v>
      </c>
      <c r="R191" s="219">
        <f>Q191*H191</f>
        <v>0.00411978</v>
      </c>
      <c r="S191" s="219">
        <v>0</v>
      </c>
      <c r="T191" s="220">
        <f>S191*H191</f>
        <v>0</v>
      </c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R191" s="221" t="s">
        <v>154</v>
      </c>
      <c r="AT191" s="221" t="s">
        <v>149</v>
      </c>
      <c r="AU191" s="221" t="s">
        <v>83</v>
      </c>
      <c r="AY191" s="15" t="s">
        <v>147</v>
      </c>
      <c r="BE191" s="222">
        <f>IF(N191="základní",J191,0)</f>
        <v>0</v>
      </c>
      <c r="BF191" s="222">
        <f>IF(N191="snížená",J191,0)</f>
        <v>0</v>
      </c>
      <c r="BG191" s="222">
        <f>IF(N191="zákl. přenesená",J191,0)</f>
        <v>0</v>
      </c>
      <c r="BH191" s="222">
        <f>IF(N191="sníž. přenesená",J191,0)</f>
        <v>0</v>
      </c>
      <c r="BI191" s="222">
        <f>IF(N191="nulová",J191,0)</f>
        <v>0</v>
      </c>
      <c r="BJ191" s="15" t="s">
        <v>79</v>
      </c>
      <c r="BK191" s="222">
        <f>ROUND(I191*H191,2)</f>
        <v>0</v>
      </c>
      <c r="BL191" s="15" t="s">
        <v>154</v>
      </c>
      <c r="BM191" s="221" t="s">
        <v>269</v>
      </c>
    </row>
    <row r="192" s="2" customFormat="1">
      <c r="A192" s="36"/>
      <c r="B192" s="37"/>
      <c r="C192" s="38"/>
      <c r="D192" s="223" t="s">
        <v>156</v>
      </c>
      <c r="E192" s="38"/>
      <c r="F192" s="224" t="s">
        <v>270</v>
      </c>
      <c r="G192" s="38"/>
      <c r="H192" s="38"/>
      <c r="I192" s="225"/>
      <c r="J192" s="38"/>
      <c r="K192" s="38"/>
      <c r="L192" s="42"/>
      <c r="M192" s="226"/>
      <c r="N192" s="227"/>
      <c r="O192" s="89"/>
      <c r="P192" s="89"/>
      <c r="Q192" s="89"/>
      <c r="R192" s="89"/>
      <c r="S192" s="89"/>
      <c r="T192" s="90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T192" s="15" t="s">
        <v>156</v>
      </c>
      <c r="AU192" s="15" t="s">
        <v>83</v>
      </c>
    </row>
    <row r="193" s="13" customFormat="1">
      <c r="A193" s="13"/>
      <c r="B193" s="228"/>
      <c r="C193" s="229"/>
      <c r="D193" s="223" t="s">
        <v>158</v>
      </c>
      <c r="E193" s="230" t="s">
        <v>105</v>
      </c>
      <c r="F193" s="231" t="s">
        <v>271</v>
      </c>
      <c r="G193" s="229"/>
      <c r="H193" s="232">
        <v>0.71399999999999997</v>
      </c>
      <c r="I193" s="233"/>
      <c r="J193" s="229"/>
      <c r="K193" s="229"/>
      <c r="L193" s="234"/>
      <c r="M193" s="235"/>
      <c r="N193" s="236"/>
      <c r="O193" s="236"/>
      <c r="P193" s="236"/>
      <c r="Q193" s="236"/>
      <c r="R193" s="236"/>
      <c r="S193" s="236"/>
      <c r="T193" s="237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8" t="s">
        <v>158</v>
      </c>
      <c r="AU193" s="238" t="s">
        <v>83</v>
      </c>
      <c r="AV193" s="13" t="s">
        <v>83</v>
      </c>
      <c r="AW193" s="13" t="s">
        <v>31</v>
      </c>
      <c r="AX193" s="13" t="s">
        <v>79</v>
      </c>
      <c r="AY193" s="238" t="s">
        <v>147</v>
      </c>
    </row>
    <row r="194" s="2" customFormat="1" ht="19.8" customHeight="1">
      <c r="A194" s="36"/>
      <c r="B194" s="37"/>
      <c r="C194" s="240" t="s">
        <v>7</v>
      </c>
      <c r="D194" s="240" t="s">
        <v>250</v>
      </c>
      <c r="E194" s="241" t="s">
        <v>272</v>
      </c>
      <c r="F194" s="242" t="s">
        <v>273</v>
      </c>
      <c r="G194" s="243" t="s">
        <v>253</v>
      </c>
      <c r="H194" s="244">
        <v>0.38600000000000001</v>
      </c>
      <c r="I194" s="245"/>
      <c r="J194" s="246">
        <f>ROUND(I194*H194,2)</f>
        <v>0</v>
      </c>
      <c r="K194" s="242" t="s">
        <v>153</v>
      </c>
      <c r="L194" s="247"/>
      <c r="M194" s="248" t="s">
        <v>1</v>
      </c>
      <c r="N194" s="249" t="s">
        <v>39</v>
      </c>
      <c r="O194" s="89"/>
      <c r="P194" s="219">
        <f>O194*H194</f>
        <v>0</v>
      </c>
      <c r="Q194" s="219">
        <v>1</v>
      </c>
      <c r="R194" s="219">
        <f>Q194*H194</f>
        <v>0.38600000000000001</v>
      </c>
      <c r="S194" s="219">
        <v>0</v>
      </c>
      <c r="T194" s="220">
        <f>S194*H194</f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221" t="s">
        <v>198</v>
      </c>
      <c r="AT194" s="221" t="s">
        <v>250</v>
      </c>
      <c r="AU194" s="221" t="s">
        <v>83</v>
      </c>
      <c r="AY194" s="15" t="s">
        <v>147</v>
      </c>
      <c r="BE194" s="222">
        <f>IF(N194="základní",J194,0)</f>
        <v>0</v>
      </c>
      <c r="BF194" s="222">
        <f>IF(N194="snížená",J194,0)</f>
        <v>0</v>
      </c>
      <c r="BG194" s="222">
        <f>IF(N194="zákl. přenesená",J194,0)</f>
        <v>0</v>
      </c>
      <c r="BH194" s="222">
        <f>IF(N194="sníž. přenesená",J194,0)</f>
        <v>0</v>
      </c>
      <c r="BI194" s="222">
        <f>IF(N194="nulová",J194,0)</f>
        <v>0</v>
      </c>
      <c r="BJ194" s="15" t="s">
        <v>79</v>
      </c>
      <c r="BK194" s="222">
        <f>ROUND(I194*H194,2)</f>
        <v>0</v>
      </c>
      <c r="BL194" s="15" t="s">
        <v>154</v>
      </c>
      <c r="BM194" s="221" t="s">
        <v>274</v>
      </c>
    </row>
    <row r="195" s="2" customFormat="1">
      <c r="A195" s="36"/>
      <c r="B195" s="37"/>
      <c r="C195" s="38"/>
      <c r="D195" s="223" t="s">
        <v>156</v>
      </c>
      <c r="E195" s="38"/>
      <c r="F195" s="224" t="s">
        <v>273</v>
      </c>
      <c r="G195" s="38"/>
      <c r="H195" s="38"/>
      <c r="I195" s="225"/>
      <c r="J195" s="38"/>
      <c r="K195" s="38"/>
      <c r="L195" s="42"/>
      <c r="M195" s="226"/>
      <c r="N195" s="227"/>
      <c r="O195" s="89"/>
      <c r="P195" s="89"/>
      <c r="Q195" s="89"/>
      <c r="R195" s="89"/>
      <c r="S195" s="89"/>
      <c r="T195" s="90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T195" s="15" t="s">
        <v>156</v>
      </c>
      <c r="AU195" s="15" t="s">
        <v>83</v>
      </c>
    </row>
    <row r="196" s="2" customFormat="1">
      <c r="A196" s="36"/>
      <c r="B196" s="37"/>
      <c r="C196" s="38"/>
      <c r="D196" s="223" t="s">
        <v>169</v>
      </c>
      <c r="E196" s="38"/>
      <c r="F196" s="239" t="s">
        <v>275</v>
      </c>
      <c r="G196" s="38"/>
      <c r="H196" s="38"/>
      <c r="I196" s="225"/>
      <c r="J196" s="38"/>
      <c r="K196" s="38"/>
      <c r="L196" s="42"/>
      <c r="M196" s="226"/>
      <c r="N196" s="227"/>
      <c r="O196" s="89"/>
      <c r="P196" s="89"/>
      <c r="Q196" s="89"/>
      <c r="R196" s="89"/>
      <c r="S196" s="89"/>
      <c r="T196" s="90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T196" s="15" t="s">
        <v>169</v>
      </c>
      <c r="AU196" s="15" t="s">
        <v>83</v>
      </c>
    </row>
    <row r="197" s="13" customFormat="1">
      <c r="A197" s="13"/>
      <c r="B197" s="228"/>
      <c r="C197" s="229"/>
      <c r="D197" s="223" t="s">
        <v>158</v>
      </c>
      <c r="E197" s="230" t="s">
        <v>1</v>
      </c>
      <c r="F197" s="231" t="s">
        <v>276</v>
      </c>
      <c r="G197" s="229"/>
      <c r="H197" s="232">
        <v>0.38600000000000001</v>
      </c>
      <c r="I197" s="233"/>
      <c r="J197" s="229"/>
      <c r="K197" s="229"/>
      <c r="L197" s="234"/>
      <c r="M197" s="235"/>
      <c r="N197" s="236"/>
      <c r="O197" s="236"/>
      <c r="P197" s="236"/>
      <c r="Q197" s="236"/>
      <c r="R197" s="236"/>
      <c r="S197" s="236"/>
      <c r="T197" s="237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8" t="s">
        <v>158</v>
      </c>
      <c r="AU197" s="238" t="s">
        <v>83</v>
      </c>
      <c r="AV197" s="13" t="s">
        <v>83</v>
      </c>
      <c r="AW197" s="13" t="s">
        <v>31</v>
      </c>
      <c r="AX197" s="13" t="s">
        <v>79</v>
      </c>
      <c r="AY197" s="238" t="s">
        <v>147</v>
      </c>
    </row>
    <row r="198" s="2" customFormat="1" ht="22.2" customHeight="1">
      <c r="A198" s="36"/>
      <c r="B198" s="37"/>
      <c r="C198" s="210" t="s">
        <v>277</v>
      </c>
      <c r="D198" s="210" t="s">
        <v>149</v>
      </c>
      <c r="E198" s="211" t="s">
        <v>278</v>
      </c>
      <c r="F198" s="212" t="s">
        <v>279</v>
      </c>
      <c r="G198" s="213" t="s">
        <v>253</v>
      </c>
      <c r="H198" s="214">
        <v>0.71399999999999997</v>
      </c>
      <c r="I198" s="215"/>
      <c r="J198" s="216">
        <f>ROUND(I198*H198,2)</f>
        <v>0</v>
      </c>
      <c r="K198" s="212" t="s">
        <v>153</v>
      </c>
      <c r="L198" s="42"/>
      <c r="M198" s="217" t="s">
        <v>1</v>
      </c>
      <c r="N198" s="218" t="s">
        <v>39</v>
      </c>
      <c r="O198" s="89"/>
      <c r="P198" s="219">
        <f>O198*H198</f>
        <v>0</v>
      </c>
      <c r="Q198" s="219">
        <v>0.00072000000000000005</v>
      </c>
      <c r="R198" s="219">
        <f>Q198*H198</f>
        <v>0.00051407999999999998</v>
      </c>
      <c r="S198" s="219">
        <v>0</v>
      </c>
      <c r="T198" s="220">
        <f>S198*H198</f>
        <v>0</v>
      </c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R198" s="221" t="s">
        <v>154</v>
      </c>
      <c r="AT198" s="221" t="s">
        <v>149</v>
      </c>
      <c r="AU198" s="221" t="s">
        <v>83</v>
      </c>
      <c r="AY198" s="15" t="s">
        <v>147</v>
      </c>
      <c r="BE198" s="222">
        <f>IF(N198="základní",J198,0)</f>
        <v>0</v>
      </c>
      <c r="BF198" s="222">
        <f>IF(N198="snížená",J198,0)</f>
        <v>0</v>
      </c>
      <c r="BG198" s="222">
        <f>IF(N198="zákl. přenesená",J198,0)</f>
        <v>0</v>
      </c>
      <c r="BH198" s="222">
        <f>IF(N198="sníž. přenesená",J198,0)</f>
        <v>0</v>
      </c>
      <c r="BI198" s="222">
        <f>IF(N198="nulová",J198,0)</f>
        <v>0</v>
      </c>
      <c r="BJ198" s="15" t="s">
        <v>79</v>
      </c>
      <c r="BK198" s="222">
        <f>ROUND(I198*H198,2)</f>
        <v>0</v>
      </c>
      <c r="BL198" s="15" t="s">
        <v>154</v>
      </c>
      <c r="BM198" s="221" t="s">
        <v>280</v>
      </c>
    </row>
    <row r="199" s="2" customFormat="1">
      <c r="A199" s="36"/>
      <c r="B199" s="37"/>
      <c r="C199" s="38"/>
      <c r="D199" s="223" t="s">
        <v>156</v>
      </c>
      <c r="E199" s="38"/>
      <c r="F199" s="224" t="s">
        <v>281</v>
      </c>
      <c r="G199" s="38"/>
      <c r="H199" s="38"/>
      <c r="I199" s="225"/>
      <c r="J199" s="38"/>
      <c r="K199" s="38"/>
      <c r="L199" s="42"/>
      <c r="M199" s="226"/>
      <c r="N199" s="227"/>
      <c r="O199" s="89"/>
      <c r="P199" s="89"/>
      <c r="Q199" s="89"/>
      <c r="R199" s="89"/>
      <c r="S199" s="89"/>
      <c r="T199" s="90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T199" s="15" t="s">
        <v>156</v>
      </c>
      <c r="AU199" s="15" t="s">
        <v>83</v>
      </c>
    </row>
    <row r="200" s="13" customFormat="1">
      <c r="A200" s="13"/>
      <c r="B200" s="228"/>
      <c r="C200" s="229"/>
      <c r="D200" s="223" t="s">
        <v>158</v>
      </c>
      <c r="E200" s="230" t="s">
        <v>1</v>
      </c>
      <c r="F200" s="231" t="s">
        <v>105</v>
      </c>
      <c r="G200" s="229"/>
      <c r="H200" s="232">
        <v>0.71399999999999997</v>
      </c>
      <c r="I200" s="233"/>
      <c r="J200" s="229"/>
      <c r="K200" s="229"/>
      <c r="L200" s="234"/>
      <c r="M200" s="235"/>
      <c r="N200" s="236"/>
      <c r="O200" s="236"/>
      <c r="P200" s="236"/>
      <c r="Q200" s="236"/>
      <c r="R200" s="236"/>
      <c r="S200" s="236"/>
      <c r="T200" s="237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8" t="s">
        <v>158</v>
      </c>
      <c r="AU200" s="238" t="s">
        <v>83</v>
      </c>
      <c r="AV200" s="13" t="s">
        <v>83</v>
      </c>
      <c r="AW200" s="13" t="s">
        <v>31</v>
      </c>
      <c r="AX200" s="13" t="s">
        <v>79</v>
      </c>
      <c r="AY200" s="238" t="s">
        <v>147</v>
      </c>
    </row>
    <row r="201" s="2" customFormat="1" ht="34.8" customHeight="1">
      <c r="A201" s="36"/>
      <c r="B201" s="37"/>
      <c r="C201" s="210" t="s">
        <v>282</v>
      </c>
      <c r="D201" s="210" t="s">
        <v>149</v>
      </c>
      <c r="E201" s="211" t="s">
        <v>283</v>
      </c>
      <c r="F201" s="212" t="s">
        <v>284</v>
      </c>
      <c r="G201" s="213" t="s">
        <v>201</v>
      </c>
      <c r="H201" s="214">
        <v>17.164000000000001</v>
      </c>
      <c r="I201" s="215"/>
      <c r="J201" s="216">
        <f>ROUND(I201*H201,2)</f>
        <v>0</v>
      </c>
      <c r="K201" s="212" t="s">
        <v>153</v>
      </c>
      <c r="L201" s="42"/>
      <c r="M201" s="217" t="s">
        <v>1</v>
      </c>
      <c r="N201" s="218" t="s">
        <v>39</v>
      </c>
      <c r="O201" s="89"/>
      <c r="P201" s="219">
        <f>O201*H201</f>
        <v>0</v>
      </c>
      <c r="Q201" s="219">
        <v>0</v>
      </c>
      <c r="R201" s="219">
        <f>Q201*H201</f>
        <v>0</v>
      </c>
      <c r="S201" s="219">
        <v>0</v>
      </c>
      <c r="T201" s="220">
        <f>S201*H201</f>
        <v>0</v>
      </c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R201" s="221" t="s">
        <v>154</v>
      </c>
      <c r="AT201" s="221" t="s">
        <v>149</v>
      </c>
      <c r="AU201" s="221" t="s">
        <v>83</v>
      </c>
      <c r="AY201" s="15" t="s">
        <v>147</v>
      </c>
      <c r="BE201" s="222">
        <f>IF(N201="základní",J201,0)</f>
        <v>0</v>
      </c>
      <c r="BF201" s="222">
        <f>IF(N201="snížená",J201,0)</f>
        <v>0</v>
      </c>
      <c r="BG201" s="222">
        <f>IF(N201="zákl. přenesená",J201,0)</f>
        <v>0</v>
      </c>
      <c r="BH201" s="222">
        <f>IF(N201="sníž. přenesená",J201,0)</f>
        <v>0</v>
      </c>
      <c r="BI201" s="222">
        <f>IF(N201="nulová",J201,0)</f>
        <v>0</v>
      </c>
      <c r="BJ201" s="15" t="s">
        <v>79</v>
      </c>
      <c r="BK201" s="222">
        <f>ROUND(I201*H201,2)</f>
        <v>0</v>
      </c>
      <c r="BL201" s="15" t="s">
        <v>154</v>
      </c>
      <c r="BM201" s="221" t="s">
        <v>285</v>
      </c>
    </row>
    <row r="202" s="2" customFormat="1">
      <c r="A202" s="36"/>
      <c r="B202" s="37"/>
      <c r="C202" s="38"/>
      <c r="D202" s="223" t="s">
        <v>156</v>
      </c>
      <c r="E202" s="38"/>
      <c r="F202" s="224" t="s">
        <v>286</v>
      </c>
      <c r="G202" s="38"/>
      <c r="H202" s="38"/>
      <c r="I202" s="225"/>
      <c r="J202" s="38"/>
      <c r="K202" s="38"/>
      <c r="L202" s="42"/>
      <c r="M202" s="226"/>
      <c r="N202" s="227"/>
      <c r="O202" s="89"/>
      <c r="P202" s="89"/>
      <c r="Q202" s="89"/>
      <c r="R202" s="89"/>
      <c r="S202" s="89"/>
      <c r="T202" s="90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T202" s="15" t="s">
        <v>156</v>
      </c>
      <c r="AU202" s="15" t="s">
        <v>83</v>
      </c>
    </row>
    <row r="203" s="13" customFormat="1">
      <c r="A203" s="13"/>
      <c r="B203" s="228"/>
      <c r="C203" s="229"/>
      <c r="D203" s="223" t="s">
        <v>158</v>
      </c>
      <c r="E203" s="230" t="s">
        <v>91</v>
      </c>
      <c r="F203" s="231" t="s">
        <v>287</v>
      </c>
      <c r="G203" s="229"/>
      <c r="H203" s="232">
        <v>17.164000000000001</v>
      </c>
      <c r="I203" s="233"/>
      <c r="J203" s="229"/>
      <c r="K203" s="229"/>
      <c r="L203" s="234"/>
      <c r="M203" s="235"/>
      <c r="N203" s="236"/>
      <c r="O203" s="236"/>
      <c r="P203" s="236"/>
      <c r="Q203" s="236"/>
      <c r="R203" s="236"/>
      <c r="S203" s="236"/>
      <c r="T203" s="237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8" t="s">
        <v>158</v>
      </c>
      <c r="AU203" s="238" t="s">
        <v>83</v>
      </c>
      <c r="AV203" s="13" t="s">
        <v>83</v>
      </c>
      <c r="AW203" s="13" t="s">
        <v>31</v>
      </c>
      <c r="AX203" s="13" t="s">
        <v>79</v>
      </c>
      <c r="AY203" s="238" t="s">
        <v>147</v>
      </c>
    </row>
    <row r="204" s="2" customFormat="1" ht="34.8" customHeight="1">
      <c r="A204" s="36"/>
      <c r="B204" s="37"/>
      <c r="C204" s="210" t="s">
        <v>288</v>
      </c>
      <c r="D204" s="210" t="s">
        <v>149</v>
      </c>
      <c r="E204" s="211" t="s">
        <v>289</v>
      </c>
      <c r="F204" s="212" t="s">
        <v>290</v>
      </c>
      <c r="G204" s="213" t="s">
        <v>201</v>
      </c>
      <c r="H204" s="214">
        <v>85.819999999999993</v>
      </c>
      <c r="I204" s="215"/>
      <c r="J204" s="216">
        <f>ROUND(I204*H204,2)</f>
        <v>0</v>
      </c>
      <c r="K204" s="212" t="s">
        <v>153</v>
      </c>
      <c r="L204" s="42"/>
      <c r="M204" s="217" t="s">
        <v>1</v>
      </c>
      <c r="N204" s="218" t="s">
        <v>39</v>
      </c>
      <c r="O204" s="89"/>
      <c r="P204" s="219">
        <f>O204*H204</f>
        <v>0</v>
      </c>
      <c r="Q204" s="219">
        <v>0</v>
      </c>
      <c r="R204" s="219">
        <f>Q204*H204</f>
        <v>0</v>
      </c>
      <c r="S204" s="219">
        <v>0</v>
      </c>
      <c r="T204" s="220">
        <f>S204*H204</f>
        <v>0</v>
      </c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R204" s="221" t="s">
        <v>154</v>
      </c>
      <c r="AT204" s="221" t="s">
        <v>149</v>
      </c>
      <c r="AU204" s="221" t="s">
        <v>83</v>
      </c>
      <c r="AY204" s="15" t="s">
        <v>147</v>
      </c>
      <c r="BE204" s="222">
        <f>IF(N204="základní",J204,0)</f>
        <v>0</v>
      </c>
      <c r="BF204" s="222">
        <f>IF(N204="snížená",J204,0)</f>
        <v>0</v>
      </c>
      <c r="BG204" s="222">
        <f>IF(N204="zákl. přenesená",J204,0)</f>
        <v>0</v>
      </c>
      <c r="BH204" s="222">
        <f>IF(N204="sníž. přenesená",J204,0)</f>
        <v>0</v>
      </c>
      <c r="BI204" s="222">
        <f>IF(N204="nulová",J204,0)</f>
        <v>0</v>
      </c>
      <c r="BJ204" s="15" t="s">
        <v>79</v>
      </c>
      <c r="BK204" s="222">
        <f>ROUND(I204*H204,2)</f>
        <v>0</v>
      </c>
      <c r="BL204" s="15" t="s">
        <v>154</v>
      </c>
      <c r="BM204" s="221" t="s">
        <v>291</v>
      </c>
    </row>
    <row r="205" s="2" customFormat="1">
      <c r="A205" s="36"/>
      <c r="B205" s="37"/>
      <c r="C205" s="38"/>
      <c r="D205" s="223" t="s">
        <v>156</v>
      </c>
      <c r="E205" s="38"/>
      <c r="F205" s="224" t="s">
        <v>292</v>
      </c>
      <c r="G205" s="38"/>
      <c r="H205" s="38"/>
      <c r="I205" s="225"/>
      <c r="J205" s="38"/>
      <c r="K205" s="38"/>
      <c r="L205" s="42"/>
      <c r="M205" s="226"/>
      <c r="N205" s="227"/>
      <c r="O205" s="89"/>
      <c r="P205" s="89"/>
      <c r="Q205" s="89"/>
      <c r="R205" s="89"/>
      <c r="S205" s="89"/>
      <c r="T205" s="90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T205" s="15" t="s">
        <v>156</v>
      </c>
      <c r="AU205" s="15" t="s">
        <v>83</v>
      </c>
    </row>
    <row r="206" s="13" customFormat="1">
      <c r="A206" s="13"/>
      <c r="B206" s="228"/>
      <c r="C206" s="229"/>
      <c r="D206" s="223" t="s">
        <v>158</v>
      </c>
      <c r="E206" s="230" t="s">
        <v>1</v>
      </c>
      <c r="F206" s="231" t="s">
        <v>91</v>
      </c>
      <c r="G206" s="229"/>
      <c r="H206" s="232">
        <v>17.164000000000001</v>
      </c>
      <c r="I206" s="233"/>
      <c r="J206" s="229"/>
      <c r="K206" s="229"/>
      <c r="L206" s="234"/>
      <c r="M206" s="235"/>
      <c r="N206" s="236"/>
      <c r="O206" s="236"/>
      <c r="P206" s="236"/>
      <c r="Q206" s="236"/>
      <c r="R206" s="236"/>
      <c r="S206" s="236"/>
      <c r="T206" s="237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8" t="s">
        <v>158</v>
      </c>
      <c r="AU206" s="238" t="s">
        <v>83</v>
      </c>
      <c r="AV206" s="13" t="s">
        <v>83</v>
      </c>
      <c r="AW206" s="13" t="s">
        <v>31</v>
      </c>
      <c r="AX206" s="13" t="s">
        <v>79</v>
      </c>
      <c r="AY206" s="238" t="s">
        <v>147</v>
      </c>
    </row>
    <row r="207" s="13" customFormat="1">
      <c r="A207" s="13"/>
      <c r="B207" s="228"/>
      <c r="C207" s="229"/>
      <c r="D207" s="223" t="s">
        <v>158</v>
      </c>
      <c r="E207" s="229"/>
      <c r="F207" s="231" t="s">
        <v>293</v>
      </c>
      <c r="G207" s="229"/>
      <c r="H207" s="232">
        <v>85.819999999999993</v>
      </c>
      <c r="I207" s="233"/>
      <c r="J207" s="229"/>
      <c r="K207" s="229"/>
      <c r="L207" s="234"/>
      <c r="M207" s="235"/>
      <c r="N207" s="236"/>
      <c r="O207" s="236"/>
      <c r="P207" s="236"/>
      <c r="Q207" s="236"/>
      <c r="R207" s="236"/>
      <c r="S207" s="236"/>
      <c r="T207" s="237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8" t="s">
        <v>158</v>
      </c>
      <c r="AU207" s="238" t="s">
        <v>83</v>
      </c>
      <c r="AV207" s="13" t="s">
        <v>83</v>
      </c>
      <c r="AW207" s="13" t="s">
        <v>4</v>
      </c>
      <c r="AX207" s="13" t="s">
        <v>79</v>
      </c>
      <c r="AY207" s="238" t="s">
        <v>147</v>
      </c>
    </row>
    <row r="208" s="2" customFormat="1" ht="30" customHeight="1">
      <c r="A208" s="36"/>
      <c r="B208" s="37"/>
      <c r="C208" s="210" t="s">
        <v>294</v>
      </c>
      <c r="D208" s="210" t="s">
        <v>149</v>
      </c>
      <c r="E208" s="211" t="s">
        <v>295</v>
      </c>
      <c r="F208" s="212" t="s">
        <v>296</v>
      </c>
      <c r="G208" s="213" t="s">
        <v>253</v>
      </c>
      <c r="H208" s="214">
        <v>30.895</v>
      </c>
      <c r="I208" s="215"/>
      <c r="J208" s="216">
        <f>ROUND(I208*H208,2)</f>
        <v>0</v>
      </c>
      <c r="K208" s="212" t="s">
        <v>153</v>
      </c>
      <c r="L208" s="42"/>
      <c r="M208" s="217" t="s">
        <v>1</v>
      </c>
      <c r="N208" s="218" t="s">
        <v>39</v>
      </c>
      <c r="O208" s="89"/>
      <c r="P208" s="219">
        <f>O208*H208</f>
        <v>0</v>
      </c>
      <c r="Q208" s="219">
        <v>0</v>
      </c>
      <c r="R208" s="219">
        <f>Q208*H208</f>
        <v>0</v>
      </c>
      <c r="S208" s="219">
        <v>0</v>
      </c>
      <c r="T208" s="220">
        <f>S208*H208</f>
        <v>0</v>
      </c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R208" s="221" t="s">
        <v>154</v>
      </c>
      <c r="AT208" s="221" t="s">
        <v>149</v>
      </c>
      <c r="AU208" s="221" t="s">
        <v>83</v>
      </c>
      <c r="AY208" s="15" t="s">
        <v>147</v>
      </c>
      <c r="BE208" s="222">
        <f>IF(N208="základní",J208,0)</f>
        <v>0</v>
      </c>
      <c r="BF208" s="222">
        <f>IF(N208="snížená",J208,0)</f>
        <v>0</v>
      </c>
      <c r="BG208" s="222">
        <f>IF(N208="zákl. přenesená",J208,0)</f>
        <v>0</v>
      </c>
      <c r="BH208" s="222">
        <f>IF(N208="sníž. přenesená",J208,0)</f>
        <v>0</v>
      </c>
      <c r="BI208" s="222">
        <f>IF(N208="nulová",J208,0)</f>
        <v>0</v>
      </c>
      <c r="BJ208" s="15" t="s">
        <v>79</v>
      </c>
      <c r="BK208" s="222">
        <f>ROUND(I208*H208,2)</f>
        <v>0</v>
      </c>
      <c r="BL208" s="15" t="s">
        <v>154</v>
      </c>
      <c r="BM208" s="221" t="s">
        <v>297</v>
      </c>
    </row>
    <row r="209" s="2" customFormat="1">
      <c r="A209" s="36"/>
      <c r="B209" s="37"/>
      <c r="C209" s="38"/>
      <c r="D209" s="223" t="s">
        <v>156</v>
      </c>
      <c r="E209" s="38"/>
      <c r="F209" s="224" t="s">
        <v>298</v>
      </c>
      <c r="G209" s="38"/>
      <c r="H209" s="38"/>
      <c r="I209" s="225"/>
      <c r="J209" s="38"/>
      <c r="K209" s="38"/>
      <c r="L209" s="42"/>
      <c r="M209" s="226"/>
      <c r="N209" s="227"/>
      <c r="O209" s="89"/>
      <c r="P209" s="89"/>
      <c r="Q209" s="89"/>
      <c r="R209" s="89"/>
      <c r="S209" s="89"/>
      <c r="T209" s="90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T209" s="15" t="s">
        <v>156</v>
      </c>
      <c r="AU209" s="15" t="s">
        <v>83</v>
      </c>
    </row>
    <row r="210" s="13" customFormat="1">
      <c r="A210" s="13"/>
      <c r="B210" s="228"/>
      <c r="C210" s="229"/>
      <c r="D210" s="223" t="s">
        <v>158</v>
      </c>
      <c r="E210" s="230" t="s">
        <v>1</v>
      </c>
      <c r="F210" s="231" t="s">
        <v>299</v>
      </c>
      <c r="G210" s="229"/>
      <c r="H210" s="232">
        <v>30.895</v>
      </c>
      <c r="I210" s="233"/>
      <c r="J210" s="229"/>
      <c r="K210" s="229"/>
      <c r="L210" s="234"/>
      <c r="M210" s="235"/>
      <c r="N210" s="236"/>
      <c r="O210" s="236"/>
      <c r="P210" s="236"/>
      <c r="Q210" s="236"/>
      <c r="R210" s="236"/>
      <c r="S210" s="236"/>
      <c r="T210" s="237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8" t="s">
        <v>158</v>
      </c>
      <c r="AU210" s="238" t="s">
        <v>83</v>
      </c>
      <c r="AV210" s="13" t="s">
        <v>83</v>
      </c>
      <c r="AW210" s="13" t="s">
        <v>31</v>
      </c>
      <c r="AX210" s="13" t="s">
        <v>79</v>
      </c>
      <c r="AY210" s="238" t="s">
        <v>147</v>
      </c>
    </row>
    <row r="211" s="2" customFormat="1" ht="14.4" customHeight="1">
      <c r="A211" s="36"/>
      <c r="B211" s="37"/>
      <c r="C211" s="210" t="s">
        <v>300</v>
      </c>
      <c r="D211" s="210" t="s">
        <v>149</v>
      </c>
      <c r="E211" s="211" t="s">
        <v>301</v>
      </c>
      <c r="F211" s="212" t="s">
        <v>302</v>
      </c>
      <c r="G211" s="213" t="s">
        <v>201</v>
      </c>
      <c r="H211" s="214">
        <v>17.164000000000001</v>
      </c>
      <c r="I211" s="215"/>
      <c r="J211" s="216">
        <f>ROUND(I211*H211,2)</f>
        <v>0</v>
      </c>
      <c r="K211" s="212" t="s">
        <v>153</v>
      </c>
      <c r="L211" s="42"/>
      <c r="M211" s="217" t="s">
        <v>1</v>
      </c>
      <c r="N211" s="218" t="s">
        <v>39</v>
      </c>
      <c r="O211" s="89"/>
      <c r="P211" s="219">
        <f>O211*H211</f>
        <v>0</v>
      </c>
      <c r="Q211" s="219">
        <v>0</v>
      </c>
      <c r="R211" s="219">
        <f>Q211*H211</f>
        <v>0</v>
      </c>
      <c r="S211" s="219">
        <v>0</v>
      </c>
      <c r="T211" s="220">
        <f>S211*H211</f>
        <v>0</v>
      </c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R211" s="221" t="s">
        <v>154</v>
      </c>
      <c r="AT211" s="221" t="s">
        <v>149</v>
      </c>
      <c r="AU211" s="221" t="s">
        <v>83</v>
      </c>
      <c r="AY211" s="15" t="s">
        <v>147</v>
      </c>
      <c r="BE211" s="222">
        <f>IF(N211="základní",J211,0)</f>
        <v>0</v>
      </c>
      <c r="BF211" s="222">
        <f>IF(N211="snížená",J211,0)</f>
        <v>0</v>
      </c>
      <c r="BG211" s="222">
        <f>IF(N211="zákl. přenesená",J211,0)</f>
        <v>0</v>
      </c>
      <c r="BH211" s="222">
        <f>IF(N211="sníž. přenesená",J211,0)</f>
        <v>0</v>
      </c>
      <c r="BI211" s="222">
        <f>IF(N211="nulová",J211,0)</f>
        <v>0</v>
      </c>
      <c r="BJ211" s="15" t="s">
        <v>79</v>
      </c>
      <c r="BK211" s="222">
        <f>ROUND(I211*H211,2)</f>
        <v>0</v>
      </c>
      <c r="BL211" s="15" t="s">
        <v>154</v>
      </c>
      <c r="BM211" s="221" t="s">
        <v>303</v>
      </c>
    </row>
    <row r="212" s="2" customFormat="1">
      <c r="A212" s="36"/>
      <c r="B212" s="37"/>
      <c r="C212" s="38"/>
      <c r="D212" s="223" t="s">
        <v>156</v>
      </c>
      <c r="E212" s="38"/>
      <c r="F212" s="224" t="s">
        <v>304</v>
      </c>
      <c r="G212" s="38"/>
      <c r="H212" s="38"/>
      <c r="I212" s="225"/>
      <c r="J212" s="38"/>
      <c r="K212" s="38"/>
      <c r="L212" s="42"/>
      <c r="M212" s="226"/>
      <c r="N212" s="227"/>
      <c r="O212" s="89"/>
      <c r="P212" s="89"/>
      <c r="Q212" s="89"/>
      <c r="R212" s="89"/>
      <c r="S212" s="89"/>
      <c r="T212" s="90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T212" s="15" t="s">
        <v>156</v>
      </c>
      <c r="AU212" s="15" t="s">
        <v>83</v>
      </c>
    </row>
    <row r="213" s="13" customFormat="1">
      <c r="A213" s="13"/>
      <c r="B213" s="228"/>
      <c r="C213" s="229"/>
      <c r="D213" s="223" t="s">
        <v>158</v>
      </c>
      <c r="E213" s="230" t="s">
        <v>1</v>
      </c>
      <c r="F213" s="231" t="s">
        <v>91</v>
      </c>
      <c r="G213" s="229"/>
      <c r="H213" s="232">
        <v>17.164000000000001</v>
      </c>
      <c r="I213" s="233"/>
      <c r="J213" s="229"/>
      <c r="K213" s="229"/>
      <c r="L213" s="234"/>
      <c r="M213" s="235"/>
      <c r="N213" s="236"/>
      <c r="O213" s="236"/>
      <c r="P213" s="236"/>
      <c r="Q213" s="236"/>
      <c r="R213" s="236"/>
      <c r="S213" s="236"/>
      <c r="T213" s="237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8" t="s">
        <v>158</v>
      </c>
      <c r="AU213" s="238" t="s">
        <v>83</v>
      </c>
      <c r="AV213" s="13" t="s">
        <v>83</v>
      </c>
      <c r="AW213" s="13" t="s">
        <v>31</v>
      </c>
      <c r="AX213" s="13" t="s">
        <v>79</v>
      </c>
      <c r="AY213" s="238" t="s">
        <v>147</v>
      </c>
    </row>
    <row r="214" s="2" customFormat="1" ht="22.2" customHeight="1">
      <c r="A214" s="36"/>
      <c r="B214" s="37"/>
      <c r="C214" s="210" t="s">
        <v>305</v>
      </c>
      <c r="D214" s="210" t="s">
        <v>149</v>
      </c>
      <c r="E214" s="211" t="s">
        <v>306</v>
      </c>
      <c r="F214" s="212" t="s">
        <v>307</v>
      </c>
      <c r="G214" s="213" t="s">
        <v>201</v>
      </c>
      <c r="H214" s="214">
        <v>20.321999999999999</v>
      </c>
      <c r="I214" s="215"/>
      <c r="J214" s="216">
        <f>ROUND(I214*H214,2)</f>
        <v>0</v>
      </c>
      <c r="K214" s="212" t="s">
        <v>153</v>
      </c>
      <c r="L214" s="42"/>
      <c r="M214" s="217" t="s">
        <v>1</v>
      </c>
      <c r="N214" s="218" t="s">
        <v>39</v>
      </c>
      <c r="O214" s="89"/>
      <c r="P214" s="219">
        <f>O214*H214</f>
        <v>0</v>
      </c>
      <c r="Q214" s="219">
        <v>0</v>
      </c>
      <c r="R214" s="219">
        <f>Q214*H214</f>
        <v>0</v>
      </c>
      <c r="S214" s="219">
        <v>0</v>
      </c>
      <c r="T214" s="220">
        <f>S214*H214</f>
        <v>0</v>
      </c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R214" s="221" t="s">
        <v>154</v>
      </c>
      <c r="AT214" s="221" t="s">
        <v>149</v>
      </c>
      <c r="AU214" s="221" t="s">
        <v>83</v>
      </c>
      <c r="AY214" s="15" t="s">
        <v>147</v>
      </c>
      <c r="BE214" s="222">
        <f>IF(N214="základní",J214,0)</f>
        <v>0</v>
      </c>
      <c r="BF214" s="222">
        <f>IF(N214="snížená",J214,0)</f>
        <v>0</v>
      </c>
      <c r="BG214" s="222">
        <f>IF(N214="zákl. přenesená",J214,0)</f>
        <v>0</v>
      </c>
      <c r="BH214" s="222">
        <f>IF(N214="sníž. přenesená",J214,0)</f>
        <v>0</v>
      </c>
      <c r="BI214" s="222">
        <f>IF(N214="nulová",J214,0)</f>
        <v>0</v>
      </c>
      <c r="BJ214" s="15" t="s">
        <v>79</v>
      </c>
      <c r="BK214" s="222">
        <f>ROUND(I214*H214,2)</f>
        <v>0</v>
      </c>
      <c r="BL214" s="15" t="s">
        <v>154</v>
      </c>
      <c r="BM214" s="221" t="s">
        <v>308</v>
      </c>
    </row>
    <row r="215" s="2" customFormat="1">
      <c r="A215" s="36"/>
      <c r="B215" s="37"/>
      <c r="C215" s="38"/>
      <c r="D215" s="223" t="s">
        <v>156</v>
      </c>
      <c r="E215" s="38"/>
      <c r="F215" s="224" t="s">
        <v>309</v>
      </c>
      <c r="G215" s="38"/>
      <c r="H215" s="38"/>
      <c r="I215" s="225"/>
      <c r="J215" s="38"/>
      <c r="K215" s="38"/>
      <c r="L215" s="42"/>
      <c r="M215" s="226"/>
      <c r="N215" s="227"/>
      <c r="O215" s="89"/>
      <c r="P215" s="89"/>
      <c r="Q215" s="89"/>
      <c r="R215" s="89"/>
      <c r="S215" s="89"/>
      <c r="T215" s="90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T215" s="15" t="s">
        <v>156</v>
      </c>
      <c r="AU215" s="15" t="s">
        <v>83</v>
      </c>
    </row>
    <row r="216" s="13" customFormat="1">
      <c r="A216" s="13"/>
      <c r="B216" s="228"/>
      <c r="C216" s="229"/>
      <c r="D216" s="223" t="s">
        <v>158</v>
      </c>
      <c r="E216" s="230" t="s">
        <v>93</v>
      </c>
      <c r="F216" s="231" t="s">
        <v>310</v>
      </c>
      <c r="G216" s="229"/>
      <c r="H216" s="232">
        <v>20.321999999999999</v>
      </c>
      <c r="I216" s="233"/>
      <c r="J216" s="229"/>
      <c r="K216" s="229"/>
      <c r="L216" s="234"/>
      <c r="M216" s="235"/>
      <c r="N216" s="236"/>
      <c r="O216" s="236"/>
      <c r="P216" s="236"/>
      <c r="Q216" s="236"/>
      <c r="R216" s="236"/>
      <c r="S216" s="236"/>
      <c r="T216" s="237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8" t="s">
        <v>158</v>
      </c>
      <c r="AU216" s="238" t="s">
        <v>83</v>
      </c>
      <c r="AV216" s="13" t="s">
        <v>83</v>
      </c>
      <c r="AW216" s="13" t="s">
        <v>31</v>
      </c>
      <c r="AX216" s="13" t="s">
        <v>79</v>
      </c>
      <c r="AY216" s="238" t="s">
        <v>147</v>
      </c>
    </row>
    <row r="217" s="2" customFormat="1" ht="22.2" customHeight="1">
      <c r="A217" s="36"/>
      <c r="B217" s="37"/>
      <c r="C217" s="210" t="s">
        <v>311</v>
      </c>
      <c r="D217" s="210" t="s">
        <v>149</v>
      </c>
      <c r="E217" s="211" t="s">
        <v>312</v>
      </c>
      <c r="F217" s="212" t="s">
        <v>313</v>
      </c>
      <c r="G217" s="213" t="s">
        <v>152</v>
      </c>
      <c r="H217" s="214">
        <v>7.2450000000000001</v>
      </c>
      <c r="I217" s="215"/>
      <c r="J217" s="216">
        <f>ROUND(I217*H217,2)</f>
        <v>0</v>
      </c>
      <c r="K217" s="212" t="s">
        <v>153</v>
      </c>
      <c r="L217" s="42"/>
      <c r="M217" s="217" t="s">
        <v>1</v>
      </c>
      <c r="N217" s="218" t="s">
        <v>39</v>
      </c>
      <c r="O217" s="89"/>
      <c r="P217" s="219">
        <f>O217*H217</f>
        <v>0</v>
      </c>
      <c r="Q217" s="219">
        <v>0</v>
      </c>
      <c r="R217" s="219">
        <f>Q217*H217</f>
        <v>0</v>
      </c>
      <c r="S217" s="219">
        <v>0</v>
      </c>
      <c r="T217" s="220">
        <f>S217*H217</f>
        <v>0</v>
      </c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R217" s="221" t="s">
        <v>154</v>
      </c>
      <c r="AT217" s="221" t="s">
        <v>149</v>
      </c>
      <c r="AU217" s="221" t="s">
        <v>83</v>
      </c>
      <c r="AY217" s="15" t="s">
        <v>147</v>
      </c>
      <c r="BE217" s="222">
        <f>IF(N217="základní",J217,0)</f>
        <v>0</v>
      </c>
      <c r="BF217" s="222">
        <f>IF(N217="snížená",J217,0)</f>
        <v>0</v>
      </c>
      <c r="BG217" s="222">
        <f>IF(N217="zákl. přenesená",J217,0)</f>
        <v>0</v>
      </c>
      <c r="BH217" s="222">
        <f>IF(N217="sníž. přenesená",J217,0)</f>
        <v>0</v>
      </c>
      <c r="BI217" s="222">
        <f>IF(N217="nulová",J217,0)</f>
        <v>0</v>
      </c>
      <c r="BJ217" s="15" t="s">
        <v>79</v>
      </c>
      <c r="BK217" s="222">
        <f>ROUND(I217*H217,2)</f>
        <v>0</v>
      </c>
      <c r="BL217" s="15" t="s">
        <v>154</v>
      </c>
      <c r="BM217" s="221" t="s">
        <v>314</v>
      </c>
    </row>
    <row r="218" s="2" customFormat="1">
      <c r="A218" s="36"/>
      <c r="B218" s="37"/>
      <c r="C218" s="38"/>
      <c r="D218" s="223" t="s">
        <v>156</v>
      </c>
      <c r="E218" s="38"/>
      <c r="F218" s="224" t="s">
        <v>315</v>
      </c>
      <c r="G218" s="38"/>
      <c r="H218" s="38"/>
      <c r="I218" s="225"/>
      <c r="J218" s="38"/>
      <c r="K218" s="38"/>
      <c r="L218" s="42"/>
      <c r="M218" s="226"/>
      <c r="N218" s="227"/>
      <c r="O218" s="89"/>
      <c r="P218" s="89"/>
      <c r="Q218" s="89"/>
      <c r="R218" s="89"/>
      <c r="S218" s="89"/>
      <c r="T218" s="90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T218" s="15" t="s">
        <v>156</v>
      </c>
      <c r="AU218" s="15" t="s">
        <v>83</v>
      </c>
    </row>
    <row r="219" s="13" customFormat="1">
      <c r="A219" s="13"/>
      <c r="B219" s="228"/>
      <c r="C219" s="229"/>
      <c r="D219" s="223" t="s">
        <v>158</v>
      </c>
      <c r="E219" s="230" t="s">
        <v>95</v>
      </c>
      <c r="F219" s="231" t="s">
        <v>316</v>
      </c>
      <c r="G219" s="229"/>
      <c r="H219" s="232">
        <v>7.2450000000000001</v>
      </c>
      <c r="I219" s="233"/>
      <c r="J219" s="229"/>
      <c r="K219" s="229"/>
      <c r="L219" s="234"/>
      <c r="M219" s="235"/>
      <c r="N219" s="236"/>
      <c r="O219" s="236"/>
      <c r="P219" s="236"/>
      <c r="Q219" s="236"/>
      <c r="R219" s="236"/>
      <c r="S219" s="236"/>
      <c r="T219" s="237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8" t="s">
        <v>158</v>
      </c>
      <c r="AU219" s="238" t="s">
        <v>83</v>
      </c>
      <c r="AV219" s="13" t="s">
        <v>83</v>
      </c>
      <c r="AW219" s="13" t="s">
        <v>31</v>
      </c>
      <c r="AX219" s="13" t="s">
        <v>79</v>
      </c>
      <c r="AY219" s="238" t="s">
        <v>147</v>
      </c>
    </row>
    <row r="220" s="2" customFormat="1" ht="14.4" customHeight="1">
      <c r="A220" s="36"/>
      <c r="B220" s="37"/>
      <c r="C220" s="240" t="s">
        <v>317</v>
      </c>
      <c r="D220" s="240" t="s">
        <v>250</v>
      </c>
      <c r="E220" s="241" t="s">
        <v>318</v>
      </c>
      <c r="F220" s="242" t="s">
        <v>319</v>
      </c>
      <c r="G220" s="243" t="s">
        <v>253</v>
      </c>
      <c r="H220" s="244">
        <v>1.3040000000000001</v>
      </c>
      <c r="I220" s="245"/>
      <c r="J220" s="246">
        <f>ROUND(I220*H220,2)</f>
        <v>0</v>
      </c>
      <c r="K220" s="242" t="s">
        <v>153</v>
      </c>
      <c r="L220" s="247"/>
      <c r="M220" s="248" t="s">
        <v>1</v>
      </c>
      <c r="N220" s="249" t="s">
        <v>39</v>
      </c>
      <c r="O220" s="89"/>
      <c r="P220" s="219">
        <f>O220*H220</f>
        <v>0</v>
      </c>
      <c r="Q220" s="219">
        <v>1</v>
      </c>
      <c r="R220" s="219">
        <f>Q220*H220</f>
        <v>1.3040000000000001</v>
      </c>
      <c r="S220" s="219">
        <v>0</v>
      </c>
      <c r="T220" s="220">
        <f>S220*H220</f>
        <v>0</v>
      </c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R220" s="221" t="s">
        <v>198</v>
      </c>
      <c r="AT220" s="221" t="s">
        <v>250</v>
      </c>
      <c r="AU220" s="221" t="s">
        <v>83</v>
      </c>
      <c r="AY220" s="15" t="s">
        <v>147</v>
      </c>
      <c r="BE220" s="222">
        <f>IF(N220="základní",J220,0)</f>
        <v>0</v>
      </c>
      <c r="BF220" s="222">
        <f>IF(N220="snížená",J220,0)</f>
        <v>0</v>
      </c>
      <c r="BG220" s="222">
        <f>IF(N220="zákl. přenesená",J220,0)</f>
        <v>0</v>
      </c>
      <c r="BH220" s="222">
        <f>IF(N220="sníž. přenesená",J220,0)</f>
        <v>0</v>
      </c>
      <c r="BI220" s="222">
        <f>IF(N220="nulová",J220,0)</f>
        <v>0</v>
      </c>
      <c r="BJ220" s="15" t="s">
        <v>79</v>
      </c>
      <c r="BK220" s="222">
        <f>ROUND(I220*H220,2)</f>
        <v>0</v>
      </c>
      <c r="BL220" s="15" t="s">
        <v>154</v>
      </c>
      <c r="BM220" s="221" t="s">
        <v>320</v>
      </c>
    </row>
    <row r="221" s="2" customFormat="1">
      <c r="A221" s="36"/>
      <c r="B221" s="37"/>
      <c r="C221" s="38"/>
      <c r="D221" s="223" t="s">
        <v>156</v>
      </c>
      <c r="E221" s="38"/>
      <c r="F221" s="224" t="s">
        <v>319</v>
      </c>
      <c r="G221" s="38"/>
      <c r="H221" s="38"/>
      <c r="I221" s="225"/>
      <c r="J221" s="38"/>
      <c r="K221" s="38"/>
      <c r="L221" s="42"/>
      <c r="M221" s="226"/>
      <c r="N221" s="227"/>
      <c r="O221" s="89"/>
      <c r="P221" s="89"/>
      <c r="Q221" s="89"/>
      <c r="R221" s="89"/>
      <c r="S221" s="89"/>
      <c r="T221" s="90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T221" s="15" t="s">
        <v>156</v>
      </c>
      <c r="AU221" s="15" t="s">
        <v>83</v>
      </c>
    </row>
    <row r="222" s="13" customFormat="1">
      <c r="A222" s="13"/>
      <c r="B222" s="228"/>
      <c r="C222" s="229"/>
      <c r="D222" s="223" t="s">
        <v>158</v>
      </c>
      <c r="E222" s="230" t="s">
        <v>1</v>
      </c>
      <c r="F222" s="231" t="s">
        <v>321</v>
      </c>
      <c r="G222" s="229"/>
      <c r="H222" s="232">
        <v>1.3040000000000001</v>
      </c>
      <c r="I222" s="233"/>
      <c r="J222" s="229"/>
      <c r="K222" s="229"/>
      <c r="L222" s="234"/>
      <c r="M222" s="235"/>
      <c r="N222" s="236"/>
      <c r="O222" s="236"/>
      <c r="P222" s="236"/>
      <c r="Q222" s="236"/>
      <c r="R222" s="236"/>
      <c r="S222" s="236"/>
      <c r="T222" s="237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8" t="s">
        <v>158</v>
      </c>
      <c r="AU222" s="238" t="s">
        <v>83</v>
      </c>
      <c r="AV222" s="13" t="s">
        <v>83</v>
      </c>
      <c r="AW222" s="13" t="s">
        <v>31</v>
      </c>
      <c r="AX222" s="13" t="s">
        <v>79</v>
      </c>
      <c r="AY222" s="238" t="s">
        <v>147</v>
      </c>
    </row>
    <row r="223" s="2" customFormat="1" ht="22.2" customHeight="1">
      <c r="A223" s="36"/>
      <c r="B223" s="37"/>
      <c r="C223" s="210" t="s">
        <v>322</v>
      </c>
      <c r="D223" s="210" t="s">
        <v>149</v>
      </c>
      <c r="E223" s="211" t="s">
        <v>323</v>
      </c>
      <c r="F223" s="212" t="s">
        <v>324</v>
      </c>
      <c r="G223" s="213" t="s">
        <v>152</v>
      </c>
      <c r="H223" s="214">
        <v>7.2450000000000001</v>
      </c>
      <c r="I223" s="215"/>
      <c r="J223" s="216">
        <f>ROUND(I223*H223,2)</f>
        <v>0</v>
      </c>
      <c r="K223" s="212" t="s">
        <v>153</v>
      </c>
      <c r="L223" s="42"/>
      <c r="M223" s="217" t="s">
        <v>1</v>
      </c>
      <c r="N223" s="218" t="s">
        <v>39</v>
      </c>
      <c r="O223" s="89"/>
      <c r="P223" s="219">
        <f>O223*H223</f>
        <v>0</v>
      </c>
      <c r="Q223" s="219">
        <v>0</v>
      </c>
      <c r="R223" s="219">
        <f>Q223*H223</f>
        <v>0</v>
      </c>
      <c r="S223" s="219">
        <v>0</v>
      </c>
      <c r="T223" s="220">
        <f>S223*H223</f>
        <v>0</v>
      </c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R223" s="221" t="s">
        <v>154</v>
      </c>
      <c r="AT223" s="221" t="s">
        <v>149</v>
      </c>
      <c r="AU223" s="221" t="s">
        <v>83</v>
      </c>
      <c r="AY223" s="15" t="s">
        <v>147</v>
      </c>
      <c r="BE223" s="222">
        <f>IF(N223="základní",J223,0)</f>
        <v>0</v>
      </c>
      <c r="BF223" s="222">
        <f>IF(N223="snížená",J223,0)</f>
        <v>0</v>
      </c>
      <c r="BG223" s="222">
        <f>IF(N223="zákl. přenesená",J223,0)</f>
        <v>0</v>
      </c>
      <c r="BH223" s="222">
        <f>IF(N223="sníž. přenesená",J223,0)</f>
        <v>0</v>
      </c>
      <c r="BI223" s="222">
        <f>IF(N223="nulová",J223,0)</f>
        <v>0</v>
      </c>
      <c r="BJ223" s="15" t="s">
        <v>79</v>
      </c>
      <c r="BK223" s="222">
        <f>ROUND(I223*H223,2)</f>
        <v>0</v>
      </c>
      <c r="BL223" s="15" t="s">
        <v>154</v>
      </c>
      <c r="BM223" s="221" t="s">
        <v>325</v>
      </c>
    </row>
    <row r="224" s="2" customFormat="1">
      <c r="A224" s="36"/>
      <c r="B224" s="37"/>
      <c r="C224" s="38"/>
      <c r="D224" s="223" t="s">
        <v>156</v>
      </c>
      <c r="E224" s="38"/>
      <c r="F224" s="224" t="s">
        <v>326</v>
      </c>
      <c r="G224" s="38"/>
      <c r="H224" s="38"/>
      <c r="I224" s="225"/>
      <c r="J224" s="38"/>
      <c r="K224" s="38"/>
      <c r="L224" s="42"/>
      <c r="M224" s="226"/>
      <c r="N224" s="227"/>
      <c r="O224" s="89"/>
      <c r="P224" s="89"/>
      <c r="Q224" s="89"/>
      <c r="R224" s="89"/>
      <c r="S224" s="89"/>
      <c r="T224" s="90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T224" s="15" t="s">
        <v>156</v>
      </c>
      <c r="AU224" s="15" t="s">
        <v>83</v>
      </c>
    </row>
    <row r="225" s="13" customFormat="1">
      <c r="A225" s="13"/>
      <c r="B225" s="228"/>
      <c r="C225" s="229"/>
      <c r="D225" s="223" t="s">
        <v>158</v>
      </c>
      <c r="E225" s="230" t="s">
        <v>1</v>
      </c>
      <c r="F225" s="231" t="s">
        <v>95</v>
      </c>
      <c r="G225" s="229"/>
      <c r="H225" s="232">
        <v>7.2450000000000001</v>
      </c>
      <c r="I225" s="233"/>
      <c r="J225" s="229"/>
      <c r="K225" s="229"/>
      <c r="L225" s="234"/>
      <c r="M225" s="235"/>
      <c r="N225" s="236"/>
      <c r="O225" s="236"/>
      <c r="P225" s="236"/>
      <c r="Q225" s="236"/>
      <c r="R225" s="236"/>
      <c r="S225" s="236"/>
      <c r="T225" s="237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8" t="s">
        <v>158</v>
      </c>
      <c r="AU225" s="238" t="s">
        <v>83</v>
      </c>
      <c r="AV225" s="13" t="s">
        <v>83</v>
      </c>
      <c r="AW225" s="13" t="s">
        <v>31</v>
      </c>
      <c r="AX225" s="13" t="s">
        <v>79</v>
      </c>
      <c r="AY225" s="238" t="s">
        <v>147</v>
      </c>
    </row>
    <row r="226" s="2" customFormat="1" ht="14.4" customHeight="1">
      <c r="A226" s="36"/>
      <c r="B226" s="37"/>
      <c r="C226" s="240" t="s">
        <v>327</v>
      </c>
      <c r="D226" s="240" t="s">
        <v>250</v>
      </c>
      <c r="E226" s="241" t="s">
        <v>328</v>
      </c>
      <c r="F226" s="242" t="s">
        <v>329</v>
      </c>
      <c r="G226" s="243" t="s">
        <v>330</v>
      </c>
      <c r="H226" s="244">
        <v>0.36199999999999999</v>
      </c>
      <c r="I226" s="245"/>
      <c r="J226" s="246">
        <f>ROUND(I226*H226,2)</f>
        <v>0</v>
      </c>
      <c r="K226" s="242" t="s">
        <v>153</v>
      </c>
      <c r="L226" s="247"/>
      <c r="M226" s="248" t="s">
        <v>1</v>
      </c>
      <c r="N226" s="249" t="s">
        <v>39</v>
      </c>
      <c r="O226" s="89"/>
      <c r="P226" s="219">
        <f>O226*H226</f>
        <v>0</v>
      </c>
      <c r="Q226" s="219">
        <v>0.001</v>
      </c>
      <c r="R226" s="219">
        <f>Q226*H226</f>
        <v>0.00036200000000000002</v>
      </c>
      <c r="S226" s="219">
        <v>0</v>
      </c>
      <c r="T226" s="220">
        <f>S226*H226</f>
        <v>0</v>
      </c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R226" s="221" t="s">
        <v>198</v>
      </c>
      <c r="AT226" s="221" t="s">
        <v>250</v>
      </c>
      <c r="AU226" s="221" t="s">
        <v>83</v>
      </c>
      <c r="AY226" s="15" t="s">
        <v>147</v>
      </c>
      <c r="BE226" s="222">
        <f>IF(N226="základní",J226,0)</f>
        <v>0</v>
      </c>
      <c r="BF226" s="222">
        <f>IF(N226="snížená",J226,0)</f>
        <v>0</v>
      </c>
      <c r="BG226" s="222">
        <f>IF(N226="zákl. přenesená",J226,0)</f>
        <v>0</v>
      </c>
      <c r="BH226" s="222">
        <f>IF(N226="sníž. přenesená",J226,0)</f>
        <v>0</v>
      </c>
      <c r="BI226" s="222">
        <f>IF(N226="nulová",J226,0)</f>
        <v>0</v>
      </c>
      <c r="BJ226" s="15" t="s">
        <v>79</v>
      </c>
      <c r="BK226" s="222">
        <f>ROUND(I226*H226,2)</f>
        <v>0</v>
      </c>
      <c r="BL226" s="15" t="s">
        <v>154</v>
      </c>
      <c r="BM226" s="221" t="s">
        <v>331</v>
      </c>
    </row>
    <row r="227" s="2" customFormat="1">
      <c r="A227" s="36"/>
      <c r="B227" s="37"/>
      <c r="C227" s="38"/>
      <c r="D227" s="223" t="s">
        <v>156</v>
      </c>
      <c r="E227" s="38"/>
      <c r="F227" s="224" t="s">
        <v>329</v>
      </c>
      <c r="G227" s="38"/>
      <c r="H227" s="38"/>
      <c r="I227" s="225"/>
      <c r="J227" s="38"/>
      <c r="K227" s="38"/>
      <c r="L227" s="42"/>
      <c r="M227" s="226"/>
      <c r="N227" s="227"/>
      <c r="O227" s="89"/>
      <c r="P227" s="89"/>
      <c r="Q227" s="89"/>
      <c r="R227" s="89"/>
      <c r="S227" s="89"/>
      <c r="T227" s="90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T227" s="15" t="s">
        <v>156</v>
      </c>
      <c r="AU227" s="15" t="s">
        <v>83</v>
      </c>
    </row>
    <row r="228" s="13" customFormat="1">
      <c r="A228" s="13"/>
      <c r="B228" s="228"/>
      <c r="C228" s="229"/>
      <c r="D228" s="223" t="s">
        <v>158</v>
      </c>
      <c r="E228" s="230" t="s">
        <v>1</v>
      </c>
      <c r="F228" s="231" t="s">
        <v>332</v>
      </c>
      <c r="G228" s="229"/>
      <c r="H228" s="232">
        <v>0.36199999999999999</v>
      </c>
      <c r="I228" s="233"/>
      <c r="J228" s="229"/>
      <c r="K228" s="229"/>
      <c r="L228" s="234"/>
      <c r="M228" s="235"/>
      <c r="N228" s="236"/>
      <c r="O228" s="236"/>
      <c r="P228" s="236"/>
      <c r="Q228" s="236"/>
      <c r="R228" s="236"/>
      <c r="S228" s="236"/>
      <c r="T228" s="237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8" t="s">
        <v>158</v>
      </c>
      <c r="AU228" s="238" t="s">
        <v>83</v>
      </c>
      <c r="AV228" s="13" t="s">
        <v>83</v>
      </c>
      <c r="AW228" s="13" t="s">
        <v>31</v>
      </c>
      <c r="AX228" s="13" t="s">
        <v>79</v>
      </c>
      <c r="AY228" s="238" t="s">
        <v>147</v>
      </c>
    </row>
    <row r="229" s="2" customFormat="1" ht="22.2" customHeight="1">
      <c r="A229" s="36"/>
      <c r="B229" s="37"/>
      <c r="C229" s="210" t="s">
        <v>333</v>
      </c>
      <c r="D229" s="210" t="s">
        <v>149</v>
      </c>
      <c r="E229" s="211" t="s">
        <v>334</v>
      </c>
      <c r="F229" s="212" t="s">
        <v>335</v>
      </c>
      <c r="G229" s="213" t="s">
        <v>152</v>
      </c>
      <c r="H229" s="214">
        <v>28.98</v>
      </c>
      <c r="I229" s="215"/>
      <c r="J229" s="216">
        <f>ROUND(I229*H229,2)</f>
        <v>0</v>
      </c>
      <c r="K229" s="212" t="s">
        <v>153</v>
      </c>
      <c r="L229" s="42"/>
      <c r="M229" s="217" t="s">
        <v>1</v>
      </c>
      <c r="N229" s="218" t="s">
        <v>39</v>
      </c>
      <c r="O229" s="89"/>
      <c r="P229" s="219">
        <f>O229*H229</f>
        <v>0</v>
      </c>
      <c r="Q229" s="219">
        <v>0</v>
      </c>
      <c r="R229" s="219">
        <f>Q229*H229</f>
        <v>0</v>
      </c>
      <c r="S229" s="219">
        <v>0</v>
      </c>
      <c r="T229" s="220">
        <f>S229*H229</f>
        <v>0</v>
      </c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R229" s="221" t="s">
        <v>154</v>
      </c>
      <c r="AT229" s="221" t="s">
        <v>149</v>
      </c>
      <c r="AU229" s="221" t="s">
        <v>83</v>
      </c>
      <c r="AY229" s="15" t="s">
        <v>147</v>
      </c>
      <c r="BE229" s="222">
        <f>IF(N229="základní",J229,0)</f>
        <v>0</v>
      </c>
      <c r="BF229" s="222">
        <f>IF(N229="snížená",J229,0)</f>
        <v>0</v>
      </c>
      <c r="BG229" s="222">
        <f>IF(N229="zákl. přenesená",J229,0)</f>
        <v>0</v>
      </c>
      <c r="BH229" s="222">
        <f>IF(N229="sníž. přenesená",J229,0)</f>
        <v>0</v>
      </c>
      <c r="BI229" s="222">
        <f>IF(N229="nulová",J229,0)</f>
        <v>0</v>
      </c>
      <c r="BJ229" s="15" t="s">
        <v>79</v>
      </c>
      <c r="BK229" s="222">
        <f>ROUND(I229*H229,2)</f>
        <v>0</v>
      </c>
      <c r="BL229" s="15" t="s">
        <v>154</v>
      </c>
      <c r="BM229" s="221" t="s">
        <v>336</v>
      </c>
    </row>
    <row r="230" s="2" customFormat="1">
      <c r="A230" s="36"/>
      <c r="B230" s="37"/>
      <c r="C230" s="38"/>
      <c r="D230" s="223" t="s">
        <v>156</v>
      </c>
      <c r="E230" s="38"/>
      <c r="F230" s="224" t="s">
        <v>337</v>
      </c>
      <c r="G230" s="38"/>
      <c r="H230" s="38"/>
      <c r="I230" s="225"/>
      <c r="J230" s="38"/>
      <c r="K230" s="38"/>
      <c r="L230" s="42"/>
      <c r="M230" s="226"/>
      <c r="N230" s="227"/>
      <c r="O230" s="89"/>
      <c r="P230" s="89"/>
      <c r="Q230" s="89"/>
      <c r="R230" s="89"/>
      <c r="S230" s="89"/>
      <c r="T230" s="90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T230" s="15" t="s">
        <v>156</v>
      </c>
      <c r="AU230" s="15" t="s">
        <v>83</v>
      </c>
    </row>
    <row r="231" s="13" customFormat="1">
      <c r="A231" s="13"/>
      <c r="B231" s="228"/>
      <c r="C231" s="229"/>
      <c r="D231" s="223" t="s">
        <v>158</v>
      </c>
      <c r="E231" s="230" t="s">
        <v>1</v>
      </c>
      <c r="F231" s="231" t="s">
        <v>338</v>
      </c>
      <c r="G231" s="229"/>
      <c r="H231" s="232">
        <v>28.98</v>
      </c>
      <c r="I231" s="233"/>
      <c r="J231" s="229"/>
      <c r="K231" s="229"/>
      <c r="L231" s="234"/>
      <c r="M231" s="235"/>
      <c r="N231" s="236"/>
      <c r="O231" s="236"/>
      <c r="P231" s="236"/>
      <c r="Q231" s="236"/>
      <c r="R231" s="236"/>
      <c r="S231" s="236"/>
      <c r="T231" s="237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8" t="s">
        <v>158</v>
      </c>
      <c r="AU231" s="238" t="s">
        <v>83</v>
      </c>
      <c r="AV231" s="13" t="s">
        <v>83</v>
      </c>
      <c r="AW231" s="13" t="s">
        <v>31</v>
      </c>
      <c r="AX231" s="13" t="s">
        <v>79</v>
      </c>
      <c r="AY231" s="238" t="s">
        <v>147</v>
      </c>
    </row>
    <row r="232" s="12" customFormat="1" ht="22.8" customHeight="1">
      <c r="A232" s="12"/>
      <c r="B232" s="194"/>
      <c r="C232" s="195"/>
      <c r="D232" s="196" t="s">
        <v>73</v>
      </c>
      <c r="E232" s="208" t="s">
        <v>83</v>
      </c>
      <c r="F232" s="208" t="s">
        <v>339</v>
      </c>
      <c r="G232" s="195"/>
      <c r="H232" s="195"/>
      <c r="I232" s="198"/>
      <c r="J232" s="209">
        <f>BK232</f>
        <v>0</v>
      </c>
      <c r="K232" s="195"/>
      <c r="L232" s="200"/>
      <c r="M232" s="201"/>
      <c r="N232" s="202"/>
      <c r="O232" s="202"/>
      <c r="P232" s="203">
        <f>SUM(P233:P251)</f>
        <v>0</v>
      </c>
      <c r="Q232" s="202"/>
      <c r="R232" s="203">
        <f>SUM(R233:R251)</f>
        <v>86.323372459999973</v>
      </c>
      <c r="S232" s="202"/>
      <c r="T232" s="204">
        <f>SUM(T233:T251)</f>
        <v>0</v>
      </c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R232" s="205" t="s">
        <v>79</v>
      </c>
      <c r="AT232" s="206" t="s">
        <v>73</v>
      </c>
      <c r="AU232" s="206" t="s">
        <v>79</v>
      </c>
      <c r="AY232" s="205" t="s">
        <v>147</v>
      </c>
      <c r="BK232" s="207">
        <f>SUM(BK233:BK251)</f>
        <v>0</v>
      </c>
    </row>
    <row r="233" s="2" customFormat="1" ht="22.2" customHeight="1">
      <c r="A233" s="36"/>
      <c r="B233" s="37"/>
      <c r="C233" s="210" t="s">
        <v>340</v>
      </c>
      <c r="D233" s="210" t="s">
        <v>149</v>
      </c>
      <c r="E233" s="211" t="s">
        <v>341</v>
      </c>
      <c r="F233" s="212" t="s">
        <v>342</v>
      </c>
      <c r="G233" s="213" t="s">
        <v>201</v>
      </c>
      <c r="H233" s="214">
        <v>10.26</v>
      </c>
      <c r="I233" s="215"/>
      <c r="J233" s="216">
        <f>ROUND(I233*H233,2)</f>
        <v>0</v>
      </c>
      <c r="K233" s="212" t="s">
        <v>153</v>
      </c>
      <c r="L233" s="42"/>
      <c r="M233" s="217" t="s">
        <v>1</v>
      </c>
      <c r="N233" s="218" t="s">
        <v>39</v>
      </c>
      <c r="O233" s="89"/>
      <c r="P233" s="219">
        <f>O233*H233</f>
        <v>0</v>
      </c>
      <c r="Q233" s="219">
        <v>1.98</v>
      </c>
      <c r="R233" s="219">
        <f>Q233*H233</f>
        <v>20.314799999999998</v>
      </c>
      <c r="S233" s="219">
        <v>0</v>
      </c>
      <c r="T233" s="220">
        <f>S233*H233</f>
        <v>0</v>
      </c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R233" s="221" t="s">
        <v>154</v>
      </c>
      <c r="AT233" s="221" t="s">
        <v>149</v>
      </c>
      <c r="AU233" s="221" t="s">
        <v>83</v>
      </c>
      <c r="AY233" s="15" t="s">
        <v>147</v>
      </c>
      <c r="BE233" s="222">
        <f>IF(N233="základní",J233,0)</f>
        <v>0</v>
      </c>
      <c r="BF233" s="222">
        <f>IF(N233="snížená",J233,0)</f>
        <v>0</v>
      </c>
      <c r="BG233" s="222">
        <f>IF(N233="zákl. přenesená",J233,0)</f>
        <v>0</v>
      </c>
      <c r="BH233" s="222">
        <f>IF(N233="sníž. přenesená",J233,0)</f>
        <v>0</v>
      </c>
      <c r="BI233" s="222">
        <f>IF(N233="nulová",J233,0)</f>
        <v>0</v>
      </c>
      <c r="BJ233" s="15" t="s">
        <v>79</v>
      </c>
      <c r="BK233" s="222">
        <f>ROUND(I233*H233,2)</f>
        <v>0</v>
      </c>
      <c r="BL233" s="15" t="s">
        <v>154</v>
      </c>
      <c r="BM233" s="221" t="s">
        <v>343</v>
      </c>
    </row>
    <row r="234" s="2" customFormat="1">
      <c r="A234" s="36"/>
      <c r="B234" s="37"/>
      <c r="C234" s="38"/>
      <c r="D234" s="223" t="s">
        <v>156</v>
      </c>
      <c r="E234" s="38"/>
      <c r="F234" s="224" t="s">
        <v>344</v>
      </c>
      <c r="G234" s="38"/>
      <c r="H234" s="38"/>
      <c r="I234" s="225"/>
      <c r="J234" s="38"/>
      <c r="K234" s="38"/>
      <c r="L234" s="42"/>
      <c r="M234" s="226"/>
      <c r="N234" s="227"/>
      <c r="O234" s="89"/>
      <c r="P234" s="89"/>
      <c r="Q234" s="89"/>
      <c r="R234" s="89"/>
      <c r="S234" s="89"/>
      <c r="T234" s="90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T234" s="15" t="s">
        <v>156</v>
      </c>
      <c r="AU234" s="15" t="s">
        <v>83</v>
      </c>
    </row>
    <row r="235" s="2" customFormat="1">
      <c r="A235" s="36"/>
      <c r="B235" s="37"/>
      <c r="C235" s="38"/>
      <c r="D235" s="223" t="s">
        <v>169</v>
      </c>
      <c r="E235" s="38"/>
      <c r="F235" s="239" t="s">
        <v>345</v>
      </c>
      <c r="G235" s="38"/>
      <c r="H235" s="38"/>
      <c r="I235" s="225"/>
      <c r="J235" s="38"/>
      <c r="K235" s="38"/>
      <c r="L235" s="42"/>
      <c r="M235" s="226"/>
      <c r="N235" s="227"/>
      <c r="O235" s="89"/>
      <c r="P235" s="89"/>
      <c r="Q235" s="89"/>
      <c r="R235" s="89"/>
      <c r="S235" s="89"/>
      <c r="T235" s="90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T235" s="15" t="s">
        <v>169</v>
      </c>
      <c r="AU235" s="15" t="s">
        <v>83</v>
      </c>
    </row>
    <row r="236" s="13" customFormat="1">
      <c r="A236" s="13"/>
      <c r="B236" s="228"/>
      <c r="C236" s="229"/>
      <c r="D236" s="223" t="s">
        <v>158</v>
      </c>
      <c r="E236" s="230" t="s">
        <v>1</v>
      </c>
      <c r="F236" s="231" t="s">
        <v>346</v>
      </c>
      <c r="G236" s="229"/>
      <c r="H236" s="232">
        <v>10.26</v>
      </c>
      <c r="I236" s="233"/>
      <c r="J236" s="229"/>
      <c r="K236" s="229"/>
      <c r="L236" s="234"/>
      <c r="M236" s="235"/>
      <c r="N236" s="236"/>
      <c r="O236" s="236"/>
      <c r="P236" s="236"/>
      <c r="Q236" s="236"/>
      <c r="R236" s="236"/>
      <c r="S236" s="236"/>
      <c r="T236" s="237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38" t="s">
        <v>158</v>
      </c>
      <c r="AU236" s="238" t="s">
        <v>83</v>
      </c>
      <c r="AV236" s="13" t="s">
        <v>83</v>
      </c>
      <c r="AW236" s="13" t="s">
        <v>31</v>
      </c>
      <c r="AX236" s="13" t="s">
        <v>79</v>
      </c>
      <c r="AY236" s="238" t="s">
        <v>147</v>
      </c>
    </row>
    <row r="237" s="2" customFormat="1" ht="22.2" customHeight="1">
      <c r="A237" s="36"/>
      <c r="B237" s="37"/>
      <c r="C237" s="210" t="s">
        <v>347</v>
      </c>
      <c r="D237" s="210" t="s">
        <v>149</v>
      </c>
      <c r="E237" s="211" t="s">
        <v>348</v>
      </c>
      <c r="F237" s="212" t="s">
        <v>349</v>
      </c>
      <c r="G237" s="213" t="s">
        <v>201</v>
      </c>
      <c r="H237" s="214">
        <v>23.175999999999998</v>
      </c>
      <c r="I237" s="215"/>
      <c r="J237" s="216">
        <f>ROUND(I237*H237,2)</f>
        <v>0</v>
      </c>
      <c r="K237" s="212" t="s">
        <v>153</v>
      </c>
      <c r="L237" s="42"/>
      <c r="M237" s="217" t="s">
        <v>1</v>
      </c>
      <c r="N237" s="218" t="s">
        <v>39</v>
      </c>
      <c r="O237" s="89"/>
      <c r="P237" s="219">
        <f>O237*H237</f>
        <v>0</v>
      </c>
      <c r="Q237" s="219">
        <v>2.5018699999999998</v>
      </c>
      <c r="R237" s="219">
        <f>Q237*H237</f>
        <v>57.983339119999989</v>
      </c>
      <c r="S237" s="219">
        <v>0</v>
      </c>
      <c r="T237" s="220">
        <f>S237*H237</f>
        <v>0</v>
      </c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R237" s="221" t="s">
        <v>154</v>
      </c>
      <c r="AT237" s="221" t="s">
        <v>149</v>
      </c>
      <c r="AU237" s="221" t="s">
        <v>83</v>
      </c>
      <c r="AY237" s="15" t="s">
        <v>147</v>
      </c>
      <c r="BE237" s="222">
        <f>IF(N237="základní",J237,0)</f>
        <v>0</v>
      </c>
      <c r="BF237" s="222">
        <f>IF(N237="snížená",J237,0)</f>
        <v>0</v>
      </c>
      <c r="BG237" s="222">
        <f>IF(N237="zákl. přenesená",J237,0)</f>
        <v>0</v>
      </c>
      <c r="BH237" s="222">
        <f>IF(N237="sníž. přenesená",J237,0)</f>
        <v>0</v>
      </c>
      <c r="BI237" s="222">
        <f>IF(N237="nulová",J237,0)</f>
        <v>0</v>
      </c>
      <c r="BJ237" s="15" t="s">
        <v>79</v>
      </c>
      <c r="BK237" s="222">
        <f>ROUND(I237*H237,2)</f>
        <v>0</v>
      </c>
      <c r="BL237" s="15" t="s">
        <v>154</v>
      </c>
      <c r="BM237" s="221" t="s">
        <v>350</v>
      </c>
    </row>
    <row r="238" s="2" customFormat="1">
      <c r="A238" s="36"/>
      <c r="B238" s="37"/>
      <c r="C238" s="38"/>
      <c r="D238" s="223" t="s">
        <v>156</v>
      </c>
      <c r="E238" s="38"/>
      <c r="F238" s="224" t="s">
        <v>351</v>
      </c>
      <c r="G238" s="38"/>
      <c r="H238" s="38"/>
      <c r="I238" s="225"/>
      <c r="J238" s="38"/>
      <c r="K238" s="38"/>
      <c r="L238" s="42"/>
      <c r="M238" s="226"/>
      <c r="N238" s="227"/>
      <c r="O238" s="89"/>
      <c r="P238" s="89"/>
      <c r="Q238" s="89"/>
      <c r="R238" s="89"/>
      <c r="S238" s="89"/>
      <c r="T238" s="90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T238" s="15" t="s">
        <v>156</v>
      </c>
      <c r="AU238" s="15" t="s">
        <v>83</v>
      </c>
    </row>
    <row r="239" s="13" customFormat="1">
      <c r="A239" s="13"/>
      <c r="B239" s="228"/>
      <c r="C239" s="229"/>
      <c r="D239" s="223" t="s">
        <v>158</v>
      </c>
      <c r="E239" s="230" t="s">
        <v>97</v>
      </c>
      <c r="F239" s="231" t="s">
        <v>352</v>
      </c>
      <c r="G239" s="229"/>
      <c r="H239" s="232">
        <v>23.175999999999998</v>
      </c>
      <c r="I239" s="233"/>
      <c r="J239" s="229"/>
      <c r="K239" s="229"/>
      <c r="L239" s="234"/>
      <c r="M239" s="235"/>
      <c r="N239" s="236"/>
      <c r="O239" s="236"/>
      <c r="P239" s="236"/>
      <c r="Q239" s="236"/>
      <c r="R239" s="236"/>
      <c r="S239" s="236"/>
      <c r="T239" s="237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8" t="s">
        <v>158</v>
      </c>
      <c r="AU239" s="238" t="s">
        <v>83</v>
      </c>
      <c r="AV239" s="13" t="s">
        <v>83</v>
      </c>
      <c r="AW239" s="13" t="s">
        <v>31</v>
      </c>
      <c r="AX239" s="13" t="s">
        <v>79</v>
      </c>
      <c r="AY239" s="238" t="s">
        <v>147</v>
      </c>
    </row>
    <row r="240" s="2" customFormat="1" ht="14.4" customHeight="1">
      <c r="A240" s="36"/>
      <c r="B240" s="37"/>
      <c r="C240" s="210" t="s">
        <v>353</v>
      </c>
      <c r="D240" s="210" t="s">
        <v>149</v>
      </c>
      <c r="E240" s="211" t="s">
        <v>354</v>
      </c>
      <c r="F240" s="212" t="s">
        <v>355</v>
      </c>
      <c r="G240" s="213" t="s">
        <v>152</v>
      </c>
      <c r="H240" s="214">
        <v>50.084000000000003</v>
      </c>
      <c r="I240" s="215"/>
      <c r="J240" s="216">
        <f>ROUND(I240*H240,2)</f>
        <v>0</v>
      </c>
      <c r="K240" s="212" t="s">
        <v>153</v>
      </c>
      <c r="L240" s="42"/>
      <c r="M240" s="217" t="s">
        <v>1</v>
      </c>
      <c r="N240" s="218" t="s">
        <v>39</v>
      </c>
      <c r="O240" s="89"/>
      <c r="P240" s="219">
        <f>O240*H240</f>
        <v>0</v>
      </c>
      <c r="Q240" s="219">
        <v>0.00264</v>
      </c>
      <c r="R240" s="219">
        <f>Q240*H240</f>
        <v>0.13222176000000002</v>
      </c>
      <c r="S240" s="219">
        <v>0</v>
      </c>
      <c r="T240" s="220">
        <f>S240*H240</f>
        <v>0</v>
      </c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R240" s="221" t="s">
        <v>154</v>
      </c>
      <c r="AT240" s="221" t="s">
        <v>149</v>
      </c>
      <c r="AU240" s="221" t="s">
        <v>83</v>
      </c>
      <c r="AY240" s="15" t="s">
        <v>147</v>
      </c>
      <c r="BE240" s="222">
        <f>IF(N240="základní",J240,0)</f>
        <v>0</v>
      </c>
      <c r="BF240" s="222">
        <f>IF(N240="snížená",J240,0)</f>
        <v>0</v>
      </c>
      <c r="BG240" s="222">
        <f>IF(N240="zákl. přenesená",J240,0)</f>
        <v>0</v>
      </c>
      <c r="BH240" s="222">
        <f>IF(N240="sníž. přenesená",J240,0)</f>
        <v>0</v>
      </c>
      <c r="BI240" s="222">
        <f>IF(N240="nulová",J240,0)</f>
        <v>0</v>
      </c>
      <c r="BJ240" s="15" t="s">
        <v>79</v>
      </c>
      <c r="BK240" s="222">
        <f>ROUND(I240*H240,2)</f>
        <v>0</v>
      </c>
      <c r="BL240" s="15" t="s">
        <v>154</v>
      </c>
      <c r="BM240" s="221" t="s">
        <v>356</v>
      </c>
    </row>
    <row r="241" s="2" customFormat="1">
      <c r="A241" s="36"/>
      <c r="B241" s="37"/>
      <c r="C241" s="38"/>
      <c r="D241" s="223" t="s">
        <v>156</v>
      </c>
      <c r="E241" s="38"/>
      <c r="F241" s="224" t="s">
        <v>357</v>
      </c>
      <c r="G241" s="38"/>
      <c r="H241" s="38"/>
      <c r="I241" s="225"/>
      <c r="J241" s="38"/>
      <c r="K241" s="38"/>
      <c r="L241" s="42"/>
      <c r="M241" s="226"/>
      <c r="N241" s="227"/>
      <c r="O241" s="89"/>
      <c r="P241" s="89"/>
      <c r="Q241" s="89"/>
      <c r="R241" s="89"/>
      <c r="S241" s="89"/>
      <c r="T241" s="90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T241" s="15" t="s">
        <v>156</v>
      </c>
      <c r="AU241" s="15" t="s">
        <v>83</v>
      </c>
    </row>
    <row r="242" s="13" customFormat="1">
      <c r="A242" s="13"/>
      <c r="B242" s="228"/>
      <c r="C242" s="229"/>
      <c r="D242" s="223" t="s">
        <v>158</v>
      </c>
      <c r="E242" s="230" t="s">
        <v>99</v>
      </c>
      <c r="F242" s="231" t="s">
        <v>358</v>
      </c>
      <c r="G242" s="229"/>
      <c r="H242" s="232">
        <v>50.084000000000003</v>
      </c>
      <c r="I242" s="233"/>
      <c r="J242" s="229"/>
      <c r="K242" s="229"/>
      <c r="L242" s="234"/>
      <c r="M242" s="235"/>
      <c r="N242" s="236"/>
      <c r="O242" s="236"/>
      <c r="P242" s="236"/>
      <c r="Q242" s="236"/>
      <c r="R242" s="236"/>
      <c r="S242" s="236"/>
      <c r="T242" s="237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8" t="s">
        <v>158</v>
      </c>
      <c r="AU242" s="238" t="s">
        <v>83</v>
      </c>
      <c r="AV242" s="13" t="s">
        <v>83</v>
      </c>
      <c r="AW242" s="13" t="s">
        <v>31</v>
      </c>
      <c r="AX242" s="13" t="s">
        <v>79</v>
      </c>
      <c r="AY242" s="238" t="s">
        <v>147</v>
      </c>
    </row>
    <row r="243" s="2" customFormat="1" ht="14.4" customHeight="1">
      <c r="A243" s="36"/>
      <c r="B243" s="37"/>
      <c r="C243" s="210" t="s">
        <v>359</v>
      </c>
      <c r="D243" s="210" t="s">
        <v>149</v>
      </c>
      <c r="E243" s="211" t="s">
        <v>360</v>
      </c>
      <c r="F243" s="212" t="s">
        <v>361</v>
      </c>
      <c r="G243" s="213" t="s">
        <v>152</v>
      </c>
      <c r="H243" s="214">
        <v>50.084000000000003</v>
      </c>
      <c r="I243" s="215"/>
      <c r="J243" s="216">
        <f>ROUND(I243*H243,2)</f>
        <v>0</v>
      </c>
      <c r="K243" s="212" t="s">
        <v>153</v>
      </c>
      <c r="L243" s="42"/>
      <c r="M243" s="217" t="s">
        <v>1</v>
      </c>
      <c r="N243" s="218" t="s">
        <v>39</v>
      </c>
      <c r="O243" s="89"/>
      <c r="P243" s="219">
        <f>O243*H243</f>
        <v>0</v>
      </c>
      <c r="Q243" s="219">
        <v>0</v>
      </c>
      <c r="R243" s="219">
        <f>Q243*H243</f>
        <v>0</v>
      </c>
      <c r="S243" s="219">
        <v>0</v>
      </c>
      <c r="T243" s="220">
        <f>S243*H243</f>
        <v>0</v>
      </c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R243" s="221" t="s">
        <v>154</v>
      </c>
      <c r="AT243" s="221" t="s">
        <v>149</v>
      </c>
      <c r="AU243" s="221" t="s">
        <v>83</v>
      </c>
      <c r="AY243" s="15" t="s">
        <v>147</v>
      </c>
      <c r="BE243" s="222">
        <f>IF(N243="základní",J243,0)</f>
        <v>0</v>
      </c>
      <c r="BF243" s="222">
        <f>IF(N243="snížená",J243,0)</f>
        <v>0</v>
      </c>
      <c r="BG243" s="222">
        <f>IF(N243="zákl. přenesená",J243,0)</f>
        <v>0</v>
      </c>
      <c r="BH243" s="222">
        <f>IF(N243="sníž. přenesená",J243,0)</f>
        <v>0</v>
      </c>
      <c r="BI243" s="222">
        <f>IF(N243="nulová",J243,0)</f>
        <v>0</v>
      </c>
      <c r="BJ243" s="15" t="s">
        <v>79</v>
      </c>
      <c r="BK243" s="222">
        <f>ROUND(I243*H243,2)</f>
        <v>0</v>
      </c>
      <c r="BL243" s="15" t="s">
        <v>154</v>
      </c>
      <c r="BM243" s="221" t="s">
        <v>362</v>
      </c>
    </row>
    <row r="244" s="2" customFormat="1">
      <c r="A244" s="36"/>
      <c r="B244" s="37"/>
      <c r="C244" s="38"/>
      <c r="D244" s="223" t="s">
        <v>156</v>
      </c>
      <c r="E244" s="38"/>
      <c r="F244" s="224" t="s">
        <v>363</v>
      </c>
      <c r="G244" s="38"/>
      <c r="H244" s="38"/>
      <c r="I244" s="225"/>
      <c r="J244" s="38"/>
      <c r="K244" s="38"/>
      <c r="L244" s="42"/>
      <c r="M244" s="226"/>
      <c r="N244" s="227"/>
      <c r="O244" s="89"/>
      <c r="P244" s="89"/>
      <c r="Q244" s="89"/>
      <c r="R244" s="89"/>
      <c r="S244" s="89"/>
      <c r="T244" s="90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T244" s="15" t="s">
        <v>156</v>
      </c>
      <c r="AU244" s="15" t="s">
        <v>83</v>
      </c>
    </row>
    <row r="245" s="13" customFormat="1">
      <c r="A245" s="13"/>
      <c r="B245" s="228"/>
      <c r="C245" s="229"/>
      <c r="D245" s="223" t="s">
        <v>158</v>
      </c>
      <c r="E245" s="230" t="s">
        <v>1</v>
      </c>
      <c r="F245" s="231" t="s">
        <v>99</v>
      </c>
      <c r="G245" s="229"/>
      <c r="H245" s="232">
        <v>50.084000000000003</v>
      </c>
      <c r="I245" s="233"/>
      <c r="J245" s="229"/>
      <c r="K245" s="229"/>
      <c r="L245" s="234"/>
      <c r="M245" s="235"/>
      <c r="N245" s="236"/>
      <c r="O245" s="236"/>
      <c r="P245" s="236"/>
      <c r="Q245" s="236"/>
      <c r="R245" s="236"/>
      <c r="S245" s="236"/>
      <c r="T245" s="237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8" t="s">
        <v>158</v>
      </c>
      <c r="AU245" s="238" t="s">
        <v>83</v>
      </c>
      <c r="AV245" s="13" t="s">
        <v>83</v>
      </c>
      <c r="AW245" s="13" t="s">
        <v>31</v>
      </c>
      <c r="AX245" s="13" t="s">
        <v>79</v>
      </c>
      <c r="AY245" s="238" t="s">
        <v>147</v>
      </c>
    </row>
    <row r="246" s="2" customFormat="1" ht="19.8" customHeight="1">
      <c r="A246" s="36"/>
      <c r="B246" s="37"/>
      <c r="C246" s="210" t="s">
        <v>364</v>
      </c>
      <c r="D246" s="210" t="s">
        <v>149</v>
      </c>
      <c r="E246" s="211" t="s">
        <v>365</v>
      </c>
      <c r="F246" s="212" t="s">
        <v>366</v>
      </c>
      <c r="G246" s="213" t="s">
        <v>253</v>
      </c>
      <c r="H246" s="214">
        <v>0.55900000000000005</v>
      </c>
      <c r="I246" s="215"/>
      <c r="J246" s="216">
        <f>ROUND(I246*H246,2)</f>
        <v>0</v>
      </c>
      <c r="K246" s="212" t="s">
        <v>153</v>
      </c>
      <c r="L246" s="42"/>
      <c r="M246" s="217" t="s">
        <v>1</v>
      </c>
      <c r="N246" s="218" t="s">
        <v>39</v>
      </c>
      <c r="O246" s="89"/>
      <c r="P246" s="219">
        <f>O246*H246</f>
        <v>0</v>
      </c>
      <c r="Q246" s="219">
        <v>1.0606199999999999</v>
      </c>
      <c r="R246" s="219">
        <f>Q246*H246</f>
        <v>0.59288658000000005</v>
      </c>
      <c r="S246" s="219">
        <v>0</v>
      </c>
      <c r="T246" s="220">
        <f>S246*H246</f>
        <v>0</v>
      </c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R246" s="221" t="s">
        <v>154</v>
      </c>
      <c r="AT246" s="221" t="s">
        <v>149</v>
      </c>
      <c r="AU246" s="221" t="s">
        <v>83</v>
      </c>
      <c r="AY246" s="15" t="s">
        <v>147</v>
      </c>
      <c r="BE246" s="222">
        <f>IF(N246="základní",J246,0)</f>
        <v>0</v>
      </c>
      <c r="BF246" s="222">
        <f>IF(N246="snížená",J246,0)</f>
        <v>0</v>
      </c>
      <c r="BG246" s="222">
        <f>IF(N246="zákl. přenesená",J246,0)</f>
        <v>0</v>
      </c>
      <c r="BH246" s="222">
        <f>IF(N246="sníž. přenesená",J246,0)</f>
        <v>0</v>
      </c>
      <c r="BI246" s="222">
        <f>IF(N246="nulová",J246,0)</f>
        <v>0</v>
      </c>
      <c r="BJ246" s="15" t="s">
        <v>79</v>
      </c>
      <c r="BK246" s="222">
        <f>ROUND(I246*H246,2)</f>
        <v>0</v>
      </c>
      <c r="BL246" s="15" t="s">
        <v>154</v>
      </c>
      <c r="BM246" s="221" t="s">
        <v>367</v>
      </c>
    </row>
    <row r="247" s="2" customFormat="1">
      <c r="A247" s="36"/>
      <c r="B247" s="37"/>
      <c r="C247" s="38"/>
      <c r="D247" s="223" t="s">
        <v>156</v>
      </c>
      <c r="E247" s="38"/>
      <c r="F247" s="224" t="s">
        <v>368</v>
      </c>
      <c r="G247" s="38"/>
      <c r="H247" s="38"/>
      <c r="I247" s="225"/>
      <c r="J247" s="38"/>
      <c r="K247" s="38"/>
      <c r="L247" s="42"/>
      <c r="M247" s="226"/>
      <c r="N247" s="227"/>
      <c r="O247" s="89"/>
      <c r="P247" s="89"/>
      <c r="Q247" s="89"/>
      <c r="R247" s="89"/>
      <c r="S247" s="89"/>
      <c r="T247" s="90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T247" s="15" t="s">
        <v>156</v>
      </c>
      <c r="AU247" s="15" t="s">
        <v>83</v>
      </c>
    </row>
    <row r="248" s="13" customFormat="1">
      <c r="A248" s="13"/>
      <c r="B248" s="228"/>
      <c r="C248" s="229"/>
      <c r="D248" s="223" t="s">
        <v>158</v>
      </c>
      <c r="E248" s="230" t="s">
        <v>1</v>
      </c>
      <c r="F248" s="231" t="s">
        <v>369</v>
      </c>
      <c r="G248" s="229"/>
      <c r="H248" s="232">
        <v>0.55900000000000005</v>
      </c>
      <c r="I248" s="233"/>
      <c r="J248" s="229"/>
      <c r="K248" s="229"/>
      <c r="L248" s="234"/>
      <c r="M248" s="235"/>
      <c r="N248" s="236"/>
      <c r="O248" s="236"/>
      <c r="P248" s="236"/>
      <c r="Q248" s="236"/>
      <c r="R248" s="236"/>
      <c r="S248" s="236"/>
      <c r="T248" s="237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38" t="s">
        <v>158</v>
      </c>
      <c r="AU248" s="238" t="s">
        <v>83</v>
      </c>
      <c r="AV248" s="13" t="s">
        <v>83</v>
      </c>
      <c r="AW248" s="13" t="s">
        <v>31</v>
      </c>
      <c r="AX248" s="13" t="s">
        <v>79</v>
      </c>
      <c r="AY248" s="238" t="s">
        <v>147</v>
      </c>
    </row>
    <row r="249" s="2" customFormat="1" ht="22.2" customHeight="1">
      <c r="A249" s="36"/>
      <c r="B249" s="37"/>
      <c r="C249" s="210" t="s">
        <v>370</v>
      </c>
      <c r="D249" s="210" t="s">
        <v>149</v>
      </c>
      <c r="E249" s="211" t="s">
        <v>371</v>
      </c>
      <c r="F249" s="212" t="s">
        <v>372</v>
      </c>
      <c r="G249" s="213" t="s">
        <v>201</v>
      </c>
      <c r="H249" s="214">
        <v>3.7799999999999998</v>
      </c>
      <c r="I249" s="215"/>
      <c r="J249" s="216">
        <f>ROUND(I249*H249,2)</f>
        <v>0</v>
      </c>
      <c r="K249" s="212" t="s">
        <v>153</v>
      </c>
      <c r="L249" s="42"/>
      <c r="M249" s="217" t="s">
        <v>1</v>
      </c>
      <c r="N249" s="218" t="s">
        <v>39</v>
      </c>
      <c r="O249" s="89"/>
      <c r="P249" s="219">
        <f>O249*H249</f>
        <v>0</v>
      </c>
      <c r="Q249" s="219">
        <v>1.9312499999999999</v>
      </c>
      <c r="R249" s="219">
        <f>Q249*H249</f>
        <v>7.3001249999999995</v>
      </c>
      <c r="S249" s="219">
        <v>0</v>
      </c>
      <c r="T249" s="220">
        <f>S249*H249</f>
        <v>0</v>
      </c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R249" s="221" t="s">
        <v>154</v>
      </c>
      <c r="AT249" s="221" t="s">
        <v>149</v>
      </c>
      <c r="AU249" s="221" t="s">
        <v>83</v>
      </c>
      <c r="AY249" s="15" t="s">
        <v>147</v>
      </c>
      <c r="BE249" s="222">
        <f>IF(N249="základní",J249,0)</f>
        <v>0</v>
      </c>
      <c r="BF249" s="222">
        <f>IF(N249="snížená",J249,0)</f>
        <v>0</v>
      </c>
      <c r="BG249" s="222">
        <f>IF(N249="zákl. přenesená",J249,0)</f>
        <v>0</v>
      </c>
      <c r="BH249" s="222">
        <f>IF(N249="sníž. přenesená",J249,0)</f>
        <v>0</v>
      </c>
      <c r="BI249" s="222">
        <f>IF(N249="nulová",J249,0)</f>
        <v>0</v>
      </c>
      <c r="BJ249" s="15" t="s">
        <v>79</v>
      </c>
      <c r="BK249" s="222">
        <f>ROUND(I249*H249,2)</f>
        <v>0</v>
      </c>
      <c r="BL249" s="15" t="s">
        <v>154</v>
      </c>
      <c r="BM249" s="221" t="s">
        <v>373</v>
      </c>
    </row>
    <row r="250" s="2" customFormat="1">
      <c r="A250" s="36"/>
      <c r="B250" s="37"/>
      <c r="C250" s="38"/>
      <c r="D250" s="223" t="s">
        <v>156</v>
      </c>
      <c r="E250" s="38"/>
      <c r="F250" s="224" t="s">
        <v>374</v>
      </c>
      <c r="G250" s="38"/>
      <c r="H250" s="38"/>
      <c r="I250" s="225"/>
      <c r="J250" s="38"/>
      <c r="K250" s="38"/>
      <c r="L250" s="42"/>
      <c r="M250" s="226"/>
      <c r="N250" s="227"/>
      <c r="O250" s="89"/>
      <c r="P250" s="89"/>
      <c r="Q250" s="89"/>
      <c r="R250" s="89"/>
      <c r="S250" s="89"/>
      <c r="T250" s="90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T250" s="15" t="s">
        <v>156</v>
      </c>
      <c r="AU250" s="15" t="s">
        <v>83</v>
      </c>
    </row>
    <row r="251" s="13" customFormat="1">
      <c r="A251" s="13"/>
      <c r="B251" s="228"/>
      <c r="C251" s="229"/>
      <c r="D251" s="223" t="s">
        <v>158</v>
      </c>
      <c r="E251" s="230" t="s">
        <v>1</v>
      </c>
      <c r="F251" s="231" t="s">
        <v>375</v>
      </c>
      <c r="G251" s="229"/>
      <c r="H251" s="232">
        <v>3.7799999999999998</v>
      </c>
      <c r="I251" s="233"/>
      <c r="J251" s="229"/>
      <c r="K251" s="229"/>
      <c r="L251" s="234"/>
      <c r="M251" s="235"/>
      <c r="N251" s="236"/>
      <c r="O251" s="236"/>
      <c r="P251" s="236"/>
      <c r="Q251" s="236"/>
      <c r="R251" s="236"/>
      <c r="S251" s="236"/>
      <c r="T251" s="237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38" t="s">
        <v>158</v>
      </c>
      <c r="AU251" s="238" t="s">
        <v>83</v>
      </c>
      <c r="AV251" s="13" t="s">
        <v>83</v>
      </c>
      <c r="AW251" s="13" t="s">
        <v>31</v>
      </c>
      <c r="AX251" s="13" t="s">
        <v>79</v>
      </c>
      <c r="AY251" s="238" t="s">
        <v>147</v>
      </c>
    </row>
    <row r="252" s="12" customFormat="1" ht="22.8" customHeight="1">
      <c r="A252" s="12"/>
      <c r="B252" s="194"/>
      <c r="C252" s="195"/>
      <c r="D252" s="196" t="s">
        <v>73</v>
      </c>
      <c r="E252" s="208" t="s">
        <v>178</v>
      </c>
      <c r="F252" s="208" t="s">
        <v>376</v>
      </c>
      <c r="G252" s="195"/>
      <c r="H252" s="195"/>
      <c r="I252" s="198"/>
      <c r="J252" s="209">
        <f>BK252</f>
        <v>0</v>
      </c>
      <c r="K252" s="195"/>
      <c r="L252" s="200"/>
      <c r="M252" s="201"/>
      <c r="N252" s="202"/>
      <c r="O252" s="202"/>
      <c r="P252" s="203">
        <f>SUM(P253:P259)</f>
        <v>0</v>
      </c>
      <c r="Q252" s="202"/>
      <c r="R252" s="203">
        <f>SUM(R253:R259)</f>
        <v>2.0149500000000002</v>
      </c>
      <c r="S252" s="202"/>
      <c r="T252" s="204">
        <f>SUM(T253:T259)</f>
        <v>0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205" t="s">
        <v>79</v>
      </c>
      <c r="AT252" s="206" t="s">
        <v>73</v>
      </c>
      <c r="AU252" s="206" t="s">
        <v>79</v>
      </c>
      <c r="AY252" s="205" t="s">
        <v>147</v>
      </c>
      <c r="BK252" s="207">
        <f>SUM(BK253:BK259)</f>
        <v>0</v>
      </c>
    </row>
    <row r="253" s="2" customFormat="1" ht="22.2" customHeight="1">
      <c r="A253" s="36"/>
      <c r="B253" s="37"/>
      <c r="C253" s="210" t="s">
        <v>377</v>
      </c>
      <c r="D253" s="210" t="s">
        <v>149</v>
      </c>
      <c r="E253" s="211" t="s">
        <v>378</v>
      </c>
      <c r="F253" s="212" t="s">
        <v>379</v>
      </c>
      <c r="G253" s="213" t="s">
        <v>152</v>
      </c>
      <c r="H253" s="214">
        <v>19.949999999999999</v>
      </c>
      <c r="I253" s="215"/>
      <c r="J253" s="216">
        <f>ROUND(I253*H253,2)</f>
        <v>0</v>
      </c>
      <c r="K253" s="212" t="s">
        <v>153</v>
      </c>
      <c r="L253" s="42"/>
      <c r="M253" s="217" t="s">
        <v>1</v>
      </c>
      <c r="N253" s="218" t="s">
        <v>39</v>
      </c>
      <c r="O253" s="89"/>
      <c r="P253" s="219">
        <f>O253*H253</f>
        <v>0</v>
      </c>
      <c r="Q253" s="219">
        <v>0</v>
      </c>
      <c r="R253" s="219">
        <f>Q253*H253</f>
        <v>0</v>
      </c>
      <c r="S253" s="219">
        <v>0</v>
      </c>
      <c r="T253" s="220">
        <f>S253*H253</f>
        <v>0</v>
      </c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R253" s="221" t="s">
        <v>154</v>
      </c>
      <c r="AT253" s="221" t="s">
        <v>149</v>
      </c>
      <c r="AU253" s="221" t="s">
        <v>83</v>
      </c>
      <c r="AY253" s="15" t="s">
        <v>147</v>
      </c>
      <c r="BE253" s="222">
        <f>IF(N253="základní",J253,0)</f>
        <v>0</v>
      </c>
      <c r="BF253" s="222">
        <f>IF(N253="snížená",J253,0)</f>
        <v>0</v>
      </c>
      <c r="BG253" s="222">
        <f>IF(N253="zákl. přenesená",J253,0)</f>
        <v>0</v>
      </c>
      <c r="BH253" s="222">
        <f>IF(N253="sníž. přenesená",J253,0)</f>
        <v>0</v>
      </c>
      <c r="BI253" s="222">
        <f>IF(N253="nulová",J253,0)</f>
        <v>0</v>
      </c>
      <c r="BJ253" s="15" t="s">
        <v>79</v>
      </c>
      <c r="BK253" s="222">
        <f>ROUND(I253*H253,2)</f>
        <v>0</v>
      </c>
      <c r="BL253" s="15" t="s">
        <v>154</v>
      </c>
      <c r="BM253" s="221" t="s">
        <v>380</v>
      </c>
    </row>
    <row r="254" s="2" customFormat="1">
      <c r="A254" s="36"/>
      <c r="B254" s="37"/>
      <c r="C254" s="38"/>
      <c r="D254" s="223" t="s">
        <v>156</v>
      </c>
      <c r="E254" s="38"/>
      <c r="F254" s="224" t="s">
        <v>381</v>
      </c>
      <c r="G254" s="38"/>
      <c r="H254" s="38"/>
      <c r="I254" s="225"/>
      <c r="J254" s="38"/>
      <c r="K254" s="38"/>
      <c r="L254" s="42"/>
      <c r="M254" s="226"/>
      <c r="N254" s="227"/>
      <c r="O254" s="89"/>
      <c r="P254" s="89"/>
      <c r="Q254" s="89"/>
      <c r="R254" s="89"/>
      <c r="S254" s="89"/>
      <c r="T254" s="90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T254" s="15" t="s">
        <v>156</v>
      </c>
      <c r="AU254" s="15" t="s">
        <v>83</v>
      </c>
    </row>
    <row r="255" s="13" customFormat="1">
      <c r="A255" s="13"/>
      <c r="B255" s="228"/>
      <c r="C255" s="229"/>
      <c r="D255" s="223" t="s">
        <v>158</v>
      </c>
      <c r="E255" s="230" t="s">
        <v>1</v>
      </c>
      <c r="F255" s="231" t="s">
        <v>81</v>
      </c>
      <c r="G255" s="229"/>
      <c r="H255" s="232">
        <v>19.949999999999999</v>
      </c>
      <c r="I255" s="233"/>
      <c r="J255" s="229"/>
      <c r="K255" s="229"/>
      <c r="L255" s="234"/>
      <c r="M255" s="235"/>
      <c r="N255" s="236"/>
      <c r="O255" s="236"/>
      <c r="P255" s="236"/>
      <c r="Q255" s="236"/>
      <c r="R255" s="236"/>
      <c r="S255" s="236"/>
      <c r="T255" s="237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8" t="s">
        <v>158</v>
      </c>
      <c r="AU255" s="238" t="s">
        <v>83</v>
      </c>
      <c r="AV255" s="13" t="s">
        <v>83</v>
      </c>
      <c r="AW255" s="13" t="s">
        <v>31</v>
      </c>
      <c r="AX255" s="13" t="s">
        <v>79</v>
      </c>
      <c r="AY255" s="238" t="s">
        <v>147</v>
      </c>
    </row>
    <row r="256" s="2" customFormat="1" ht="30" customHeight="1">
      <c r="A256" s="36"/>
      <c r="B256" s="37"/>
      <c r="C256" s="210" t="s">
        <v>382</v>
      </c>
      <c r="D256" s="210" t="s">
        <v>149</v>
      </c>
      <c r="E256" s="211" t="s">
        <v>383</v>
      </c>
      <c r="F256" s="212" t="s">
        <v>384</v>
      </c>
      <c r="G256" s="213" t="s">
        <v>152</v>
      </c>
      <c r="H256" s="214">
        <v>19.949999999999999</v>
      </c>
      <c r="I256" s="215"/>
      <c r="J256" s="216">
        <f>ROUND(I256*H256,2)</f>
        <v>0</v>
      </c>
      <c r="K256" s="212" t="s">
        <v>153</v>
      </c>
      <c r="L256" s="42"/>
      <c r="M256" s="217" t="s">
        <v>1</v>
      </c>
      <c r="N256" s="218" t="s">
        <v>39</v>
      </c>
      <c r="O256" s="89"/>
      <c r="P256" s="219">
        <f>O256*H256</f>
        <v>0</v>
      </c>
      <c r="Q256" s="219">
        <v>0.10100000000000001</v>
      </c>
      <c r="R256" s="219">
        <f>Q256*H256</f>
        <v>2.0149500000000002</v>
      </c>
      <c r="S256" s="219">
        <v>0</v>
      </c>
      <c r="T256" s="220">
        <f>S256*H256</f>
        <v>0</v>
      </c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R256" s="221" t="s">
        <v>154</v>
      </c>
      <c r="AT256" s="221" t="s">
        <v>149</v>
      </c>
      <c r="AU256" s="221" t="s">
        <v>83</v>
      </c>
      <c r="AY256" s="15" t="s">
        <v>147</v>
      </c>
      <c r="BE256" s="222">
        <f>IF(N256="základní",J256,0)</f>
        <v>0</v>
      </c>
      <c r="BF256" s="222">
        <f>IF(N256="snížená",J256,0)</f>
        <v>0</v>
      </c>
      <c r="BG256" s="222">
        <f>IF(N256="zákl. přenesená",J256,0)</f>
        <v>0</v>
      </c>
      <c r="BH256" s="222">
        <f>IF(N256="sníž. přenesená",J256,0)</f>
        <v>0</v>
      </c>
      <c r="BI256" s="222">
        <f>IF(N256="nulová",J256,0)</f>
        <v>0</v>
      </c>
      <c r="BJ256" s="15" t="s">
        <v>79</v>
      </c>
      <c r="BK256" s="222">
        <f>ROUND(I256*H256,2)</f>
        <v>0</v>
      </c>
      <c r="BL256" s="15" t="s">
        <v>154</v>
      </c>
      <c r="BM256" s="221" t="s">
        <v>385</v>
      </c>
    </row>
    <row r="257" s="2" customFormat="1">
      <c r="A257" s="36"/>
      <c r="B257" s="37"/>
      <c r="C257" s="38"/>
      <c r="D257" s="223" t="s">
        <v>156</v>
      </c>
      <c r="E257" s="38"/>
      <c r="F257" s="224" t="s">
        <v>386</v>
      </c>
      <c r="G257" s="38"/>
      <c r="H257" s="38"/>
      <c r="I257" s="225"/>
      <c r="J257" s="38"/>
      <c r="K257" s="38"/>
      <c r="L257" s="42"/>
      <c r="M257" s="226"/>
      <c r="N257" s="227"/>
      <c r="O257" s="89"/>
      <c r="P257" s="89"/>
      <c r="Q257" s="89"/>
      <c r="R257" s="89"/>
      <c r="S257" s="89"/>
      <c r="T257" s="90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T257" s="15" t="s">
        <v>156</v>
      </c>
      <c r="AU257" s="15" t="s">
        <v>83</v>
      </c>
    </row>
    <row r="258" s="2" customFormat="1">
      <c r="A258" s="36"/>
      <c r="B258" s="37"/>
      <c r="C258" s="38"/>
      <c r="D258" s="223" t="s">
        <v>169</v>
      </c>
      <c r="E258" s="38"/>
      <c r="F258" s="239" t="s">
        <v>387</v>
      </c>
      <c r="G258" s="38"/>
      <c r="H258" s="38"/>
      <c r="I258" s="225"/>
      <c r="J258" s="38"/>
      <c r="K258" s="38"/>
      <c r="L258" s="42"/>
      <c r="M258" s="226"/>
      <c r="N258" s="227"/>
      <c r="O258" s="89"/>
      <c r="P258" s="89"/>
      <c r="Q258" s="89"/>
      <c r="R258" s="89"/>
      <c r="S258" s="89"/>
      <c r="T258" s="90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T258" s="15" t="s">
        <v>169</v>
      </c>
      <c r="AU258" s="15" t="s">
        <v>83</v>
      </c>
    </row>
    <row r="259" s="13" customFormat="1">
      <c r="A259" s="13"/>
      <c r="B259" s="228"/>
      <c r="C259" s="229"/>
      <c r="D259" s="223" t="s">
        <v>158</v>
      </c>
      <c r="E259" s="230" t="s">
        <v>1</v>
      </c>
      <c r="F259" s="231" t="s">
        <v>81</v>
      </c>
      <c r="G259" s="229"/>
      <c r="H259" s="232">
        <v>19.949999999999999</v>
      </c>
      <c r="I259" s="233"/>
      <c r="J259" s="229"/>
      <c r="K259" s="229"/>
      <c r="L259" s="234"/>
      <c r="M259" s="235"/>
      <c r="N259" s="236"/>
      <c r="O259" s="236"/>
      <c r="P259" s="236"/>
      <c r="Q259" s="236"/>
      <c r="R259" s="236"/>
      <c r="S259" s="236"/>
      <c r="T259" s="237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38" t="s">
        <v>158</v>
      </c>
      <c r="AU259" s="238" t="s">
        <v>83</v>
      </c>
      <c r="AV259" s="13" t="s">
        <v>83</v>
      </c>
      <c r="AW259" s="13" t="s">
        <v>31</v>
      </c>
      <c r="AX259" s="13" t="s">
        <v>79</v>
      </c>
      <c r="AY259" s="238" t="s">
        <v>147</v>
      </c>
    </row>
    <row r="260" s="12" customFormat="1" ht="22.8" customHeight="1">
      <c r="A260" s="12"/>
      <c r="B260" s="194"/>
      <c r="C260" s="195"/>
      <c r="D260" s="196" t="s">
        <v>73</v>
      </c>
      <c r="E260" s="208" t="s">
        <v>185</v>
      </c>
      <c r="F260" s="208" t="s">
        <v>388</v>
      </c>
      <c r="G260" s="195"/>
      <c r="H260" s="195"/>
      <c r="I260" s="198"/>
      <c r="J260" s="209">
        <f>BK260</f>
        <v>0</v>
      </c>
      <c r="K260" s="195"/>
      <c r="L260" s="200"/>
      <c r="M260" s="201"/>
      <c r="N260" s="202"/>
      <c r="O260" s="202"/>
      <c r="P260" s="203">
        <f>SUM(P261:P269)</f>
        <v>0</v>
      </c>
      <c r="Q260" s="202"/>
      <c r="R260" s="203">
        <f>SUM(R261:R269)</f>
        <v>6.5985992999999992</v>
      </c>
      <c r="S260" s="202"/>
      <c r="T260" s="204">
        <f>SUM(T261:T269)</f>
        <v>0</v>
      </c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R260" s="205" t="s">
        <v>79</v>
      </c>
      <c r="AT260" s="206" t="s">
        <v>73</v>
      </c>
      <c r="AU260" s="206" t="s">
        <v>79</v>
      </c>
      <c r="AY260" s="205" t="s">
        <v>147</v>
      </c>
      <c r="BK260" s="207">
        <f>SUM(BK261:BK269)</f>
        <v>0</v>
      </c>
    </row>
    <row r="261" s="2" customFormat="1" ht="14.4" customHeight="1">
      <c r="A261" s="36"/>
      <c r="B261" s="37"/>
      <c r="C261" s="210" t="s">
        <v>389</v>
      </c>
      <c r="D261" s="210" t="s">
        <v>149</v>
      </c>
      <c r="E261" s="211" t="s">
        <v>390</v>
      </c>
      <c r="F261" s="212" t="s">
        <v>391</v>
      </c>
      <c r="G261" s="213" t="s">
        <v>152</v>
      </c>
      <c r="H261" s="214">
        <v>4.6799999999999997</v>
      </c>
      <c r="I261" s="215"/>
      <c r="J261" s="216">
        <f>ROUND(I261*H261,2)</f>
        <v>0</v>
      </c>
      <c r="K261" s="212" t="s">
        <v>153</v>
      </c>
      <c r="L261" s="42"/>
      <c r="M261" s="217" t="s">
        <v>1</v>
      </c>
      <c r="N261" s="218" t="s">
        <v>39</v>
      </c>
      <c r="O261" s="89"/>
      <c r="P261" s="219">
        <f>O261*H261</f>
        <v>0</v>
      </c>
      <c r="Q261" s="219">
        <v>0.016070000000000001</v>
      </c>
      <c r="R261" s="219">
        <f>Q261*H261</f>
        <v>0.075207599999999999</v>
      </c>
      <c r="S261" s="219">
        <v>0</v>
      </c>
      <c r="T261" s="220">
        <f>S261*H261</f>
        <v>0</v>
      </c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R261" s="221" t="s">
        <v>154</v>
      </c>
      <c r="AT261" s="221" t="s">
        <v>149</v>
      </c>
      <c r="AU261" s="221" t="s">
        <v>83</v>
      </c>
      <c r="AY261" s="15" t="s">
        <v>147</v>
      </c>
      <c r="BE261" s="222">
        <f>IF(N261="základní",J261,0)</f>
        <v>0</v>
      </c>
      <c r="BF261" s="222">
        <f>IF(N261="snížená",J261,0)</f>
        <v>0</v>
      </c>
      <c r="BG261" s="222">
        <f>IF(N261="zákl. přenesená",J261,0)</f>
        <v>0</v>
      </c>
      <c r="BH261" s="222">
        <f>IF(N261="sníž. přenesená",J261,0)</f>
        <v>0</v>
      </c>
      <c r="BI261" s="222">
        <f>IF(N261="nulová",J261,0)</f>
        <v>0</v>
      </c>
      <c r="BJ261" s="15" t="s">
        <v>79</v>
      </c>
      <c r="BK261" s="222">
        <f>ROUND(I261*H261,2)</f>
        <v>0</v>
      </c>
      <c r="BL261" s="15" t="s">
        <v>154</v>
      </c>
      <c r="BM261" s="221" t="s">
        <v>392</v>
      </c>
    </row>
    <row r="262" s="2" customFormat="1">
      <c r="A262" s="36"/>
      <c r="B262" s="37"/>
      <c r="C262" s="38"/>
      <c r="D262" s="223" t="s">
        <v>156</v>
      </c>
      <c r="E262" s="38"/>
      <c r="F262" s="224" t="s">
        <v>393</v>
      </c>
      <c r="G262" s="38"/>
      <c r="H262" s="38"/>
      <c r="I262" s="225"/>
      <c r="J262" s="38"/>
      <c r="K262" s="38"/>
      <c r="L262" s="42"/>
      <c r="M262" s="226"/>
      <c r="N262" s="227"/>
      <c r="O262" s="89"/>
      <c r="P262" s="89"/>
      <c r="Q262" s="89"/>
      <c r="R262" s="89"/>
      <c r="S262" s="89"/>
      <c r="T262" s="90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T262" s="15" t="s">
        <v>156</v>
      </c>
      <c r="AU262" s="15" t="s">
        <v>83</v>
      </c>
    </row>
    <row r="263" s="13" customFormat="1">
      <c r="A263" s="13"/>
      <c r="B263" s="228"/>
      <c r="C263" s="229"/>
      <c r="D263" s="223" t="s">
        <v>158</v>
      </c>
      <c r="E263" s="230" t="s">
        <v>107</v>
      </c>
      <c r="F263" s="231" t="s">
        <v>394</v>
      </c>
      <c r="G263" s="229"/>
      <c r="H263" s="232">
        <v>4.6799999999999997</v>
      </c>
      <c r="I263" s="233"/>
      <c r="J263" s="229"/>
      <c r="K263" s="229"/>
      <c r="L263" s="234"/>
      <c r="M263" s="235"/>
      <c r="N263" s="236"/>
      <c r="O263" s="236"/>
      <c r="P263" s="236"/>
      <c r="Q263" s="236"/>
      <c r="R263" s="236"/>
      <c r="S263" s="236"/>
      <c r="T263" s="237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38" t="s">
        <v>158</v>
      </c>
      <c r="AU263" s="238" t="s">
        <v>83</v>
      </c>
      <c r="AV263" s="13" t="s">
        <v>83</v>
      </c>
      <c r="AW263" s="13" t="s">
        <v>31</v>
      </c>
      <c r="AX263" s="13" t="s">
        <v>79</v>
      </c>
      <c r="AY263" s="238" t="s">
        <v>147</v>
      </c>
    </row>
    <row r="264" s="2" customFormat="1" ht="14.4" customHeight="1">
      <c r="A264" s="36"/>
      <c r="B264" s="37"/>
      <c r="C264" s="210" t="s">
        <v>395</v>
      </c>
      <c r="D264" s="210" t="s">
        <v>149</v>
      </c>
      <c r="E264" s="211" t="s">
        <v>396</v>
      </c>
      <c r="F264" s="212" t="s">
        <v>397</v>
      </c>
      <c r="G264" s="213" t="s">
        <v>152</v>
      </c>
      <c r="H264" s="214">
        <v>4.6799999999999997</v>
      </c>
      <c r="I264" s="215"/>
      <c r="J264" s="216">
        <f>ROUND(I264*H264,2)</f>
        <v>0</v>
      </c>
      <c r="K264" s="212" t="s">
        <v>153</v>
      </c>
      <c r="L264" s="42"/>
      <c r="M264" s="217" t="s">
        <v>1</v>
      </c>
      <c r="N264" s="218" t="s">
        <v>39</v>
      </c>
      <c r="O264" s="89"/>
      <c r="P264" s="219">
        <f>O264*H264</f>
        <v>0</v>
      </c>
      <c r="Q264" s="219">
        <v>0</v>
      </c>
      <c r="R264" s="219">
        <f>Q264*H264</f>
        <v>0</v>
      </c>
      <c r="S264" s="219">
        <v>0</v>
      </c>
      <c r="T264" s="220">
        <f>S264*H264</f>
        <v>0</v>
      </c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R264" s="221" t="s">
        <v>154</v>
      </c>
      <c r="AT264" s="221" t="s">
        <v>149</v>
      </c>
      <c r="AU264" s="221" t="s">
        <v>83</v>
      </c>
      <c r="AY264" s="15" t="s">
        <v>147</v>
      </c>
      <c r="BE264" s="222">
        <f>IF(N264="základní",J264,0)</f>
        <v>0</v>
      </c>
      <c r="BF264" s="222">
        <f>IF(N264="snížená",J264,0)</f>
        <v>0</v>
      </c>
      <c r="BG264" s="222">
        <f>IF(N264="zákl. přenesená",J264,0)</f>
        <v>0</v>
      </c>
      <c r="BH264" s="222">
        <f>IF(N264="sníž. přenesená",J264,0)</f>
        <v>0</v>
      </c>
      <c r="BI264" s="222">
        <f>IF(N264="nulová",J264,0)</f>
        <v>0</v>
      </c>
      <c r="BJ264" s="15" t="s">
        <v>79</v>
      </c>
      <c r="BK264" s="222">
        <f>ROUND(I264*H264,2)</f>
        <v>0</v>
      </c>
      <c r="BL264" s="15" t="s">
        <v>154</v>
      </c>
      <c r="BM264" s="221" t="s">
        <v>398</v>
      </c>
    </row>
    <row r="265" s="2" customFormat="1">
      <c r="A265" s="36"/>
      <c r="B265" s="37"/>
      <c r="C265" s="38"/>
      <c r="D265" s="223" t="s">
        <v>156</v>
      </c>
      <c r="E265" s="38"/>
      <c r="F265" s="224" t="s">
        <v>399</v>
      </c>
      <c r="G265" s="38"/>
      <c r="H265" s="38"/>
      <c r="I265" s="225"/>
      <c r="J265" s="38"/>
      <c r="K265" s="38"/>
      <c r="L265" s="42"/>
      <c r="M265" s="226"/>
      <c r="N265" s="227"/>
      <c r="O265" s="89"/>
      <c r="P265" s="89"/>
      <c r="Q265" s="89"/>
      <c r="R265" s="89"/>
      <c r="S265" s="89"/>
      <c r="T265" s="90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T265" s="15" t="s">
        <v>156</v>
      </c>
      <c r="AU265" s="15" t="s">
        <v>83</v>
      </c>
    </row>
    <row r="266" s="13" customFormat="1">
      <c r="A266" s="13"/>
      <c r="B266" s="228"/>
      <c r="C266" s="229"/>
      <c r="D266" s="223" t="s">
        <v>158</v>
      </c>
      <c r="E266" s="230" t="s">
        <v>1</v>
      </c>
      <c r="F266" s="231" t="s">
        <v>107</v>
      </c>
      <c r="G266" s="229"/>
      <c r="H266" s="232">
        <v>4.6799999999999997</v>
      </c>
      <c r="I266" s="233"/>
      <c r="J266" s="229"/>
      <c r="K266" s="229"/>
      <c r="L266" s="234"/>
      <c r="M266" s="235"/>
      <c r="N266" s="236"/>
      <c r="O266" s="236"/>
      <c r="P266" s="236"/>
      <c r="Q266" s="236"/>
      <c r="R266" s="236"/>
      <c r="S266" s="236"/>
      <c r="T266" s="237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38" t="s">
        <v>158</v>
      </c>
      <c r="AU266" s="238" t="s">
        <v>83</v>
      </c>
      <c r="AV266" s="13" t="s">
        <v>83</v>
      </c>
      <c r="AW266" s="13" t="s">
        <v>31</v>
      </c>
      <c r="AX266" s="13" t="s">
        <v>79</v>
      </c>
      <c r="AY266" s="238" t="s">
        <v>147</v>
      </c>
    </row>
    <row r="267" s="2" customFormat="1" ht="30" customHeight="1">
      <c r="A267" s="36"/>
      <c r="B267" s="37"/>
      <c r="C267" s="210" t="s">
        <v>400</v>
      </c>
      <c r="D267" s="210" t="s">
        <v>149</v>
      </c>
      <c r="E267" s="211" t="s">
        <v>401</v>
      </c>
      <c r="F267" s="212" t="s">
        <v>402</v>
      </c>
      <c r="G267" s="213" t="s">
        <v>201</v>
      </c>
      <c r="H267" s="214">
        <v>2.835</v>
      </c>
      <c r="I267" s="215"/>
      <c r="J267" s="216">
        <f>ROUND(I267*H267,2)</f>
        <v>0</v>
      </c>
      <c r="K267" s="212" t="s">
        <v>153</v>
      </c>
      <c r="L267" s="42"/>
      <c r="M267" s="217" t="s">
        <v>1</v>
      </c>
      <c r="N267" s="218" t="s">
        <v>39</v>
      </c>
      <c r="O267" s="89"/>
      <c r="P267" s="219">
        <f>O267*H267</f>
        <v>0</v>
      </c>
      <c r="Q267" s="219">
        <v>2.3010199999999998</v>
      </c>
      <c r="R267" s="219">
        <f>Q267*H267</f>
        <v>6.5233916999999995</v>
      </c>
      <c r="S267" s="219">
        <v>0</v>
      </c>
      <c r="T267" s="220">
        <f>S267*H267</f>
        <v>0</v>
      </c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R267" s="221" t="s">
        <v>154</v>
      </c>
      <c r="AT267" s="221" t="s">
        <v>149</v>
      </c>
      <c r="AU267" s="221" t="s">
        <v>83</v>
      </c>
      <c r="AY267" s="15" t="s">
        <v>147</v>
      </c>
      <c r="BE267" s="222">
        <f>IF(N267="základní",J267,0)</f>
        <v>0</v>
      </c>
      <c r="BF267" s="222">
        <f>IF(N267="snížená",J267,0)</f>
        <v>0</v>
      </c>
      <c r="BG267" s="222">
        <f>IF(N267="zákl. přenesená",J267,0)</f>
        <v>0</v>
      </c>
      <c r="BH267" s="222">
        <f>IF(N267="sníž. přenesená",J267,0)</f>
        <v>0</v>
      </c>
      <c r="BI267" s="222">
        <f>IF(N267="nulová",J267,0)</f>
        <v>0</v>
      </c>
      <c r="BJ267" s="15" t="s">
        <v>79</v>
      </c>
      <c r="BK267" s="222">
        <f>ROUND(I267*H267,2)</f>
        <v>0</v>
      </c>
      <c r="BL267" s="15" t="s">
        <v>154</v>
      </c>
      <c r="BM267" s="221" t="s">
        <v>403</v>
      </c>
    </row>
    <row r="268" s="2" customFormat="1">
      <c r="A268" s="36"/>
      <c r="B268" s="37"/>
      <c r="C268" s="38"/>
      <c r="D268" s="223" t="s">
        <v>156</v>
      </c>
      <c r="E268" s="38"/>
      <c r="F268" s="224" t="s">
        <v>404</v>
      </c>
      <c r="G268" s="38"/>
      <c r="H268" s="38"/>
      <c r="I268" s="225"/>
      <c r="J268" s="38"/>
      <c r="K268" s="38"/>
      <c r="L268" s="42"/>
      <c r="M268" s="226"/>
      <c r="N268" s="227"/>
      <c r="O268" s="89"/>
      <c r="P268" s="89"/>
      <c r="Q268" s="89"/>
      <c r="R268" s="89"/>
      <c r="S268" s="89"/>
      <c r="T268" s="90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T268" s="15" t="s">
        <v>156</v>
      </c>
      <c r="AU268" s="15" t="s">
        <v>83</v>
      </c>
    </row>
    <row r="269" s="13" customFormat="1">
      <c r="A269" s="13"/>
      <c r="B269" s="228"/>
      <c r="C269" s="229"/>
      <c r="D269" s="223" t="s">
        <v>158</v>
      </c>
      <c r="E269" s="230" t="s">
        <v>1</v>
      </c>
      <c r="F269" s="231" t="s">
        <v>405</v>
      </c>
      <c r="G269" s="229"/>
      <c r="H269" s="232">
        <v>2.835</v>
      </c>
      <c r="I269" s="233"/>
      <c r="J269" s="229"/>
      <c r="K269" s="229"/>
      <c r="L269" s="234"/>
      <c r="M269" s="235"/>
      <c r="N269" s="236"/>
      <c r="O269" s="236"/>
      <c r="P269" s="236"/>
      <c r="Q269" s="236"/>
      <c r="R269" s="236"/>
      <c r="S269" s="236"/>
      <c r="T269" s="237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38" t="s">
        <v>158</v>
      </c>
      <c r="AU269" s="238" t="s">
        <v>83</v>
      </c>
      <c r="AV269" s="13" t="s">
        <v>83</v>
      </c>
      <c r="AW269" s="13" t="s">
        <v>31</v>
      </c>
      <c r="AX269" s="13" t="s">
        <v>79</v>
      </c>
      <c r="AY269" s="238" t="s">
        <v>147</v>
      </c>
    </row>
    <row r="270" s="12" customFormat="1" ht="22.8" customHeight="1">
      <c r="A270" s="12"/>
      <c r="B270" s="194"/>
      <c r="C270" s="195"/>
      <c r="D270" s="196" t="s">
        <v>73</v>
      </c>
      <c r="E270" s="208" t="s">
        <v>204</v>
      </c>
      <c r="F270" s="208" t="s">
        <v>406</v>
      </c>
      <c r="G270" s="195"/>
      <c r="H270" s="195"/>
      <c r="I270" s="198"/>
      <c r="J270" s="209">
        <f>BK270</f>
        <v>0</v>
      </c>
      <c r="K270" s="195"/>
      <c r="L270" s="200"/>
      <c r="M270" s="201"/>
      <c r="N270" s="202"/>
      <c r="O270" s="202"/>
      <c r="P270" s="203">
        <f>SUM(P271:P307)</f>
        <v>0</v>
      </c>
      <c r="Q270" s="202"/>
      <c r="R270" s="203">
        <f>SUM(R271:R307)</f>
        <v>10.277899999999999</v>
      </c>
      <c r="S270" s="202"/>
      <c r="T270" s="204">
        <f>SUM(T271:T307)</f>
        <v>4</v>
      </c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R270" s="205" t="s">
        <v>79</v>
      </c>
      <c r="AT270" s="206" t="s">
        <v>73</v>
      </c>
      <c r="AU270" s="206" t="s">
        <v>79</v>
      </c>
      <c r="AY270" s="205" t="s">
        <v>147</v>
      </c>
      <c r="BK270" s="207">
        <f>SUM(BK271:BK307)</f>
        <v>0</v>
      </c>
    </row>
    <row r="271" s="2" customFormat="1" ht="22.2" customHeight="1">
      <c r="A271" s="36"/>
      <c r="B271" s="37"/>
      <c r="C271" s="210" t="s">
        <v>407</v>
      </c>
      <c r="D271" s="210" t="s">
        <v>149</v>
      </c>
      <c r="E271" s="211" t="s">
        <v>408</v>
      </c>
      <c r="F271" s="212" t="s">
        <v>409</v>
      </c>
      <c r="G271" s="213" t="s">
        <v>174</v>
      </c>
      <c r="H271" s="214">
        <v>14</v>
      </c>
      <c r="I271" s="215"/>
      <c r="J271" s="216">
        <f>ROUND(I271*H271,2)</f>
        <v>0</v>
      </c>
      <c r="K271" s="212" t="s">
        <v>153</v>
      </c>
      <c r="L271" s="42"/>
      <c r="M271" s="217" t="s">
        <v>1</v>
      </c>
      <c r="N271" s="218" t="s">
        <v>39</v>
      </c>
      <c r="O271" s="89"/>
      <c r="P271" s="219">
        <f>O271*H271</f>
        <v>0</v>
      </c>
      <c r="Q271" s="219">
        <v>0.15540000000000001</v>
      </c>
      <c r="R271" s="219">
        <f>Q271*H271</f>
        <v>2.1756000000000002</v>
      </c>
      <c r="S271" s="219">
        <v>0</v>
      </c>
      <c r="T271" s="220">
        <f>S271*H271</f>
        <v>0</v>
      </c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R271" s="221" t="s">
        <v>154</v>
      </c>
      <c r="AT271" s="221" t="s">
        <v>149</v>
      </c>
      <c r="AU271" s="221" t="s">
        <v>83</v>
      </c>
      <c r="AY271" s="15" t="s">
        <v>147</v>
      </c>
      <c r="BE271" s="222">
        <f>IF(N271="základní",J271,0)</f>
        <v>0</v>
      </c>
      <c r="BF271" s="222">
        <f>IF(N271="snížená",J271,0)</f>
        <v>0</v>
      </c>
      <c r="BG271" s="222">
        <f>IF(N271="zákl. přenesená",J271,0)</f>
        <v>0</v>
      </c>
      <c r="BH271" s="222">
        <f>IF(N271="sníž. přenesená",J271,0)</f>
        <v>0</v>
      </c>
      <c r="BI271" s="222">
        <f>IF(N271="nulová",J271,0)</f>
        <v>0</v>
      </c>
      <c r="BJ271" s="15" t="s">
        <v>79</v>
      </c>
      <c r="BK271" s="222">
        <f>ROUND(I271*H271,2)</f>
        <v>0</v>
      </c>
      <c r="BL271" s="15" t="s">
        <v>154</v>
      </c>
      <c r="BM271" s="221" t="s">
        <v>410</v>
      </c>
    </row>
    <row r="272" s="2" customFormat="1">
      <c r="A272" s="36"/>
      <c r="B272" s="37"/>
      <c r="C272" s="38"/>
      <c r="D272" s="223" t="s">
        <v>156</v>
      </c>
      <c r="E272" s="38"/>
      <c r="F272" s="224" t="s">
        <v>411</v>
      </c>
      <c r="G272" s="38"/>
      <c r="H272" s="38"/>
      <c r="I272" s="225"/>
      <c r="J272" s="38"/>
      <c r="K272" s="38"/>
      <c r="L272" s="42"/>
      <c r="M272" s="226"/>
      <c r="N272" s="227"/>
      <c r="O272" s="89"/>
      <c r="P272" s="89"/>
      <c r="Q272" s="89"/>
      <c r="R272" s="89"/>
      <c r="S272" s="89"/>
      <c r="T272" s="90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T272" s="15" t="s">
        <v>156</v>
      </c>
      <c r="AU272" s="15" t="s">
        <v>83</v>
      </c>
    </row>
    <row r="273" s="13" customFormat="1">
      <c r="A273" s="13"/>
      <c r="B273" s="228"/>
      <c r="C273" s="229"/>
      <c r="D273" s="223" t="s">
        <v>158</v>
      </c>
      <c r="E273" s="230" t="s">
        <v>1</v>
      </c>
      <c r="F273" s="231" t="s">
        <v>191</v>
      </c>
      <c r="G273" s="229"/>
      <c r="H273" s="232">
        <v>14</v>
      </c>
      <c r="I273" s="233"/>
      <c r="J273" s="229"/>
      <c r="K273" s="229"/>
      <c r="L273" s="234"/>
      <c r="M273" s="235"/>
      <c r="N273" s="236"/>
      <c r="O273" s="236"/>
      <c r="P273" s="236"/>
      <c r="Q273" s="236"/>
      <c r="R273" s="236"/>
      <c r="S273" s="236"/>
      <c r="T273" s="237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38" t="s">
        <v>158</v>
      </c>
      <c r="AU273" s="238" t="s">
        <v>83</v>
      </c>
      <c r="AV273" s="13" t="s">
        <v>83</v>
      </c>
      <c r="AW273" s="13" t="s">
        <v>31</v>
      </c>
      <c r="AX273" s="13" t="s">
        <v>79</v>
      </c>
      <c r="AY273" s="238" t="s">
        <v>147</v>
      </c>
    </row>
    <row r="274" s="2" customFormat="1" ht="14.4" customHeight="1">
      <c r="A274" s="36"/>
      <c r="B274" s="37"/>
      <c r="C274" s="240" t="s">
        <v>412</v>
      </c>
      <c r="D274" s="240" t="s">
        <v>250</v>
      </c>
      <c r="E274" s="241" t="s">
        <v>413</v>
      </c>
      <c r="F274" s="242" t="s">
        <v>414</v>
      </c>
      <c r="G274" s="243" t="s">
        <v>174</v>
      </c>
      <c r="H274" s="244">
        <v>14.279999999999999</v>
      </c>
      <c r="I274" s="245"/>
      <c r="J274" s="246">
        <f>ROUND(I274*H274,2)</f>
        <v>0</v>
      </c>
      <c r="K274" s="242" t="s">
        <v>153</v>
      </c>
      <c r="L274" s="247"/>
      <c r="M274" s="248" t="s">
        <v>1</v>
      </c>
      <c r="N274" s="249" t="s">
        <v>39</v>
      </c>
      <c r="O274" s="89"/>
      <c r="P274" s="219">
        <f>O274*H274</f>
        <v>0</v>
      </c>
      <c r="Q274" s="219">
        <v>0.080000000000000002</v>
      </c>
      <c r="R274" s="219">
        <f>Q274*H274</f>
        <v>1.1424000000000001</v>
      </c>
      <c r="S274" s="219">
        <v>0</v>
      </c>
      <c r="T274" s="220">
        <f>S274*H274</f>
        <v>0</v>
      </c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R274" s="221" t="s">
        <v>198</v>
      </c>
      <c r="AT274" s="221" t="s">
        <v>250</v>
      </c>
      <c r="AU274" s="221" t="s">
        <v>83</v>
      </c>
      <c r="AY274" s="15" t="s">
        <v>147</v>
      </c>
      <c r="BE274" s="222">
        <f>IF(N274="základní",J274,0)</f>
        <v>0</v>
      </c>
      <c r="BF274" s="222">
        <f>IF(N274="snížená",J274,0)</f>
        <v>0</v>
      </c>
      <c r="BG274" s="222">
        <f>IF(N274="zákl. přenesená",J274,0)</f>
        <v>0</v>
      </c>
      <c r="BH274" s="222">
        <f>IF(N274="sníž. přenesená",J274,0)</f>
        <v>0</v>
      </c>
      <c r="BI274" s="222">
        <f>IF(N274="nulová",J274,0)</f>
        <v>0</v>
      </c>
      <c r="BJ274" s="15" t="s">
        <v>79</v>
      </c>
      <c r="BK274" s="222">
        <f>ROUND(I274*H274,2)</f>
        <v>0</v>
      </c>
      <c r="BL274" s="15" t="s">
        <v>154</v>
      </c>
      <c r="BM274" s="221" t="s">
        <v>415</v>
      </c>
    </row>
    <row r="275" s="2" customFormat="1">
      <c r="A275" s="36"/>
      <c r="B275" s="37"/>
      <c r="C275" s="38"/>
      <c r="D275" s="223" t="s">
        <v>156</v>
      </c>
      <c r="E275" s="38"/>
      <c r="F275" s="224" t="s">
        <v>414</v>
      </c>
      <c r="G275" s="38"/>
      <c r="H275" s="38"/>
      <c r="I275" s="225"/>
      <c r="J275" s="38"/>
      <c r="K275" s="38"/>
      <c r="L275" s="42"/>
      <c r="M275" s="226"/>
      <c r="N275" s="227"/>
      <c r="O275" s="89"/>
      <c r="P275" s="89"/>
      <c r="Q275" s="89"/>
      <c r="R275" s="89"/>
      <c r="S275" s="89"/>
      <c r="T275" s="90"/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T275" s="15" t="s">
        <v>156</v>
      </c>
      <c r="AU275" s="15" t="s">
        <v>83</v>
      </c>
    </row>
    <row r="276" s="13" customFormat="1">
      <c r="A276" s="13"/>
      <c r="B276" s="228"/>
      <c r="C276" s="229"/>
      <c r="D276" s="223" t="s">
        <v>158</v>
      </c>
      <c r="E276" s="230" t="s">
        <v>1</v>
      </c>
      <c r="F276" s="231" t="s">
        <v>416</v>
      </c>
      <c r="G276" s="229"/>
      <c r="H276" s="232">
        <v>14.279999999999999</v>
      </c>
      <c r="I276" s="233"/>
      <c r="J276" s="229"/>
      <c r="K276" s="229"/>
      <c r="L276" s="234"/>
      <c r="M276" s="235"/>
      <c r="N276" s="236"/>
      <c r="O276" s="236"/>
      <c r="P276" s="236"/>
      <c r="Q276" s="236"/>
      <c r="R276" s="236"/>
      <c r="S276" s="236"/>
      <c r="T276" s="237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38" t="s">
        <v>158</v>
      </c>
      <c r="AU276" s="238" t="s">
        <v>83</v>
      </c>
      <c r="AV276" s="13" t="s">
        <v>83</v>
      </c>
      <c r="AW276" s="13" t="s">
        <v>31</v>
      </c>
      <c r="AX276" s="13" t="s">
        <v>79</v>
      </c>
      <c r="AY276" s="238" t="s">
        <v>147</v>
      </c>
    </row>
    <row r="277" s="2" customFormat="1" ht="22.2" customHeight="1">
      <c r="A277" s="36"/>
      <c r="B277" s="37"/>
      <c r="C277" s="210" t="s">
        <v>417</v>
      </c>
      <c r="D277" s="210" t="s">
        <v>149</v>
      </c>
      <c r="E277" s="211" t="s">
        <v>418</v>
      </c>
      <c r="F277" s="212" t="s">
        <v>419</v>
      </c>
      <c r="G277" s="213" t="s">
        <v>174</v>
      </c>
      <c r="H277" s="214">
        <v>14</v>
      </c>
      <c r="I277" s="215"/>
      <c r="J277" s="216">
        <f>ROUND(I277*H277,2)</f>
        <v>0</v>
      </c>
      <c r="K277" s="212" t="s">
        <v>153</v>
      </c>
      <c r="L277" s="42"/>
      <c r="M277" s="217" t="s">
        <v>1</v>
      </c>
      <c r="N277" s="218" t="s">
        <v>39</v>
      </c>
      <c r="O277" s="89"/>
      <c r="P277" s="219">
        <f>O277*H277</f>
        <v>0</v>
      </c>
      <c r="Q277" s="219">
        <v>0.077160000000000006</v>
      </c>
      <c r="R277" s="219">
        <f>Q277*H277</f>
        <v>1.0802400000000001</v>
      </c>
      <c r="S277" s="219">
        <v>0</v>
      </c>
      <c r="T277" s="220">
        <f>S277*H277</f>
        <v>0</v>
      </c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R277" s="221" t="s">
        <v>154</v>
      </c>
      <c r="AT277" s="221" t="s">
        <v>149</v>
      </c>
      <c r="AU277" s="221" t="s">
        <v>83</v>
      </c>
      <c r="AY277" s="15" t="s">
        <v>147</v>
      </c>
      <c r="BE277" s="222">
        <f>IF(N277="základní",J277,0)</f>
        <v>0</v>
      </c>
      <c r="BF277" s="222">
        <f>IF(N277="snížená",J277,0)</f>
        <v>0</v>
      </c>
      <c r="BG277" s="222">
        <f>IF(N277="zákl. přenesená",J277,0)</f>
        <v>0</v>
      </c>
      <c r="BH277" s="222">
        <f>IF(N277="sníž. přenesená",J277,0)</f>
        <v>0</v>
      </c>
      <c r="BI277" s="222">
        <f>IF(N277="nulová",J277,0)</f>
        <v>0</v>
      </c>
      <c r="BJ277" s="15" t="s">
        <v>79</v>
      </c>
      <c r="BK277" s="222">
        <f>ROUND(I277*H277,2)</f>
        <v>0</v>
      </c>
      <c r="BL277" s="15" t="s">
        <v>154</v>
      </c>
      <c r="BM277" s="221" t="s">
        <v>420</v>
      </c>
    </row>
    <row r="278" s="2" customFormat="1">
      <c r="A278" s="36"/>
      <c r="B278" s="37"/>
      <c r="C278" s="38"/>
      <c r="D278" s="223" t="s">
        <v>156</v>
      </c>
      <c r="E278" s="38"/>
      <c r="F278" s="224" t="s">
        <v>421</v>
      </c>
      <c r="G278" s="38"/>
      <c r="H278" s="38"/>
      <c r="I278" s="225"/>
      <c r="J278" s="38"/>
      <c r="K278" s="38"/>
      <c r="L278" s="42"/>
      <c r="M278" s="226"/>
      <c r="N278" s="227"/>
      <c r="O278" s="89"/>
      <c r="P278" s="89"/>
      <c r="Q278" s="89"/>
      <c r="R278" s="89"/>
      <c r="S278" s="89"/>
      <c r="T278" s="90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T278" s="15" t="s">
        <v>156</v>
      </c>
      <c r="AU278" s="15" t="s">
        <v>83</v>
      </c>
    </row>
    <row r="279" s="13" customFormat="1">
      <c r="A279" s="13"/>
      <c r="B279" s="228"/>
      <c r="C279" s="229"/>
      <c r="D279" s="223" t="s">
        <v>158</v>
      </c>
      <c r="E279" s="230" t="s">
        <v>1</v>
      </c>
      <c r="F279" s="231" t="s">
        <v>191</v>
      </c>
      <c r="G279" s="229"/>
      <c r="H279" s="232">
        <v>14</v>
      </c>
      <c r="I279" s="233"/>
      <c r="J279" s="229"/>
      <c r="K279" s="229"/>
      <c r="L279" s="234"/>
      <c r="M279" s="235"/>
      <c r="N279" s="236"/>
      <c r="O279" s="236"/>
      <c r="P279" s="236"/>
      <c r="Q279" s="236"/>
      <c r="R279" s="236"/>
      <c r="S279" s="236"/>
      <c r="T279" s="237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38" t="s">
        <v>158</v>
      </c>
      <c r="AU279" s="238" t="s">
        <v>83</v>
      </c>
      <c r="AV279" s="13" t="s">
        <v>83</v>
      </c>
      <c r="AW279" s="13" t="s">
        <v>31</v>
      </c>
      <c r="AX279" s="13" t="s">
        <v>79</v>
      </c>
      <c r="AY279" s="238" t="s">
        <v>147</v>
      </c>
    </row>
    <row r="280" s="2" customFormat="1" ht="14.4" customHeight="1">
      <c r="A280" s="36"/>
      <c r="B280" s="37"/>
      <c r="C280" s="240" t="s">
        <v>422</v>
      </c>
      <c r="D280" s="240" t="s">
        <v>250</v>
      </c>
      <c r="E280" s="241" t="s">
        <v>423</v>
      </c>
      <c r="F280" s="242" t="s">
        <v>424</v>
      </c>
      <c r="G280" s="243" t="s">
        <v>174</v>
      </c>
      <c r="H280" s="244">
        <v>14.279999999999999</v>
      </c>
      <c r="I280" s="245"/>
      <c r="J280" s="246">
        <f>ROUND(I280*H280,2)</f>
        <v>0</v>
      </c>
      <c r="K280" s="242" t="s">
        <v>153</v>
      </c>
      <c r="L280" s="247"/>
      <c r="M280" s="248" t="s">
        <v>1</v>
      </c>
      <c r="N280" s="249" t="s">
        <v>39</v>
      </c>
      <c r="O280" s="89"/>
      <c r="P280" s="219">
        <f>O280*H280</f>
        <v>0</v>
      </c>
      <c r="Q280" s="219">
        <v>0.045999999999999999</v>
      </c>
      <c r="R280" s="219">
        <f>Q280*H280</f>
        <v>0.65687999999999991</v>
      </c>
      <c r="S280" s="219">
        <v>0</v>
      </c>
      <c r="T280" s="220">
        <f>S280*H280</f>
        <v>0</v>
      </c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R280" s="221" t="s">
        <v>198</v>
      </c>
      <c r="AT280" s="221" t="s">
        <v>250</v>
      </c>
      <c r="AU280" s="221" t="s">
        <v>83</v>
      </c>
      <c r="AY280" s="15" t="s">
        <v>147</v>
      </c>
      <c r="BE280" s="222">
        <f>IF(N280="základní",J280,0)</f>
        <v>0</v>
      </c>
      <c r="BF280" s="222">
        <f>IF(N280="snížená",J280,0)</f>
        <v>0</v>
      </c>
      <c r="BG280" s="222">
        <f>IF(N280="zákl. přenesená",J280,0)</f>
        <v>0</v>
      </c>
      <c r="BH280" s="222">
        <f>IF(N280="sníž. přenesená",J280,0)</f>
        <v>0</v>
      </c>
      <c r="BI280" s="222">
        <f>IF(N280="nulová",J280,0)</f>
        <v>0</v>
      </c>
      <c r="BJ280" s="15" t="s">
        <v>79</v>
      </c>
      <c r="BK280" s="222">
        <f>ROUND(I280*H280,2)</f>
        <v>0</v>
      </c>
      <c r="BL280" s="15" t="s">
        <v>154</v>
      </c>
      <c r="BM280" s="221" t="s">
        <v>425</v>
      </c>
    </row>
    <row r="281" s="2" customFormat="1">
      <c r="A281" s="36"/>
      <c r="B281" s="37"/>
      <c r="C281" s="38"/>
      <c r="D281" s="223" t="s">
        <v>156</v>
      </c>
      <c r="E281" s="38"/>
      <c r="F281" s="224" t="s">
        <v>424</v>
      </c>
      <c r="G281" s="38"/>
      <c r="H281" s="38"/>
      <c r="I281" s="225"/>
      <c r="J281" s="38"/>
      <c r="K281" s="38"/>
      <c r="L281" s="42"/>
      <c r="M281" s="226"/>
      <c r="N281" s="227"/>
      <c r="O281" s="89"/>
      <c r="P281" s="89"/>
      <c r="Q281" s="89"/>
      <c r="R281" s="89"/>
      <c r="S281" s="89"/>
      <c r="T281" s="90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T281" s="15" t="s">
        <v>156</v>
      </c>
      <c r="AU281" s="15" t="s">
        <v>83</v>
      </c>
    </row>
    <row r="282" s="13" customFormat="1">
      <c r="A282" s="13"/>
      <c r="B282" s="228"/>
      <c r="C282" s="229"/>
      <c r="D282" s="223" t="s">
        <v>158</v>
      </c>
      <c r="E282" s="230" t="s">
        <v>1</v>
      </c>
      <c r="F282" s="231" t="s">
        <v>426</v>
      </c>
      <c r="G282" s="229"/>
      <c r="H282" s="232">
        <v>14.279999999999999</v>
      </c>
      <c r="I282" s="233"/>
      <c r="J282" s="229"/>
      <c r="K282" s="229"/>
      <c r="L282" s="234"/>
      <c r="M282" s="235"/>
      <c r="N282" s="236"/>
      <c r="O282" s="236"/>
      <c r="P282" s="236"/>
      <c r="Q282" s="236"/>
      <c r="R282" s="236"/>
      <c r="S282" s="236"/>
      <c r="T282" s="237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38" t="s">
        <v>158</v>
      </c>
      <c r="AU282" s="238" t="s">
        <v>83</v>
      </c>
      <c r="AV282" s="13" t="s">
        <v>83</v>
      </c>
      <c r="AW282" s="13" t="s">
        <v>31</v>
      </c>
      <c r="AX282" s="13" t="s">
        <v>79</v>
      </c>
      <c r="AY282" s="238" t="s">
        <v>147</v>
      </c>
    </row>
    <row r="283" s="2" customFormat="1" ht="30" customHeight="1">
      <c r="A283" s="36"/>
      <c r="B283" s="37"/>
      <c r="C283" s="210" t="s">
        <v>427</v>
      </c>
      <c r="D283" s="210" t="s">
        <v>149</v>
      </c>
      <c r="E283" s="211" t="s">
        <v>428</v>
      </c>
      <c r="F283" s="212" t="s">
        <v>429</v>
      </c>
      <c r="G283" s="213" t="s">
        <v>174</v>
      </c>
      <c r="H283" s="214">
        <v>7</v>
      </c>
      <c r="I283" s="215"/>
      <c r="J283" s="216">
        <f>ROUND(I283*H283,2)</f>
        <v>0</v>
      </c>
      <c r="K283" s="212" t="s">
        <v>153</v>
      </c>
      <c r="L283" s="42"/>
      <c r="M283" s="217" t="s">
        <v>1</v>
      </c>
      <c r="N283" s="218" t="s">
        <v>39</v>
      </c>
      <c r="O283" s="89"/>
      <c r="P283" s="219">
        <f>O283*H283</f>
        <v>0</v>
      </c>
      <c r="Q283" s="219">
        <v>0.1295</v>
      </c>
      <c r="R283" s="219">
        <f>Q283*H283</f>
        <v>0.90650000000000008</v>
      </c>
      <c r="S283" s="219">
        <v>0</v>
      </c>
      <c r="T283" s="220">
        <f>S283*H283</f>
        <v>0</v>
      </c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R283" s="221" t="s">
        <v>154</v>
      </c>
      <c r="AT283" s="221" t="s">
        <v>149</v>
      </c>
      <c r="AU283" s="221" t="s">
        <v>83</v>
      </c>
      <c r="AY283" s="15" t="s">
        <v>147</v>
      </c>
      <c r="BE283" s="222">
        <f>IF(N283="základní",J283,0)</f>
        <v>0</v>
      </c>
      <c r="BF283" s="222">
        <f>IF(N283="snížená",J283,0)</f>
        <v>0</v>
      </c>
      <c r="BG283" s="222">
        <f>IF(N283="zákl. přenesená",J283,0)</f>
        <v>0</v>
      </c>
      <c r="BH283" s="222">
        <f>IF(N283="sníž. přenesená",J283,0)</f>
        <v>0</v>
      </c>
      <c r="BI283" s="222">
        <f>IF(N283="nulová",J283,0)</f>
        <v>0</v>
      </c>
      <c r="BJ283" s="15" t="s">
        <v>79</v>
      </c>
      <c r="BK283" s="222">
        <f>ROUND(I283*H283,2)</f>
        <v>0</v>
      </c>
      <c r="BL283" s="15" t="s">
        <v>154</v>
      </c>
      <c r="BM283" s="221" t="s">
        <v>430</v>
      </c>
    </row>
    <row r="284" s="2" customFormat="1">
      <c r="A284" s="36"/>
      <c r="B284" s="37"/>
      <c r="C284" s="38"/>
      <c r="D284" s="223" t="s">
        <v>156</v>
      </c>
      <c r="E284" s="38"/>
      <c r="F284" s="224" t="s">
        <v>431</v>
      </c>
      <c r="G284" s="38"/>
      <c r="H284" s="38"/>
      <c r="I284" s="225"/>
      <c r="J284" s="38"/>
      <c r="K284" s="38"/>
      <c r="L284" s="42"/>
      <c r="M284" s="226"/>
      <c r="N284" s="227"/>
      <c r="O284" s="89"/>
      <c r="P284" s="89"/>
      <c r="Q284" s="89"/>
      <c r="R284" s="89"/>
      <c r="S284" s="89"/>
      <c r="T284" s="90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T284" s="15" t="s">
        <v>156</v>
      </c>
      <c r="AU284" s="15" t="s">
        <v>83</v>
      </c>
    </row>
    <row r="285" s="2" customFormat="1" ht="14.4" customHeight="1">
      <c r="A285" s="36"/>
      <c r="B285" s="37"/>
      <c r="C285" s="240" t="s">
        <v>432</v>
      </c>
      <c r="D285" s="240" t="s">
        <v>250</v>
      </c>
      <c r="E285" s="241" t="s">
        <v>433</v>
      </c>
      <c r="F285" s="242" t="s">
        <v>434</v>
      </c>
      <c r="G285" s="243" t="s">
        <v>174</v>
      </c>
      <c r="H285" s="244">
        <v>7.1399999999999997</v>
      </c>
      <c r="I285" s="245"/>
      <c r="J285" s="246">
        <f>ROUND(I285*H285,2)</f>
        <v>0</v>
      </c>
      <c r="K285" s="242" t="s">
        <v>153</v>
      </c>
      <c r="L285" s="247"/>
      <c r="M285" s="248" t="s">
        <v>1</v>
      </c>
      <c r="N285" s="249" t="s">
        <v>39</v>
      </c>
      <c r="O285" s="89"/>
      <c r="P285" s="219">
        <f>O285*H285</f>
        <v>0</v>
      </c>
      <c r="Q285" s="219">
        <v>0.044999999999999998</v>
      </c>
      <c r="R285" s="219">
        <f>Q285*H285</f>
        <v>0.32129999999999997</v>
      </c>
      <c r="S285" s="219">
        <v>0</v>
      </c>
      <c r="T285" s="220">
        <f>S285*H285</f>
        <v>0</v>
      </c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R285" s="221" t="s">
        <v>198</v>
      </c>
      <c r="AT285" s="221" t="s">
        <v>250</v>
      </c>
      <c r="AU285" s="221" t="s">
        <v>83</v>
      </c>
      <c r="AY285" s="15" t="s">
        <v>147</v>
      </c>
      <c r="BE285" s="222">
        <f>IF(N285="základní",J285,0)</f>
        <v>0</v>
      </c>
      <c r="BF285" s="222">
        <f>IF(N285="snížená",J285,0)</f>
        <v>0</v>
      </c>
      <c r="BG285" s="222">
        <f>IF(N285="zákl. přenesená",J285,0)</f>
        <v>0</v>
      </c>
      <c r="BH285" s="222">
        <f>IF(N285="sníž. přenesená",J285,0)</f>
        <v>0</v>
      </c>
      <c r="BI285" s="222">
        <f>IF(N285="nulová",J285,0)</f>
        <v>0</v>
      </c>
      <c r="BJ285" s="15" t="s">
        <v>79</v>
      </c>
      <c r="BK285" s="222">
        <f>ROUND(I285*H285,2)</f>
        <v>0</v>
      </c>
      <c r="BL285" s="15" t="s">
        <v>154</v>
      </c>
      <c r="BM285" s="221" t="s">
        <v>435</v>
      </c>
    </row>
    <row r="286" s="2" customFormat="1">
      <c r="A286" s="36"/>
      <c r="B286" s="37"/>
      <c r="C286" s="38"/>
      <c r="D286" s="223" t="s">
        <v>156</v>
      </c>
      <c r="E286" s="38"/>
      <c r="F286" s="224" t="s">
        <v>434</v>
      </c>
      <c r="G286" s="38"/>
      <c r="H286" s="38"/>
      <c r="I286" s="225"/>
      <c r="J286" s="38"/>
      <c r="K286" s="38"/>
      <c r="L286" s="42"/>
      <c r="M286" s="226"/>
      <c r="N286" s="227"/>
      <c r="O286" s="89"/>
      <c r="P286" s="89"/>
      <c r="Q286" s="89"/>
      <c r="R286" s="89"/>
      <c r="S286" s="89"/>
      <c r="T286" s="90"/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T286" s="15" t="s">
        <v>156</v>
      </c>
      <c r="AU286" s="15" t="s">
        <v>83</v>
      </c>
    </row>
    <row r="287" s="13" customFormat="1">
      <c r="A287" s="13"/>
      <c r="B287" s="228"/>
      <c r="C287" s="229"/>
      <c r="D287" s="223" t="s">
        <v>158</v>
      </c>
      <c r="E287" s="230" t="s">
        <v>1</v>
      </c>
      <c r="F287" s="231" t="s">
        <v>436</v>
      </c>
      <c r="G287" s="229"/>
      <c r="H287" s="232">
        <v>7.1399999999999997</v>
      </c>
      <c r="I287" s="233"/>
      <c r="J287" s="229"/>
      <c r="K287" s="229"/>
      <c r="L287" s="234"/>
      <c r="M287" s="235"/>
      <c r="N287" s="236"/>
      <c r="O287" s="236"/>
      <c r="P287" s="236"/>
      <c r="Q287" s="236"/>
      <c r="R287" s="236"/>
      <c r="S287" s="236"/>
      <c r="T287" s="237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38" t="s">
        <v>158</v>
      </c>
      <c r="AU287" s="238" t="s">
        <v>83</v>
      </c>
      <c r="AV287" s="13" t="s">
        <v>83</v>
      </c>
      <c r="AW287" s="13" t="s">
        <v>31</v>
      </c>
      <c r="AX287" s="13" t="s">
        <v>79</v>
      </c>
      <c r="AY287" s="238" t="s">
        <v>147</v>
      </c>
    </row>
    <row r="288" s="2" customFormat="1" ht="30" customHeight="1">
      <c r="A288" s="36"/>
      <c r="B288" s="37"/>
      <c r="C288" s="210" t="s">
        <v>437</v>
      </c>
      <c r="D288" s="210" t="s">
        <v>149</v>
      </c>
      <c r="E288" s="211" t="s">
        <v>438</v>
      </c>
      <c r="F288" s="212" t="s">
        <v>439</v>
      </c>
      <c r="G288" s="213" t="s">
        <v>174</v>
      </c>
      <c r="H288" s="214">
        <v>14</v>
      </c>
      <c r="I288" s="215"/>
      <c r="J288" s="216">
        <f>ROUND(I288*H288,2)</f>
        <v>0</v>
      </c>
      <c r="K288" s="212" t="s">
        <v>153</v>
      </c>
      <c r="L288" s="42"/>
      <c r="M288" s="217" t="s">
        <v>1</v>
      </c>
      <c r="N288" s="218" t="s">
        <v>39</v>
      </c>
      <c r="O288" s="89"/>
      <c r="P288" s="219">
        <f>O288*H288</f>
        <v>0</v>
      </c>
      <c r="Q288" s="219">
        <v>0.00060999999999999997</v>
      </c>
      <c r="R288" s="219">
        <f>Q288*H288</f>
        <v>0.008539999999999999</v>
      </c>
      <c r="S288" s="219">
        <v>0</v>
      </c>
      <c r="T288" s="220">
        <f>S288*H288</f>
        <v>0</v>
      </c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R288" s="221" t="s">
        <v>154</v>
      </c>
      <c r="AT288" s="221" t="s">
        <v>149</v>
      </c>
      <c r="AU288" s="221" t="s">
        <v>83</v>
      </c>
      <c r="AY288" s="15" t="s">
        <v>147</v>
      </c>
      <c r="BE288" s="222">
        <f>IF(N288="základní",J288,0)</f>
        <v>0</v>
      </c>
      <c r="BF288" s="222">
        <f>IF(N288="snížená",J288,0)</f>
        <v>0</v>
      </c>
      <c r="BG288" s="222">
        <f>IF(N288="zákl. přenesená",J288,0)</f>
        <v>0</v>
      </c>
      <c r="BH288" s="222">
        <f>IF(N288="sníž. přenesená",J288,0)</f>
        <v>0</v>
      </c>
      <c r="BI288" s="222">
        <f>IF(N288="nulová",J288,0)</f>
        <v>0</v>
      </c>
      <c r="BJ288" s="15" t="s">
        <v>79</v>
      </c>
      <c r="BK288" s="222">
        <f>ROUND(I288*H288,2)</f>
        <v>0</v>
      </c>
      <c r="BL288" s="15" t="s">
        <v>154</v>
      </c>
      <c r="BM288" s="221" t="s">
        <v>440</v>
      </c>
    </row>
    <row r="289" s="2" customFormat="1">
      <c r="A289" s="36"/>
      <c r="B289" s="37"/>
      <c r="C289" s="38"/>
      <c r="D289" s="223" t="s">
        <v>156</v>
      </c>
      <c r="E289" s="38"/>
      <c r="F289" s="224" t="s">
        <v>441</v>
      </c>
      <c r="G289" s="38"/>
      <c r="H289" s="38"/>
      <c r="I289" s="225"/>
      <c r="J289" s="38"/>
      <c r="K289" s="38"/>
      <c r="L289" s="42"/>
      <c r="M289" s="226"/>
      <c r="N289" s="227"/>
      <c r="O289" s="89"/>
      <c r="P289" s="89"/>
      <c r="Q289" s="89"/>
      <c r="R289" s="89"/>
      <c r="S289" s="89"/>
      <c r="T289" s="90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T289" s="15" t="s">
        <v>156</v>
      </c>
      <c r="AU289" s="15" t="s">
        <v>83</v>
      </c>
    </row>
    <row r="290" s="13" customFormat="1">
      <c r="A290" s="13"/>
      <c r="B290" s="228"/>
      <c r="C290" s="229"/>
      <c r="D290" s="223" t="s">
        <v>158</v>
      </c>
      <c r="E290" s="230" t="s">
        <v>1</v>
      </c>
      <c r="F290" s="231" t="s">
        <v>191</v>
      </c>
      <c r="G290" s="229"/>
      <c r="H290" s="232">
        <v>14</v>
      </c>
      <c r="I290" s="233"/>
      <c r="J290" s="229"/>
      <c r="K290" s="229"/>
      <c r="L290" s="234"/>
      <c r="M290" s="235"/>
      <c r="N290" s="236"/>
      <c r="O290" s="236"/>
      <c r="P290" s="236"/>
      <c r="Q290" s="236"/>
      <c r="R290" s="236"/>
      <c r="S290" s="236"/>
      <c r="T290" s="237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38" t="s">
        <v>158</v>
      </c>
      <c r="AU290" s="238" t="s">
        <v>83</v>
      </c>
      <c r="AV290" s="13" t="s">
        <v>83</v>
      </c>
      <c r="AW290" s="13" t="s">
        <v>31</v>
      </c>
      <c r="AX290" s="13" t="s">
        <v>79</v>
      </c>
      <c r="AY290" s="238" t="s">
        <v>147</v>
      </c>
    </row>
    <row r="291" s="2" customFormat="1" ht="22.2" customHeight="1">
      <c r="A291" s="36"/>
      <c r="B291" s="37"/>
      <c r="C291" s="210" t="s">
        <v>442</v>
      </c>
      <c r="D291" s="210" t="s">
        <v>149</v>
      </c>
      <c r="E291" s="211" t="s">
        <v>443</v>
      </c>
      <c r="F291" s="212" t="s">
        <v>444</v>
      </c>
      <c r="G291" s="213" t="s">
        <v>181</v>
      </c>
      <c r="H291" s="214">
        <v>8</v>
      </c>
      <c r="I291" s="215"/>
      <c r="J291" s="216">
        <f>ROUND(I291*H291,2)</f>
        <v>0</v>
      </c>
      <c r="K291" s="212" t="s">
        <v>153</v>
      </c>
      <c r="L291" s="42"/>
      <c r="M291" s="217" t="s">
        <v>1</v>
      </c>
      <c r="N291" s="218" t="s">
        <v>39</v>
      </c>
      <c r="O291" s="89"/>
      <c r="P291" s="219">
        <f>O291*H291</f>
        <v>0</v>
      </c>
      <c r="Q291" s="219">
        <v>0</v>
      </c>
      <c r="R291" s="219">
        <f>Q291*H291</f>
        <v>0</v>
      </c>
      <c r="S291" s="219">
        <v>0</v>
      </c>
      <c r="T291" s="220">
        <f>S291*H291</f>
        <v>0</v>
      </c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R291" s="221" t="s">
        <v>154</v>
      </c>
      <c r="AT291" s="221" t="s">
        <v>149</v>
      </c>
      <c r="AU291" s="221" t="s">
        <v>83</v>
      </c>
      <c r="AY291" s="15" t="s">
        <v>147</v>
      </c>
      <c r="BE291" s="222">
        <f>IF(N291="základní",J291,0)</f>
        <v>0</v>
      </c>
      <c r="BF291" s="222">
        <f>IF(N291="snížená",J291,0)</f>
        <v>0</v>
      </c>
      <c r="BG291" s="222">
        <f>IF(N291="zákl. přenesená",J291,0)</f>
        <v>0</v>
      </c>
      <c r="BH291" s="222">
        <f>IF(N291="sníž. přenesená",J291,0)</f>
        <v>0</v>
      </c>
      <c r="BI291" s="222">
        <f>IF(N291="nulová",J291,0)</f>
        <v>0</v>
      </c>
      <c r="BJ291" s="15" t="s">
        <v>79</v>
      </c>
      <c r="BK291" s="222">
        <f>ROUND(I291*H291,2)</f>
        <v>0</v>
      </c>
      <c r="BL291" s="15" t="s">
        <v>154</v>
      </c>
      <c r="BM291" s="221" t="s">
        <v>445</v>
      </c>
    </row>
    <row r="292" s="2" customFormat="1">
      <c r="A292" s="36"/>
      <c r="B292" s="37"/>
      <c r="C292" s="38"/>
      <c r="D292" s="223" t="s">
        <v>156</v>
      </c>
      <c r="E292" s="38"/>
      <c r="F292" s="224" t="s">
        <v>446</v>
      </c>
      <c r="G292" s="38"/>
      <c r="H292" s="38"/>
      <c r="I292" s="225"/>
      <c r="J292" s="38"/>
      <c r="K292" s="38"/>
      <c r="L292" s="42"/>
      <c r="M292" s="226"/>
      <c r="N292" s="227"/>
      <c r="O292" s="89"/>
      <c r="P292" s="89"/>
      <c r="Q292" s="89"/>
      <c r="R292" s="89"/>
      <c r="S292" s="89"/>
      <c r="T292" s="90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T292" s="15" t="s">
        <v>156</v>
      </c>
      <c r="AU292" s="15" t="s">
        <v>83</v>
      </c>
    </row>
    <row r="293" s="2" customFormat="1">
      <c r="A293" s="36"/>
      <c r="B293" s="37"/>
      <c r="C293" s="38"/>
      <c r="D293" s="223" t="s">
        <v>169</v>
      </c>
      <c r="E293" s="38"/>
      <c r="F293" s="239" t="s">
        <v>447</v>
      </c>
      <c r="G293" s="38"/>
      <c r="H293" s="38"/>
      <c r="I293" s="225"/>
      <c r="J293" s="38"/>
      <c r="K293" s="38"/>
      <c r="L293" s="42"/>
      <c r="M293" s="226"/>
      <c r="N293" s="227"/>
      <c r="O293" s="89"/>
      <c r="P293" s="89"/>
      <c r="Q293" s="89"/>
      <c r="R293" s="89"/>
      <c r="S293" s="89"/>
      <c r="T293" s="90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T293" s="15" t="s">
        <v>169</v>
      </c>
      <c r="AU293" s="15" t="s">
        <v>83</v>
      </c>
    </row>
    <row r="294" s="2" customFormat="1" ht="14.4" customHeight="1">
      <c r="A294" s="36"/>
      <c r="B294" s="37"/>
      <c r="C294" s="210" t="s">
        <v>448</v>
      </c>
      <c r="D294" s="210" t="s">
        <v>149</v>
      </c>
      <c r="E294" s="211" t="s">
        <v>449</v>
      </c>
      <c r="F294" s="212" t="s">
        <v>450</v>
      </c>
      <c r="G294" s="213" t="s">
        <v>451</v>
      </c>
      <c r="H294" s="214">
        <v>30</v>
      </c>
      <c r="I294" s="215"/>
      <c r="J294" s="216">
        <f>ROUND(I294*H294,2)</f>
        <v>0</v>
      </c>
      <c r="K294" s="212" t="s">
        <v>1</v>
      </c>
      <c r="L294" s="42"/>
      <c r="M294" s="217" t="s">
        <v>1</v>
      </c>
      <c r="N294" s="218" t="s">
        <v>39</v>
      </c>
      <c r="O294" s="89"/>
      <c r="P294" s="219">
        <f>O294*H294</f>
        <v>0</v>
      </c>
      <c r="Q294" s="219">
        <v>0</v>
      </c>
      <c r="R294" s="219">
        <f>Q294*H294</f>
        <v>0</v>
      </c>
      <c r="S294" s="219">
        <v>0</v>
      </c>
      <c r="T294" s="220">
        <f>S294*H294</f>
        <v>0</v>
      </c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R294" s="221" t="s">
        <v>154</v>
      </c>
      <c r="AT294" s="221" t="s">
        <v>149</v>
      </c>
      <c r="AU294" s="221" t="s">
        <v>83</v>
      </c>
      <c r="AY294" s="15" t="s">
        <v>147</v>
      </c>
      <c r="BE294" s="222">
        <f>IF(N294="základní",J294,0)</f>
        <v>0</v>
      </c>
      <c r="BF294" s="222">
        <f>IF(N294="snížená",J294,0)</f>
        <v>0</v>
      </c>
      <c r="BG294" s="222">
        <f>IF(N294="zákl. přenesená",J294,0)</f>
        <v>0</v>
      </c>
      <c r="BH294" s="222">
        <f>IF(N294="sníž. přenesená",J294,0)</f>
        <v>0</v>
      </c>
      <c r="BI294" s="222">
        <f>IF(N294="nulová",J294,0)</f>
        <v>0</v>
      </c>
      <c r="BJ294" s="15" t="s">
        <v>79</v>
      </c>
      <c r="BK294" s="222">
        <f>ROUND(I294*H294,2)</f>
        <v>0</v>
      </c>
      <c r="BL294" s="15" t="s">
        <v>154</v>
      </c>
      <c r="BM294" s="221" t="s">
        <v>452</v>
      </c>
    </row>
    <row r="295" s="2" customFormat="1">
      <c r="A295" s="36"/>
      <c r="B295" s="37"/>
      <c r="C295" s="38"/>
      <c r="D295" s="223" t="s">
        <v>156</v>
      </c>
      <c r="E295" s="38"/>
      <c r="F295" s="224" t="s">
        <v>450</v>
      </c>
      <c r="G295" s="38"/>
      <c r="H295" s="38"/>
      <c r="I295" s="225"/>
      <c r="J295" s="38"/>
      <c r="K295" s="38"/>
      <c r="L295" s="42"/>
      <c r="M295" s="226"/>
      <c r="N295" s="227"/>
      <c r="O295" s="89"/>
      <c r="P295" s="89"/>
      <c r="Q295" s="89"/>
      <c r="R295" s="89"/>
      <c r="S295" s="89"/>
      <c r="T295" s="90"/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T295" s="15" t="s">
        <v>156</v>
      </c>
      <c r="AU295" s="15" t="s">
        <v>83</v>
      </c>
    </row>
    <row r="296" s="2" customFormat="1" ht="22.2" customHeight="1">
      <c r="A296" s="36"/>
      <c r="B296" s="37"/>
      <c r="C296" s="210" t="s">
        <v>453</v>
      </c>
      <c r="D296" s="210" t="s">
        <v>149</v>
      </c>
      <c r="E296" s="211" t="s">
        <v>454</v>
      </c>
      <c r="F296" s="212" t="s">
        <v>455</v>
      </c>
      <c r="G296" s="213" t="s">
        <v>253</v>
      </c>
      <c r="H296" s="214">
        <v>3.899</v>
      </c>
      <c r="I296" s="215"/>
      <c r="J296" s="216">
        <f>ROUND(I296*H296,2)</f>
        <v>0</v>
      </c>
      <c r="K296" s="212" t="s">
        <v>153</v>
      </c>
      <c r="L296" s="42"/>
      <c r="M296" s="217" t="s">
        <v>1</v>
      </c>
      <c r="N296" s="218" t="s">
        <v>39</v>
      </c>
      <c r="O296" s="89"/>
      <c r="P296" s="219">
        <f>O296*H296</f>
        <v>0</v>
      </c>
      <c r="Q296" s="219">
        <v>0</v>
      </c>
      <c r="R296" s="219">
        <f>Q296*H296</f>
        <v>0</v>
      </c>
      <c r="S296" s="219">
        <v>0</v>
      </c>
      <c r="T296" s="220">
        <f>S296*H296</f>
        <v>0</v>
      </c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R296" s="221" t="s">
        <v>154</v>
      </c>
      <c r="AT296" s="221" t="s">
        <v>149</v>
      </c>
      <c r="AU296" s="221" t="s">
        <v>83</v>
      </c>
      <c r="AY296" s="15" t="s">
        <v>147</v>
      </c>
      <c r="BE296" s="222">
        <f>IF(N296="základní",J296,0)</f>
        <v>0</v>
      </c>
      <c r="BF296" s="222">
        <f>IF(N296="snížená",J296,0)</f>
        <v>0</v>
      </c>
      <c r="BG296" s="222">
        <f>IF(N296="zákl. přenesená",J296,0)</f>
        <v>0</v>
      </c>
      <c r="BH296" s="222">
        <f>IF(N296="sníž. přenesená",J296,0)</f>
        <v>0</v>
      </c>
      <c r="BI296" s="222">
        <f>IF(N296="nulová",J296,0)</f>
        <v>0</v>
      </c>
      <c r="BJ296" s="15" t="s">
        <v>79</v>
      </c>
      <c r="BK296" s="222">
        <f>ROUND(I296*H296,2)</f>
        <v>0</v>
      </c>
      <c r="BL296" s="15" t="s">
        <v>154</v>
      </c>
      <c r="BM296" s="221" t="s">
        <v>456</v>
      </c>
    </row>
    <row r="297" s="2" customFormat="1">
      <c r="A297" s="36"/>
      <c r="B297" s="37"/>
      <c r="C297" s="38"/>
      <c r="D297" s="223" t="s">
        <v>156</v>
      </c>
      <c r="E297" s="38"/>
      <c r="F297" s="224" t="s">
        <v>457</v>
      </c>
      <c r="G297" s="38"/>
      <c r="H297" s="38"/>
      <c r="I297" s="225"/>
      <c r="J297" s="38"/>
      <c r="K297" s="38"/>
      <c r="L297" s="42"/>
      <c r="M297" s="226"/>
      <c r="N297" s="227"/>
      <c r="O297" s="89"/>
      <c r="P297" s="89"/>
      <c r="Q297" s="89"/>
      <c r="R297" s="89"/>
      <c r="S297" s="89"/>
      <c r="T297" s="90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T297" s="15" t="s">
        <v>156</v>
      </c>
      <c r="AU297" s="15" t="s">
        <v>83</v>
      </c>
    </row>
    <row r="298" s="2" customFormat="1" ht="34.8" customHeight="1">
      <c r="A298" s="36"/>
      <c r="B298" s="37"/>
      <c r="C298" s="240" t="s">
        <v>458</v>
      </c>
      <c r="D298" s="240" t="s">
        <v>250</v>
      </c>
      <c r="E298" s="241" t="s">
        <v>459</v>
      </c>
      <c r="F298" s="242" t="s">
        <v>460</v>
      </c>
      <c r="G298" s="243" t="s">
        <v>253</v>
      </c>
      <c r="H298" s="244">
        <v>3.9689999999999999</v>
      </c>
      <c r="I298" s="245"/>
      <c r="J298" s="246">
        <f>ROUND(I298*H298,2)</f>
        <v>0</v>
      </c>
      <c r="K298" s="242" t="s">
        <v>1</v>
      </c>
      <c r="L298" s="247"/>
      <c r="M298" s="248" t="s">
        <v>1</v>
      </c>
      <c r="N298" s="249" t="s">
        <v>39</v>
      </c>
      <c r="O298" s="89"/>
      <c r="P298" s="219">
        <f>O298*H298</f>
        <v>0</v>
      </c>
      <c r="Q298" s="219">
        <v>1</v>
      </c>
      <c r="R298" s="219">
        <f>Q298*H298</f>
        <v>3.9689999999999999</v>
      </c>
      <c r="S298" s="219">
        <v>0</v>
      </c>
      <c r="T298" s="220">
        <f>S298*H298</f>
        <v>0</v>
      </c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R298" s="221" t="s">
        <v>198</v>
      </c>
      <c r="AT298" s="221" t="s">
        <v>250</v>
      </c>
      <c r="AU298" s="221" t="s">
        <v>83</v>
      </c>
      <c r="AY298" s="15" t="s">
        <v>147</v>
      </c>
      <c r="BE298" s="222">
        <f>IF(N298="základní",J298,0)</f>
        <v>0</v>
      </c>
      <c r="BF298" s="222">
        <f>IF(N298="snížená",J298,0)</f>
        <v>0</v>
      </c>
      <c r="BG298" s="222">
        <f>IF(N298="zákl. přenesená",J298,0)</f>
        <v>0</v>
      </c>
      <c r="BH298" s="222">
        <f>IF(N298="sníž. přenesená",J298,0)</f>
        <v>0</v>
      </c>
      <c r="BI298" s="222">
        <f>IF(N298="nulová",J298,0)</f>
        <v>0</v>
      </c>
      <c r="BJ298" s="15" t="s">
        <v>79</v>
      </c>
      <c r="BK298" s="222">
        <f>ROUND(I298*H298,2)</f>
        <v>0</v>
      </c>
      <c r="BL298" s="15" t="s">
        <v>154</v>
      </c>
      <c r="BM298" s="221" t="s">
        <v>461</v>
      </c>
    </row>
    <row r="299" s="2" customFormat="1">
      <c r="A299" s="36"/>
      <c r="B299" s="37"/>
      <c r="C299" s="38"/>
      <c r="D299" s="223" t="s">
        <v>156</v>
      </c>
      <c r="E299" s="38"/>
      <c r="F299" s="224" t="s">
        <v>462</v>
      </c>
      <c r="G299" s="38"/>
      <c r="H299" s="38"/>
      <c r="I299" s="225"/>
      <c r="J299" s="38"/>
      <c r="K299" s="38"/>
      <c r="L299" s="42"/>
      <c r="M299" s="226"/>
      <c r="N299" s="227"/>
      <c r="O299" s="89"/>
      <c r="P299" s="89"/>
      <c r="Q299" s="89"/>
      <c r="R299" s="89"/>
      <c r="S299" s="89"/>
      <c r="T299" s="90"/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T299" s="15" t="s">
        <v>156</v>
      </c>
      <c r="AU299" s="15" t="s">
        <v>83</v>
      </c>
    </row>
    <row r="300" s="13" customFormat="1">
      <c r="A300" s="13"/>
      <c r="B300" s="228"/>
      <c r="C300" s="229"/>
      <c r="D300" s="223" t="s">
        <v>158</v>
      </c>
      <c r="E300" s="230" t="s">
        <v>1</v>
      </c>
      <c r="F300" s="231" t="s">
        <v>101</v>
      </c>
      <c r="G300" s="229"/>
      <c r="H300" s="232">
        <v>3.9689999999999999</v>
      </c>
      <c r="I300" s="233"/>
      <c r="J300" s="229"/>
      <c r="K300" s="229"/>
      <c r="L300" s="234"/>
      <c r="M300" s="235"/>
      <c r="N300" s="236"/>
      <c r="O300" s="236"/>
      <c r="P300" s="236"/>
      <c r="Q300" s="236"/>
      <c r="R300" s="236"/>
      <c r="S300" s="236"/>
      <c r="T300" s="237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38" t="s">
        <v>158</v>
      </c>
      <c r="AU300" s="238" t="s">
        <v>83</v>
      </c>
      <c r="AV300" s="13" t="s">
        <v>83</v>
      </c>
      <c r="AW300" s="13" t="s">
        <v>31</v>
      </c>
      <c r="AX300" s="13" t="s">
        <v>79</v>
      </c>
      <c r="AY300" s="238" t="s">
        <v>147</v>
      </c>
    </row>
    <row r="301" s="2" customFormat="1" ht="22.2" customHeight="1">
      <c r="A301" s="36"/>
      <c r="B301" s="37"/>
      <c r="C301" s="210" t="s">
        <v>463</v>
      </c>
      <c r="D301" s="210" t="s">
        <v>149</v>
      </c>
      <c r="E301" s="211" t="s">
        <v>464</v>
      </c>
      <c r="F301" s="212" t="s">
        <v>465</v>
      </c>
      <c r="G301" s="213" t="s">
        <v>466</v>
      </c>
      <c r="H301" s="214">
        <v>16</v>
      </c>
      <c r="I301" s="215"/>
      <c r="J301" s="216">
        <f>ROUND(I301*H301,2)</f>
        <v>0</v>
      </c>
      <c r="K301" s="212" t="s">
        <v>1</v>
      </c>
      <c r="L301" s="42"/>
      <c r="M301" s="217" t="s">
        <v>1</v>
      </c>
      <c r="N301" s="218" t="s">
        <v>39</v>
      </c>
      <c r="O301" s="89"/>
      <c r="P301" s="219">
        <f>O301*H301</f>
        <v>0</v>
      </c>
      <c r="Q301" s="219">
        <v>0.00011</v>
      </c>
      <c r="R301" s="219">
        <f>Q301*H301</f>
        <v>0.0017600000000000001</v>
      </c>
      <c r="S301" s="219">
        <v>0</v>
      </c>
      <c r="T301" s="220">
        <f>S301*H301</f>
        <v>0</v>
      </c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R301" s="221" t="s">
        <v>154</v>
      </c>
      <c r="AT301" s="221" t="s">
        <v>149</v>
      </c>
      <c r="AU301" s="221" t="s">
        <v>83</v>
      </c>
      <c r="AY301" s="15" t="s">
        <v>147</v>
      </c>
      <c r="BE301" s="222">
        <f>IF(N301="základní",J301,0)</f>
        <v>0</v>
      </c>
      <c r="BF301" s="222">
        <f>IF(N301="snížená",J301,0)</f>
        <v>0</v>
      </c>
      <c r="BG301" s="222">
        <f>IF(N301="zákl. přenesená",J301,0)</f>
        <v>0</v>
      </c>
      <c r="BH301" s="222">
        <f>IF(N301="sníž. přenesená",J301,0)</f>
        <v>0</v>
      </c>
      <c r="BI301" s="222">
        <f>IF(N301="nulová",J301,0)</f>
        <v>0</v>
      </c>
      <c r="BJ301" s="15" t="s">
        <v>79</v>
      </c>
      <c r="BK301" s="222">
        <f>ROUND(I301*H301,2)</f>
        <v>0</v>
      </c>
      <c r="BL301" s="15" t="s">
        <v>154</v>
      </c>
      <c r="BM301" s="221" t="s">
        <v>467</v>
      </c>
    </row>
    <row r="302" s="2" customFormat="1">
      <c r="A302" s="36"/>
      <c r="B302" s="37"/>
      <c r="C302" s="38"/>
      <c r="D302" s="223" t="s">
        <v>156</v>
      </c>
      <c r="E302" s="38"/>
      <c r="F302" s="224" t="s">
        <v>468</v>
      </c>
      <c r="G302" s="38"/>
      <c r="H302" s="38"/>
      <c r="I302" s="225"/>
      <c r="J302" s="38"/>
      <c r="K302" s="38"/>
      <c r="L302" s="42"/>
      <c r="M302" s="226"/>
      <c r="N302" s="227"/>
      <c r="O302" s="89"/>
      <c r="P302" s="89"/>
      <c r="Q302" s="89"/>
      <c r="R302" s="89"/>
      <c r="S302" s="89"/>
      <c r="T302" s="90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T302" s="15" t="s">
        <v>156</v>
      </c>
      <c r="AU302" s="15" t="s">
        <v>83</v>
      </c>
    </row>
    <row r="303" s="2" customFormat="1" ht="19.8" customHeight="1">
      <c r="A303" s="36"/>
      <c r="B303" s="37"/>
      <c r="C303" s="210" t="s">
        <v>469</v>
      </c>
      <c r="D303" s="210" t="s">
        <v>149</v>
      </c>
      <c r="E303" s="211" t="s">
        <v>470</v>
      </c>
      <c r="F303" s="212" t="s">
        <v>471</v>
      </c>
      <c r="G303" s="213" t="s">
        <v>466</v>
      </c>
      <c r="H303" s="214">
        <v>16</v>
      </c>
      <c r="I303" s="215"/>
      <c r="J303" s="216">
        <f>ROUND(I303*H303,2)</f>
        <v>0</v>
      </c>
      <c r="K303" s="212" t="s">
        <v>1</v>
      </c>
      <c r="L303" s="42"/>
      <c r="M303" s="217" t="s">
        <v>1</v>
      </c>
      <c r="N303" s="218" t="s">
        <v>39</v>
      </c>
      <c r="O303" s="89"/>
      <c r="P303" s="219">
        <f>O303*H303</f>
        <v>0</v>
      </c>
      <c r="Q303" s="219">
        <v>0.00097999999999999997</v>
      </c>
      <c r="R303" s="219">
        <f>Q303*H303</f>
        <v>0.015679999999999999</v>
      </c>
      <c r="S303" s="219">
        <v>0</v>
      </c>
      <c r="T303" s="220">
        <f>S303*H303</f>
        <v>0</v>
      </c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R303" s="221" t="s">
        <v>154</v>
      </c>
      <c r="AT303" s="221" t="s">
        <v>149</v>
      </c>
      <c r="AU303" s="221" t="s">
        <v>83</v>
      </c>
      <c r="AY303" s="15" t="s">
        <v>147</v>
      </c>
      <c r="BE303" s="222">
        <f>IF(N303="základní",J303,0)</f>
        <v>0</v>
      </c>
      <c r="BF303" s="222">
        <f>IF(N303="snížená",J303,0)</f>
        <v>0</v>
      </c>
      <c r="BG303" s="222">
        <f>IF(N303="zákl. přenesená",J303,0)</f>
        <v>0</v>
      </c>
      <c r="BH303" s="222">
        <f>IF(N303="sníž. přenesená",J303,0)</f>
        <v>0</v>
      </c>
      <c r="BI303" s="222">
        <f>IF(N303="nulová",J303,0)</f>
        <v>0</v>
      </c>
      <c r="BJ303" s="15" t="s">
        <v>79</v>
      </c>
      <c r="BK303" s="222">
        <f>ROUND(I303*H303,2)</f>
        <v>0</v>
      </c>
      <c r="BL303" s="15" t="s">
        <v>154</v>
      </c>
      <c r="BM303" s="221" t="s">
        <v>472</v>
      </c>
    </row>
    <row r="304" s="2" customFormat="1">
      <c r="A304" s="36"/>
      <c r="B304" s="37"/>
      <c r="C304" s="38"/>
      <c r="D304" s="223" t="s">
        <v>156</v>
      </c>
      <c r="E304" s="38"/>
      <c r="F304" s="224" t="s">
        <v>473</v>
      </c>
      <c r="G304" s="38"/>
      <c r="H304" s="38"/>
      <c r="I304" s="225"/>
      <c r="J304" s="38"/>
      <c r="K304" s="38"/>
      <c r="L304" s="42"/>
      <c r="M304" s="226"/>
      <c r="N304" s="227"/>
      <c r="O304" s="89"/>
      <c r="P304" s="89"/>
      <c r="Q304" s="89"/>
      <c r="R304" s="89"/>
      <c r="S304" s="89"/>
      <c r="T304" s="90"/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T304" s="15" t="s">
        <v>156</v>
      </c>
      <c r="AU304" s="15" t="s">
        <v>83</v>
      </c>
    </row>
    <row r="305" s="2" customFormat="1" ht="22.2" customHeight="1">
      <c r="A305" s="36"/>
      <c r="B305" s="37"/>
      <c r="C305" s="210" t="s">
        <v>474</v>
      </c>
      <c r="D305" s="210" t="s">
        <v>149</v>
      </c>
      <c r="E305" s="211" t="s">
        <v>475</v>
      </c>
      <c r="F305" s="212" t="s">
        <v>476</v>
      </c>
      <c r="G305" s="213" t="s">
        <v>253</v>
      </c>
      <c r="H305" s="214">
        <v>4</v>
      </c>
      <c r="I305" s="215"/>
      <c r="J305" s="216">
        <f>ROUND(I305*H305,2)</f>
        <v>0</v>
      </c>
      <c r="K305" s="212" t="s">
        <v>153</v>
      </c>
      <c r="L305" s="42"/>
      <c r="M305" s="217" t="s">
        <v>1</v>
      </c>
      <c r="N305" s="218" t="s">
        <v>39</v>
      </c>
      <c r="O305" s="89"/>
      <c r="P305" s="219">
        <f>O305*H305</f>
        <v>0</v>
      </c>
      <c r="Q305" s="219">
        <v>0</v>
      </c>
      <c r="R305" s="219">
        <f>Q305*H305</f>
        <v>0</v>
      </c>
      <c r="S305" s="219">
        <v>1</v>
      </c>
      <c r="T305" s="220">
        <f>S305*H305</f>
        <v>4</v>
      </c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R305" s="221" t="s">
        <v>154</v>
      </c>
      <c r="AT305" s="221" t="s">
        <v>149</v>
      </c>
      <c r="AU305" s="221" t="s">
        <v>83</v>
      </c>
      <c r="AY305" s="15" t="s">
        <v>147</v>
      </c>
      <c r="BE305" s="222">
        <f>IF(N305="základní",J305,0)</f>
        <v>0</v>
      </c>
      <c r="BF305" s="222">
        <f>IF(N305="snížená",J305,0)</f>
        <v>0</v>
      </c>
      <c r="BG305" s="222">
        <f>IF(N305="zákl. přenesená",J305,0)</f>
        <v>0</v>
      </c>
      <c r="BH305" s="222">
        <f>IF(N305="sníž. přenesená",J305,0)</f>
        <v>0</v>
      </c>
      <c r="BI305" s="222">
        <f>IF(N305="nulová",J305,0)</f>
        <v>0</v>
      </c>
      <c r="BJ305" s="15" t="s">
        <v>79</v>
      </c>
      <c r="BK305" s="222">
        <f>ROUND(I305*H305,2)</f>
        <v>0</v>
      </c>
      <c r="BL305" s="15" t="s">
        <v>154</v>
      </c>
      <c r="BM305" s="221" t="s">
        <v>477</v>
      </c>
    </row>
    <row r="306" s="2" customFormat="1">
      <c r="A306" s="36"/>
      <c r="B306" s="37"/>
      <c r="C306" s="38"/>
      <c r="D306" s="223" t="s">
        <v>156</v>
      </c>
      <c r="E306" s="38"/>
      <c r="F306" s="224" t="s">
        <v>478</v>
      </c>
      <c r="G306" s="38"/>
      <c r="H306" s="38"/>
      <c r="I306" s="225"/>
      <c r="J306" s="38"/>
      <c r="K306" s="38"/>
      <c r="L306" s="42"/>
      <c r="M306" s="226"/>
      <c r="N306" s="227"/>
      <c r="O306" s="89"/>
      <c r="P306" s="89"/>
      <c r="Q306" s="89"/>
      <c r="R306" s="89"/>
      <c r="S306" s="89"/>
      <c r="T306" s="90"/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T306" s="15" t="s">
        <v>156</v>
      </c>
      <c r="AU306" s="15" t="s">
        <v>83</v>
      </c>
    </row>
    <row r="307" s="13" customFormat="1">
      <c r="A307" s="13"/>
      <c r="B307" s="228"/>
      <c r="C307" s="229"/>
      <c r="D307" s="223" t="s">
        <v>158</v>
      </c>
      <c r="E307" s="230" t="s">
        <v>1</v>
      </c>
      <c r="F307" s="231" t="s">
        <v>479</v>
      </c>
      <c r="G307" s="229"/>
      <c r="H307" s="232">
        <v>4</v>
      </c>
      <c r="I307" s="233"/>
      <c r="J307" s="229"/>
      <c r="K307" s="229"/>
      <c r="L307" s="234"/>
      <c r="M307" s="235"/>
      <c r="N307" s="236"/>
      <c r="O307" s="236"/>
      <c r="P307" s="236"/>
      <c r="Q307" s="236"/>
      <c r="R307" s="236"/>
      <c r="S307" s="236"/>
      <c r="T307" s="237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38" t="s">
        <v>158</v>
      </c>
      <c r="AU307" s="238" t="s">
        <v>83</v>
      </c>
      <c r="AV307" s="13" t="s">
        <v>83</v>
      </c>
      <c r="AW307" s="13" t="s">
        <v>31</v>
      </c>
      <c r="AX307" s="13" t="s">
        <v>79</v>
      </c>
      <c r="AY307" s="238" t="s">
        <v>147</v>
      </c>
    </row>
    <row r="308" s="12" customFormat="1" ht="22.8" customHeight="1">
      <c r="A308" s="12"/>
      <c r="B308" s="194"/>
      <c r="C308" s="195"/>
      <c r="D308" s="196" t="s">
        <v>73</v>
      </c>
      <c r="E308" s="208" t="s">
        <v>480</v>
      </c>
      <c r="F308" s="208" t="s">
        <v>481</v>
      </c>
      <c r="G308" s="195"/>
      <c r="H308" s="195"/>
      <c r="I308" s="198"/>
      <c r="J308" s="209">
        <f>BK308</f>
        <v>0</v>
      </c>
      <c r="K308" s="195"/>
      <c r="L308" s="200"/>
      <c r="M308" s="201"/>
      <c r="N308" s="202"/>
      <c r="O308" s="202"/>
      <c r="P308" s="203">
        <f>SUM(P309:P320)</f>
        <v>0</v>
      </c>
      <c r="Q308" s="202"/>
      <c r="R308" s="203">
        <f>SUM(R309:R320)</f>
        <v>0</v>
      </c>
      <c r="S308" s="202"/>
      <c r="T308" s="204">
        <f>SUM(T309:T320)</f>
        <v>0</v>
      </c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R308" s="205" t="s">
        <v>79</v>
      </c>
      <c r="AT308" s="206" t="s">
        <v>73</v>
      </c>
      <c r="AU308" s="206" t="s">
        <v>79</v>
      </c>
      <c r="AY308" s="205" t="s">
        <v>147</v>
      </c>
      <c r="BK308" s="207">
        <f>SUM(BK309:BK320)</f>
        <v>0</v>
      </c>
    </row>
    <row r="309" s="2" customFormat="1" ht="22.2" customHeight="1">
      <c r="A309" s="36"/>
      <c r="B309" s="37"/>
      <c r="C309" s="210" t="s">
        <v>482</v>
      </c>
      <c r="D309" s="210" t="s">
        <v>149</v>
      </c>
      <c r="E309" s="211" t="s">
        <v>483</v>
      </c>
      <c r="F309" s="212" t="s">
        <v>484</v>
      </c>
      <c r="G309" s="213" t="s">
        <v>253</v>
      </c>
      <c r="H309" s="214">
        <v>78.322999999999993</v>
      </c>
      <c r="I309" s="215"/>
      <c r="J309" s="216">
        <f>ROUND(I309*H309,2)</f>
        <v>0</v>
      </c>
      <c r="K309" s="212" t="s">
        <v>153</v>
      </c>
      <c r="L309" s="42"/>
      <c r="M309" s="217" t="s">
        <v>1</v>
      </c>
      <c r="N309" s="218" t="s">
        <v>39</v>
      </c>
      <c r="O309" s="89"/>
      <c r="P309" s="219">
        <f>O309*H309</f>
        <v>0</v>
      </c>
      <c r="Q309" s="219">
        <v>0</v>
      </c>
      <c r="R309" s="219">
        <f>Q309*H309</f>
        <v>0</v>
      </c>
      <c r="S309" s="219">
        <v>0</v>
      </c>
      <c r="T309" s="220">
        <f>S309*H309</f>
        <v>0</v>
      </c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R309" s="221" t="s">
        <v>154</v>
      </c>
      <c r="AT309" s="221" t="s">
        <v>149</v>
      </c>
      <c r="AU309" s="221" t="s">
        <v>83</v>
      </c>
      <c r="AY309" s="15" t="s">
        <v>147</v>
      </c>
      <c r="BE309" s="222">
        <f>IF(N309="základní",J309,0)</f>
        <v>0</v>
      </c>
      <c r="BF309" s="222">
        <f>IF(N309="snížená",J309,0)</f>
        <v>0</v>
      </c>
      <c r="BG309" s="222">
        <f>IF(N309="zákl. přenesená",J309,0)</f>
        <v>0</v>
      </c>
      <c r="BH309" s="222">
        <f>IF(N309="sníž. přenesená",J309,0)</f>
        <v>0</v>
      </c>
      <c r="BI309" s="222">
        <f>IF(N309="nulová",J309,0)</f>
        <v>0</v>
      </c>
      <c r="BJ309" s="15" t="s">
        <v>79</v>
      </c>
      <c r="BK309" s="222">
        <f>ROUND(I309*H309,2)</f>
        <v>0</v>
      </c>
      <c r="BL309" s="15" t="s">
        <v>154</v>
      </c>
      <c r="BM309" s="221" t="s">
        <v>485</v>
      </c>
    </row>
    <row r="310" s="2" customFormat="1">
      <c r="A310" s="36"/>
      <c r="B310" s="37"/>
      <c r="C310" s="38"/>
      <c r="D310" s="223" t="s">
        <v>156</v>
      </c>
      <c r="E310" s="38"/>
      <c r="F310" s="224" t="s">
        <v>486</v>
      </c>
      <c r="G310" s="38"/>
      <c r="H310" s="38"/>
      <c r="I310" s="225"/>
      <c r="J310" s="38"/>
      <c r="K310" s="38"/>
      <c r="L310" s="42"/>
      <c r="M310" s="226"/>
      <c r="N310" s="227"/>
      <c r="O310" s="89"/>
      <c r="P310" s="89"/>
      <c r="Q310" s="89"/>
      <c r="R310" s="89"/>
      <c r="S310" s="89"/>
      <c r="T310" s="90"/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T310" s="15" t="s">
        <v>156</v>
      </c>
      <c r="AU310" s="15" t="s">
        <v>83</v>
      </c>
    </row>
    <row r="311" s="2" customFormat="1" ht="22.2" customHeight="1">
      <c r="A311" s="36"/>
      <c r="B311" s="37"/>
      <c r="C311" s="210" t="s">
        <v>487</v>
      </c>
      <c r="D311" s="210" t="s">
        <v>149</v>
      </c>
      <c r="E311" s="211" t="s">
        <v>488</v>
      </c>
      <c r="F311" s="212" t="s">
        <v>489</v>
      </c>
      <c r="G311" s="213" t="s">
        <v>253</v>
      </c>
      <c r="H311" s="214">
        <v>78.322999999999993</v>
      </c>
      <c r="I311" s="215"/>
      <c r="J311" s="216">
        <f>ROUND(I311*H311,2)</f>
        <v>0</v>
      </c>
      <c r="K311" s="212" t="s">
        <v>153</v>
      </c>
      <c r="L311" s="42"/>
      <c r="M311" s="217" t="s">
        <v>1</v>
      </c>
      <c r="N311" s="218" t="s">
        <v>39</v>
      </c>
      <c r="O311" s="89"/>
      <c r="P311" s="219">
        <f>O311*H311</f>
        <v>0</v>
      </c>
      <c r="Q311" s="219">
        <v>0</v>
      </c>
      <c r="R311" s="219">
        <f>Q311*H311</f>
        <v>0</v>
      </c>
      <c r="S311" s="219">
        <v>0</v>
      </c>
      <c r="T311" s="220">
        <f>S311*H311</f>
        <v>0</v>
      </c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R311" s="221" t="s">
        <v>154</v>
      </c>
      <c r="AT311" s="221" t="s">
        <v>149</v>
      </c>
      <c r="AU311" s="221" t="s">
        <v>83</v>
      </c>
      <c r="AY311" s="15" t="s">
        <v>147</v>
      </c>
      <c r="BE311" s="222">
        <f>IF(N311="základní",J311,0)</f>
        <v>0</v>
      </c>
      <c r="BF311" s="222">
        <f>IF(N311="snížená",J311,0)</f>
        <v>0</v>
      </c>
      <c r="BG311" s="222">
        <f>IF(N311="zákl. přenesená",J311,0)</f>
        <v>0</v>
      </c>
      <c r="BH311" s="222">
        <f>IF(N311="sníž. přenesená",J311,0)</f>
        <v>0</v>
      </c>
      <c r="BI311" s="222">
        <f>IF(N311="nulová",J311,0)</f>
        <v>0</v>
      </c>
      <c r="BJ311" s="15" t="s">
        <v>79</v>
      </c>
      <c r="BK311" s="222">
        <f>ROUND(I311*H311,2)</f>
        <v>0</v>
      </c>
      <c r="BL311" s="15" t="s">
        <v>154</v>
      </c>
      <c r="BM311" s="221" t="s">
        <v>490</v>
      </c>
    </row>
    <row r="312" s="2" customFormat="1">
      <c r="A312" s="36"/>
      <c r="B312" s="37"/>
      <c r="C312" s="38"/>
      <c r="D312" s="223" t="s">
        <v>156</v>
      </c>
      <c r="E312" s="38"/>
      <c r="F312" s="224" t="s">
        <v>491</v>
      </c>
      <c r="G312" s="38"/>
      <c r="H312" s="38"/>
      <c r="I312" s="225"/>
      <c r="J312" s="38"/>
      <c r="K312" s="38"/>
      <c r="L312" s="42"/>
      <c r="M312" s="226"/>
      <c r="N312" s="227"/>
      <c r="O312" s="89"/>
      <c r="P312" s="89"/>
      <c r="Q312" s="89"/>
      <c r="R312" s="89"/>
      <c r="S312" s="89"/>
      <c r="T312" s="90"/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T312" s="15" t="s">
        <v>156</v>
      </c>
      <c r="AU312" s="15" t="s">
        <v>83</v>
      </c>
    </row>
    <row r="313" s="2" customFormat="1" ht="22.2" customHeight="1">
      <c r="A313" s="36"/>
      <c r="B313" s="37"/>
      <c r="C313" s="210" t="s">
        <v>492</v>
      </c>
      <c r="D313" s="210" t="s">
        <v>149</v>
      </c>
      <c r="E313" s="211" t="s">
        <v>493</v>
      </c>
      <c r="F313" s="212" t="s">
        <v>494</v>
      </c>
      <c r="G313" s="213" t="s">
        <v>253</v>
      </c>
      <c r="H313" s="214">
        <v>1096.5219999999999</v>
      </c>
      <c r="I313" s="215"/>
      <c r="J313" s="216">
        <f>ROUND(I313*H313,2)</f>
        <v>0</v>
      </c>
      <c r="K313" s="212" t="s">
        <v>153</v>
      </c>
      <c r="L313" s="42"/>
      <c r="M313" s="217" t="s">
        <v>1</v>
      </c>
      <c r="N313" s="218" t="s">
        <v>39</v>
      </c>
      <c r="O313" s="89"/>
      <c r="P313" s="219">
        <f>O313*H313</f>
        <v>0</v>
      </c>
      <c r="Q313" s="219">
        <v>0</v>
      </c>
      <c r="R313" s="219">
        <f>Q313*H313</f>
        <v>0</v>
      </c>
      <c r="S313" s="219">
        <v>0</v>
      </c>
      <c r="T313" s="220">
        <f>S313*H313</f>
        <v>0</v>
      </c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R313" s="221" t="s">
        <v>154</v>
      </c>
      <c r="AT313" s="221" t="s">
        <v>149</v>
      </c>
      <c r="AU313" s="221" t="s">
        <v>83</v>
      </c>
      <c r="AY313" s="15" t="s">
        <v>147</v>
      </c>
      <c r="BE313" s="222">
        <f>IF(N313="základní",J313,0)</f>
        <v>0</v>
      </c>
      <c r="BF313" s="222">
        <f>IF(N313="snížená",J313,0)</f>
        <v>0</v>
      </c>
      <c r="BG313" s="222">
        <f>IF(N313="zákl. přenesená",J313,0)</f>
        <v>0</v>
      </c>
      <c r="BH313" s="222">
        <f>IF(N313="sníž. přenesená",J313,0)</f>
        <v>0</v>
      </c>
      <c r="BI313" s="222">
        <f>IF(N313="nulová",J313,0)</f>
        <v>0</v>
      </c>
      <c r="BJ313" s="15" t="s">
        <v>79</v>
      </c>
      <c r="BK313" s="222">
        <f>ROUND(I313*H313,2)</f>
        <v>0</v>
      </c>
      <c r="BL313" s="15" t="s">
        <v>154</v>
      </c>
      <c r="BM313" s="221" t="s">
        <v>495</v>
      </c>
    </row>
    <row r="314" s="2" customFormat="1">
      <c r="A314" s="36"/>
      <c r="B314" s="37"/>
      <c r="C314" s="38"/>
      <c r="D314" s="223" t="s">
        <v>156</v>
      </c>
      <c r="E314" s="38"/>
      <c r="F314" s="224" t="s">
        <v>496</v>
      </c>
      <c r="G314" s="38"/>
      <c r="H314" s="38"/>
      <c r="I314" s="225"/>
      <c r="J314" s="38"/>
      <c r="K314" s="38"/>
      <c r="L314" s="42"/>
      <c r="M314" s="226"/>
      <c r="N314" s="227"/>
      <c r="O314" s="89"/>
      <c r="P314" s="89"/>
      <c r="Q314" s="89"/>
      <c r="R314" s="89"/>
      <c r="S314" s="89"/>
      <c r="T314" s="90"/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T314" s="15" t="s">
        <v>156</v>
      </c>
      <c r="AU314" s="15" t="s">
        <v>83</v>
      </c>
    </row>
    <row r="315" s="13" customFormat="1">
      <c r="A315" s="13"/>
      <c r="B315" s="228"/>
      <c r="C315" s="229"/>
      <c r="D315" s="223" t="s">
        <v>158</v>
      </c>
      <c r="E315" s="229"/>
      <c r="F315" s="231" t="s">
        <v>497</v>
      </c>
      <c r="G315" s="229"/>
      <c r="H315" s="232">
        <v>1096.5219999999999</v>
      </c>
      <c r="I315" s="233"/>
      <c r="J315" s="229"/>
      <c r="K315" s="229"/>
      <c r="L315" s="234"/>
      <c r="M315" s="235"/>
      <c r="N315" s="236"/>
      <c r="O315" s="236"/>
      <c r="P315" s="236"/>
      <c r="Q315" s="236"/>
      <c r="R315" s="236"/>
      <c r="S315" s="236"/>
      <c r="T315" s="237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38" t="s">
        <v>158</v>
      </c>
      <c r="AU315" s="238" t="s">
        <v>83</v>
      </c>
      <c r="AV315" s="13" t="s">
        <v>83</v>
      </c>
      <c r="AW315" s="13" t="s">
        <v>4</v>
      </c>
      <c r="AX315" s="13" t="s">
        <v>79</v>
      </c>
      <c r="AY315" s="238" t="s">
        <v>147</v>
      </c>
    </row>
    <row r="316" s="2" customFormat="1" ht="34.8" customHeight="1">
      <c r="A316" s="36"/>
      <c r="B316" s="37"/>
      <c r="C316" s="210" t="s">
        <v>498</v>
      </c>
      <c r="D316" s="210" t="s">
        <v>149</v>
      </c>
      <c r="E316" s="211" t="s">
        <v>499</v>
      </c>
      <c r="F316" s="212" t="s">
        <v>500</v>
      </c>
      <c r="G316" s="213" t="s">
        <v>253</v>
      </c>
      <c r="H316" s="214">
        <v>74.373000000000005</v>
      </c>
      <c r="I316" s="215"/>
      <c r="J316" s="216">
        <f>ROUND(I316*H316,2)</f>
        <v>0</v>
      </c>
      <c r="K316" s="212" t="s">
        <v>153</v>
      </c>
      <c r="L316" s="42"/>
      <c r="M316" s="217" t="s">
        <v>1</v>
      </c>
      <c r="N316" s="218" t="s">
        <v>39</v>
      </c>
      <c r="O316" s="89"/>
      <c r="P316" s="219">
        <f>O316*H316</f>
        <v>0</v>
      </c>
      <c r="Q316" s="219">
        <v>0</v>
      </c>
      <c r="R316" s="219">
        <f>Q316*H316</f>
        <v>0</v>
      </c>
      <c r="S316" s="219">
        <v>0</v>
      </c>
      <c r="T316" s="220">
        <f>S316*H316</f>
        <v>0</v>
      </c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R316" s="221" t="s">
        <v>154</v>
      </c>
      <c r="AT316" s="221" t="s">
        <v>149</v>
      </c>
      <c r="AU316" s="221" t="s">
        <v>83</v>
      </c>
      <c r="AY316" s="15" t="s">
        <v>147</v>
      </c>
      <c r="BE316" s="222">
        <f>IF(N316="základní",J316,0)</f>
        <v>0</v>
      </c>
      <c r="BF316" s="222">
        <f>IF(N316="snížená",J316,0)</f>
        <v>0</v>
      </c>
      <c r="BG316" s="222">
        <f>IF(N316="zákl. přenesená",J316,0)</f>
        <v>0</v>
      </c>
      <c r="BH316" s="222">
        <f>IF(N316="sníž. přenesená",J316,0)</f>
        <v>0</v>
      </c>
      <c r="BI316" s="222">
        <f>IF(N316="nulová",J316,0)</f>
        <v>0</v>
      </c>
      <c r="BJ316" s="15" t="s">
        <v>79</v>
      </c>
      <c r="BK316" s="222">
        <f>ROUND(I316*H316,2)</f>
        <v>0</v>
      </c>
      <c r="BL316" s="15" t="s">
        <v>154</v>
      </c>
      <c r="BM316" s="221" t="s">
        <v>501</v>
      </c>
    </row>
    <row r="317" s="2" customFormat="1">
      <c r="A317" s="36"/>
      <c r="B317" s="37"/>
      <c r="C317" s="38"/>
      <c r="D317" s="223" t="s">
        <v>156</v>
      </c>
      <c r="E317" s="38"/>
      <c r="F317" s="224" t="s">
        <v>502</v>
      </c>
      <c r="G317" s="38"/>
      <c r="H317" s="38"/>
      <c r="I317" s="225"/>
      <c r="J317" s="38"/>
      <c r="K317" s="38"/>
      <c r="L317" s="42"/>
      <c r="M317" s="226"/>
      <c r="N317" s="227"/>
      <c r="O317" s="89"/>
      <c r="P317" s="89"/>
      <c r="Q317" s="89"/>
      <c r="R317" s="89"/>
      <c r="S317" s="89"/>
      <c r="T317" s="90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T317" s="15" t="s">
        <v>156</v>
      </c>
      <c r="AU317" s="15" t="s">
        <v>83</v>
      </c>
    </row>
    <row r="318" s="13" customFormat="1">
      <c r="A318" s="13"/>
      <c r="B318" s="228"/>
      <c r="C318" s="229"/>
      <c r="D318" s="223" t="s">
        <v>158</v>
      </c>
      <c r="E318" s="230" t="s">
        <v>1</v>
      </c>
      <c r="F318" s="231" t="s">
        <v>503</v>
      </c>
      <c r="G318" s="229"/>
      <c r="H318" s="232">
        <v>74.373000000000005</v>
      </c>
      <c r="I318" s="233"/>
      <c r="J318" s="229"/>
      <c r="K318" s="229"/>
      <c r="L318" s="234"/>
      <c r="M318" s="235"/>
      <c r="N318" s="236"/>
      <c r="O318" s="236"/>
      <c r="P318" s="236"/>
      <c r="Q318" s="236"/>
      <c r="R318" s="236"/>
      <c r="S318" s="236"/>
      <c r="T318" s="237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38" t="s">
        <v>158</v>
      </c>
      <c r="AU318" s="238" t="s">
        <v>83</v>
      </c>
      <c r="AV318" s="13" t="s">
        <v>83</v>
      </c>
      <c r="AW318" s="13" t="s">
        <v>31</v>
      </c>
      <c r="AX318" s="13" t="s">
        <v>79</v>
      </c>
      <c r="AY318" s="238" t="s">
        <v>147</v>
      </c>
    </row>
    <row r="319" s="2" customFormat="1" ht="14.4" customHeight="1">
      <c r="A319" s="36"/>
      <c r="B319" s="37"/>
      <c r="C319" s="210" t="s">
        <v>504</v>
      </c>
      <c r="D319" s="210" t="s">
        <v>149</v>
      </c>
      <c r="E319" s="211" t="s">
        <v>505</v>
      </c>
      <c r="F319" s="212" t="s">
        <v>506</v>
      </c>
      <c r="G319" s="213" t="s">
        <v>330</v>
      </c>
      <c r="H319" s="214">
        <v>-4000</v>
      </c>
      <c r="I319" s="215"/>
      <c r="J319" s="216">
        <f>ROUND(I319*H319,2)</f>
        <v>0</v>
      </c>
      <c r="K319" s="212" t="s">
        <v>1</v>
      </c>
      <c r="L319" s="42"/>
      <c r="M319" s="217" t="s">
        <v>1</v>
      </c>
      <c r="N319" s="218" t="s">
        <v>39</v>
      </c>
      <c r="O319" s="89"/>
      <c r="P319" s="219">
        <f>O319*H319</f>
        <v>0</v>
      </c>
      <c r="Q319" s="219">
        <v>0</v>
      </c>
      <c r="R319" s="219">
        <f>Q319*H319</f>
        <v>0</v>
      </c>
      <c r="S319" s="219">
        <v>0</v>
      </c>
      <c r="T319" s="220">
        <f>S319*H319</f>
        <v>0</v>
      </c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R319" s="221" t="s">
        <v>154</v>
      </c>
      <c r="AT319" s="221" t="s">
        <v>149</v>
      </c>
      <c r="AU319" s="221" t="s">
        <v>83</v>
      </c>
      <c r="AY319" s="15" t="s">
        <v>147</v>
      </c>
      <c r="BE319" s="222">
        <f>IF(N319="základní",J319,0)</f>
        <v>0</v>
      </c>
      <c r="BF319" s="222">
        <f>IF(N319="snížená",J319,0)</f>
        <v>0</v>
      </c>
      <c r="BG319" s="222">
        <f>IF(N319="zákl. přenesená",J319,0)</f>
        <v>0</v>
      </c>
      <c r="BH319" s="222">
        <f>IF(N319="sníž. přenesená",J319,0)</f>
        <v>0</v>
      </c>
      <c r="BI319" s="222">
        <f>IF(N319="nulová",J319,0)</f>
        <v>0</v>
      </c>
      <c r="BJ319" s="15" t="s">
        <v>79</v>
      </c>
      <c r="BK319" s="222">
        <f>ROUND(I319*H319,2)</f>
        <v>0</v>
      </c>
      <c r="BL319" s="15" t="s">
        <v>154</v>
      </c>
      <c r="BM319" s="221" t="s">
        <v>507</v>
      </c>
    </row>
    <row r="320" s="2" customFormat="1">
      <c r="A320" s="36"/>
      <c r="B320" s="37"/>
      <c r="C320" s="38"/>
      <c r="D320" s="223" t="s">
        <v>156</v>
      </c>
      <c r="E320" s="38"/>
      <c r="F320" s="224" t="s">
        <v>506</v>
      </c>
      <c r="G320" s="38"/>
      <c r="H320" s="38"/>
      <c r="I320" s="225"/>
      <c r="J320" s="38"/>
      <c r="K320" s="38"/>
      <c r="L320" s="42"/>
      <c r="M320" s="226"/>
      <c r="N320" s="227"/>
      <c r="O320" s="89"/>
      <c r="P320" s="89"/>
      <c r="Q320" s="89"/>
      <c r="R320" s="89"/>
      <c r="S320" s="89"/>
      <c r="T320" s="90"/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T320" s="15" t="s">
        <v>156</v>
      </c>
      <c r="AU320" s="15" t="s">
        <v>83</v>
      </c>
    </row>
    <row r="321" s="12" customFormat="1" ht="22.8" customHeight="1">
      <c r="A321" s="12"/>
      <c r="B321" s="194"/>
      <c r="C321" s="195"/>
      <c r="D321" s="196" t="s">
        <v>73</v>
      </c>
      <c r="E321" s="208" t="s">
        <v>508</v>
      </c>
      <c r="F321" s="208" t="s">
        <v>509</v>
      </c>
      <c r="G321" s="195"/>
      <c r="H321" s="195"/>
      <c r="I321" s="198"/>
      <c r="J321" s="209">
        <f>BK321</f>
        <v>0</v>
      </c>
      <c r="K321" s="195"/>
      <c r="L321" s="200"/>
      <c r="M321" s="201"/>
      <c r="N321" s="202"/>
      <c r="O321" s="202"/>
      <c r="P321" s="203">
        <f>SUM(P322:P323)</f>
        <v>0</v>
      </c>
      <c r="Q321" s="202"/>
      <c r="R321" s="203">
        <f>SUM(R322:R323)</f>
        <v>0</v>
      </c>
      <c r="S321" s="202"/>
      <c r="T321" s="204">
        <f>SUM(T322:T323)</f>
        <v>0</v>
      </c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R321" s="205" t="s">
        <v>79</v>
      </c>
      <c r="AT321" s="206" t="s">
        <v>73</v>
      </c>
      <c r="AU321" s="206" t="s">
        <v>79</v>
      </c>
      <c r="AY321" s="205" t="s">
        <v>147</v>
      </c>
      <c r="BK321" s="207">
        <f>SUM(BK322:BK323)</f>
        <v>0</v>
      </c>
    </row>
    <row r="322" s="2" customFormat="1" ht="14.4" customHeight="1">
      <c r="A322" s="36"/>
      <c r="B322" s="37"/>
      <c r="C322" s="210" t="s">
        <v>510</v>
      </c>
      <c r="D322" s="210" t="s">
        <v>149</v>
      </c>
      <c r="E322" s="211" t="s">
        <v>511</v>
      </c>
      <c r="F322" s="212" t="s">
        <v>512</v>
      </c>
      <c r="G322" s="213" t="s">
        <v>253</v>
      </c>
      <c r="H322" s="214">
        <v>112.115</v>
      </c>
      <c r="I322" s="215"/>
      <c r="J322" s="216">
        <f>ROUND(I322*H322,2)</f>
        <v>0</v>
      </c>
      <c r="K322" s="212" t="s">
        <v>1</v>
      </c>
      <c r="L322" s="42"/>
      <c r="M322" s="217" t="s">
        <v>1</v>
      </c>
      <c r="N322" s="218" t="s">
        <v>39</v>
      </c>
      <c r="O322" s="89"/>
      <c r="P322" s="219">
        <f>O322*H322</f>
        <v>0</v>
      </c>
      <c r="Q322" s="219">
        <v>0</v>
      </c>
      <c r="R322" s="219">
        <f>Q322*H322</f>
        <v>0</v>
      </c>
      <c r="S322" s="219">
        <v>0</v>
      </c>
      <c r="T322" s="220">
        <f>S322*H322</f>
        <v>0</v>
      </c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R322" s="221" t="s">
        <v>154</v>
      </c>
      <c r="AT322" s="221" t="s">
        <v>149</v>
      </c>
      <c r="AU322" s="221" t="s">
        <v>83</v>
      </c>
      <c r="AY322" s="15" t="s">
        <v>147</v>
      </c>
      <c r="BE322" s="222">
        <f>IF(N322="základní",J322,0)</f>
        <v>0</v>
      </c>
      <c r="BF322" s="222">
        <f>IF(N322="snížená",J322,0)</f>
        <v>0</v>
      </c>
      <c r="BG322" s="222">
        <f>IF(N322="zákl. přenesená",J322,0)</f>
        <v>0</v>
      </c>
      <c r="BH322" s="222">
        <f>IF(N322="sníž. přenesená",J322,0)</f>
        <v>0</v>
      </c>
      <c r="BI322" s="222">
        <f>IF(N322="nulová",J322,0)</f>
        <v>0</v>
      </c>
      <c r="BJ322" s="15" t="s">
        <v>79</v>
      </c>
      <c r="BK322" s="222">
        <f>ROUND(I322*H322,2)</f>
        <v>0</v>
      </c>
      <c r="BL322" s="15" t="s">
        <v>154</v>
      </c>
      <c r="BM322" s="221" t="s">
        <v>513</v>
      </c>
    </row>
    <row r="323" s="2" customFormat="1">
      <c r="A323" s="36"/>
      <c r="B323" s="37"/>
      <c r="C323" s="38"/>
      <c r="D323" s="223" t="s">
        <v>156</v>
      </c>
      <c r="E323" s="38"/>
      <c r="F323" s="224" t="s">
        <v>512</v>
      </c>
      <c r="G323" s="38"/>
      <c r="H323" s="38"/>
      <c r="I323" s="225"/>
      <c r="J323" s="38"/>
      <c r="K323" s="38"/>
      <c r="L323" s="42"/>
      <c r="M323" s="226"/>
      <c r="N323" s="227"/>
      <c r="O323" s="89"/>
      <c r="P323" s="89"/>
      <c r="Q323" s="89"/>
      <c r="R323" s="89"/>
      <c r="S323" s="89"/>
      <c r="T323" s="90"/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  <c r="AT323" s="15" t="s">
        <v>156</v>
      </c>
      <c r="AU323" s="15" t="s">
        <v>83</v>
      </c>
    </row>
    <row r="324" s="12" customFormat="1" ht="25.92" customHeight="1">
      <c r="A324" s="12"/>
      <c r="B324" s="194"/>
      <c r="C324" s="195"/>
      <c r="D324" s="196" t="s">
        <v>73</v>
      </c>
      <c r="E324" s="197" t="s">
        <v>514</v>
      </c>
      <c r="F324" s="197" t="s">
        <v>515</v>
      </c>
      <c r="G324" s="195"/>
      <c r="H324" s="195"/>
      <c r="I324" s="198"/>
      <c r="J324" s="199">
        <f>BK324</f>
        <v>0</v>
      </c>
      <c r="K324" s="195"/>
      <c r="L324" s="200"/>
      <c r="M324" s="201"/>
      <c r="N324" s="202"/>
      <c r="O324" s="202"/>
      <c r="P324" s="203">
        <f>P325+P332</f>
        <v>0</v>
      </c>
      <c r="Q324" s="202"/>
      <c r="R324" s="203">
        <f>R325+R332</f>
        <v>0.20078963999999999</v>
      </c>
      <c r="S324" s="202"/>
      <c r="T324" s="204">
        <f>T325+T332</f>
        <v>0</v>
      </c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R324" s="205" t="s">
        <v>83</v>
      </c>
      <c r="AT324" s="206" t="s">
        <v>73</v>
      </c>
      <c r="AU324" s="206" t="s">
        <v>74</v>
      </c>
      <c r="AY324" s="205" t="s">
        <v>147</v>
      </c>
      <c r="BK324" s="207">
        <f>BK325+BK332</f>
        <v>0</v>
      </c>
    </row>
    <row r="325" s="12" customFormat="1" ht="22.8" customHeight="1">
      <c r="A325" s="12"/>
      <c r="B325" s="194"/>
      <c r="C325" s="195"/>
      <c r="D325" s="196" t="s">
        <v>73</v>
      </c>
      <c r="E325" s="208" t="s">
        <v>516</v>
      </c>
      <c r="F325" s="208" t="s">
        <v>517</v>
      </c>
      <c r="G325" s="195"/>
      <c r="H325" s="195"/>
      <c r="I325" s="198"/>
      <c r="J325" s="209">
        <f>BK325</f>
        <v>0</v>
      </c>
      <c r="K325" s="195"/>
      <c r="L325" s="200"/>
      <c r="M325" s="201"/>
      <c r="N325" s="202"/>
      <c r="O325" s="202"/>
      <c r="P325" s="203">
        <f>SUM(P326:P331)</f>
        <v>0</v>
      </c>
      <c r="Q325" s="202"/>
      <c r="R325" s="203">
        <f>SUM(R326:R331)</f>
        <v>0.038546999999999998</v>
      </c>
      <c r="S325" s="202"/>
      <c r="T325" s="204">
        <f>SUM(T326:T331)</f>
        <v>0</v>
      </c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R325" s="205" t="s">
        <v>83</v>
      </c>
      <c r="AT325" s="206" t="s">
        <v>73</v>
      </c>
      <c r="AU325" s="206" t="s">
        <v>79</v>
      </c>
      <c r="AY325" s="205" t="s">
        <v>147</v>
      </c>
      <c r="BK325" s="207">
        <f>SUM(BK326:BK331)</f>
        <v>0</v>
      </c>
    </row>
    <row r="326" s="2" customFormat="1" ht="22.2" customHeight="1">
      <c r="A326" s="36"/>
      <c r="B326" s="37"/>
      <c r="C326" s="210" t="s">
        <v>518</v>
      </c>
      <c r="D326" s="210" t="s">
        <v>149</v>
      </c>
      <c r="E326" s="211" t="s">
        <v>519</v>
      </c>
      <c r="F326" s="212" t="s">
        <v>520</v>
      </c>
      <c r="G326" s="213" t="s">
        <v>174</v>
      </c>
      <c r="H326" s="214">
        <v>37.200000000000003</v>
      </c>
      <c r="I326" s="215"/>
      <c r="J326" s="216">
        <f>ROUND(I326*H326,2)</f>
        <v>0</v>
      </c>
      <c r="K326" s="212" t="s">
        <v>153</v>
      </c>
      <c r="L326" s="42"/>
      <c r="M326" s="217" t="s">
        <v>1</v>
      </c>
      <c r="N326" s="218" t="s">
        <v>39</v>
      </c>
      <c r="O326" s="89"/>
      <c r="P326" s="219">
        <f>O326*H326</f>
        <v>0</v>
      </c>
      <c r="Q326" s="219">
        <v>0</v>
      </c>
      <c r="R326" s="219">
        <f>Q326*H326</f>
        <v>0</v>
      </c>
      <c r="S326" s="219">
        <v>0</v>
      </c>
      <c r="T326" s="220">
        <f>S326*H326</f>
        <v>0</v>
      </c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  <c r="AR326" s="221" t="s">
        <v>243</v>
      </c>
      <c r="AT326" s="221" t="s">
        <v>149</v>
      </c>
      <c r="AU326" s="221" t="s">
        <v>83</v>
      </c>
      <c r="AY326" s="15" t="s">
        <v>147</v>
      </c>
      <c r="BE326" s="222">
        <f>IF(N326="základní",J326,0)</f>
        <v>0</v>
      </c>
      <c r="BF326" s="222">
        <f>IF(N326="snížená",J326,0)</f>
        <v>0</v>
      </c>
      <c r="BG326" s="222">
        <f>IF(N326="zákl. přenesená",J326,0)</f>
        <v>0</v>
      </c>
      <c r="BH326" s="222">
        <f>IF(N326="sníž. přenesená",J326,0)</f>
        <v>0</v>
      </c>
      <c r="BI326" s="222">
        <f>IF(N326="nulová",J326,0)</f>
        <v>0</v>
      </c>
      <c r="BJ326" s="15" t="s">
        <v>79</v>
      </c>
      <c r="BK326" s="222">
        <f>ROUND(I326*H326,2)</f>
        <v>0</v>
      </c>
      <c r="BL326" s="15" t="s">
        <v>243</v>
      </c>
      <c r="BM326" s="221" t="s">
        <v>521</v>
      </c>
    </row>
    <row r="327" s="2" customFormat="1">
      <c r="A327" s="36"/>
      <c r="B327" s="37"/>
      <c r="C327" s="38"/>
      <c r="D327" s="223" t="s">
        <v>156</v>
      </c>
      <c r="E327" s="38"/>
      <c r="F327" s="224" t="s">
        <v>522</v>
      </c>
      <c r="G327" s="38"/>
      <c r="H327" s="38"/>
      <c r="I327" s="225"/>
      <c r="J327" s="38"/>
      <c r="K327" s="38"/>
      <c r="L327" s="42"/>
      <c r="M327" s="226"/>
      <c r="N327" s="227"/>
      <c r="O327" s="89"/>
      <c r="P327" s="89"/>
      <c r="Q327" s="89"/>
      <c r="R327" s="89"/>
      <c r="S327" s="89"/>
      <c r="T327" s="90"/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T327" s="15" t="s">
        <v>156</v>
      </c>
      <c r="AU327" s="15" t="s">
        <v>83</v>
      </c>
    </row>
    <row r="328" s="13" customFormat="1">
      <c r="A328" s="13"/>
      <c r="B328" s="228"/>
      <c r="C328" s="229"/>
      <c r="D328" s="223" t="s">
        <v>158</v>
      </c>
      <c r="E328" s="230" t="s">
        <v>109</v>
      </c>
      <c r="F328" s="231" t="s">
        <v>523</v>
      </c>
      <c r="G328" s="229"/>
      <c r="H328" s="232">
        <v>37.200000000000003</v>
      </c>
      <c r="I328" s="233"/>
      <c r="J328" s="229"/>
      <c r="K328" s="229"/>
      <c r="L328" s="234"/>
      <c r="M328" s="235"/>
      <c r="N328" s="236"/>
      <c r="O328" s="236"/>
      <c r="P328" s="236"/>
      <c r="Q328" s="236"/>
      <c r="R328" s="236"/>
      <c r="S328" s="236"/>
      <c r="T328" s="237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38" t="s">
        <v>158</v>
      </c>
      <c r="AU328" s="238" t="s">
        <v>83</v>
      </c>
      <c r="AV328" s="13" t="s">
        <v>83</v>
      </c>
      <c r="AW328" s="13" t="s">
        <v>31</v>
      </c>
      <c r="AX328" s="13" t="s">
        <v>79</v>
      </c>
      <c r="AY328" s="238" t="s">
        <v>147</v>
      </c>
    </row>
    <row r="329" s="2" customFormat="1" ht="14.4" customHeight="1">
      <c r="A329" s="36"/>
      <c r="B329" s="37"/>
      <c r="C329" s="240" t="s">
        <v>524</v>
      </c>
      <c r="D329" s="240" t="s">
        <v>250</v>
      </c>
      <c r="E329" s="241" t="s">
        <v>525</v>
      </c>
      <c r="F329" s="242" t="s">
        <v>526</v>
      </c>
      <c r="G329" s="243" t="s">
        <v>330</v>
      </c>
      <c r="H329" s="244">
        <v>38.546999999999997</v>
      </c>
      <c r="I329" s="245"/>
      <c r="J329" s="246">
        <f>ROUND(I329*H329,2)</f>
        <v>0</v>
      </c>
      <c r="K329" s="242" t="s">
        <v>153</v>
      </c>
      <c r="L329" s="247"/>
      <c r="M329" s="248" t="s">
        <v>1</v>
      </c>
      <c r="N329" s="249" t="s">
        <v>39</v>
      </c>
      <c r="O329" s="89"/>
      <c r="P329" s="219">
        <f>O329*H329</f>
        <v>0</v>
      </c>
      <c r="Q329" s="219">
        <v>0.001</v>
      </c>
      <c r="R329" s="219">
        <f>Q329*H329</f>
        <v>0.038546999999999998</v>
      </c>
      <c r="S329" s="219">
        <v>0</v>
      </c>
      <c r="T329" s="220">
        <f>S329*H329</f>
        <v>0</v>
      </c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  <c r="AE329" s="36"/>
      <c r="AR329" s="221" t="s">
        <v>333</v>
      </c>
      <c r="AT329" s="221" t="s">
        <v>250</v>
      </c>
      <c r="AU329" s="221" t="s">
        <v>83</v>
      </c>
      <c r="AY329" s="15" t="s">
        <v>147</v>
      </c>
      <c r="BE329" s="222">
        <f>IF(N329="základní",J329,0)</f>
        <v>0</v>
      </c>
      <c r="BF329" s="222">
        <f>IF(N329="snížená",J329,0)</f>
        <v>0</v>
      </c>
      <c r="BG329" s="222">
        <f>IF(N329="zákl. přenesená",J329,0)</f>
        <v>0</v>
      </c>
      <c r="BH329" s="222">
        <f>IF(N329="sníž. přenesená",J329,0)</f>
        <v>0</v>
      </c>
      <c r="BI329" s="222">
        <f>IF(N329="nulová",J329,0)</f>
        <v>0</v>
      </c>
      <c r="BJ329" s="15" t="s">
        <v>79</v>
      </c>
      <c r="BK329" s="222">
        <f>ROUND(I329*H329,2)</f>
        <v>0</v>
      </c>
      <c r="BL329" s="15" t="s">
        <v>243</v>
      </c>
      <c r="BM329" s="221" t="s">
        <v>527</v>
      </c>
    </row>
    <row r="330" s="2" customFormat="1">
      <c r="A330" s="36"/>
      <c r="B330" s="37"/>
      <c r="C330" s="38"/>
      <c r="D330" s="223" t="s">
        <v>156</v>
      </c>
      <c r="E330" s="38"/>
      <c r="F330" s="224" t="s">
        <v>526</v>
      </c>
      <c r="G330" s="38"/>
      <c r="H330" s="38"/>
      <c r="I330" s="225"/>
      <c r="J330" s="38"/>
      <c r="K330" s="38"/>
      <c r="L330" s="42"/>
      <c r="M330" s="226"/>
      <c r="N330" s="227"/>
      <c r="O330" s="89"/>
      <c r="P330" s="89"/>
      <c r="Q330" s="89"/>
      <c r="R330" s="89"/>
      <c r="S330" s="89"/>
      <c r="T330" s="90"/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T330" s="15" t="s">
        <v>156</v>
      </c>
      <c r="AU330" s="15" t="s">
        <v>83</v>
      </c>
    </row>
    <row r="331" s="13" customFormat="1">
      <c r="A331" s="13"/>
      <c r="B331" s="228"/>
      <c r="C331" s="229"/>
      <c r="D331" s="223" t="s">
        <v>158</v>
      </c>
      <c r="E331" s="230" t="s">
        <v>1</v>
      </c>
      <c r="F331" s="231" t="s">
        <v>528</v>
      </c>
      <c r="G331" s="229"/>
      <c r="H331" s="232">
        <v>38.546999999999997</v>
      </c>
      <c r="I331" s="233"/>
      <c r="J331" s="229"/>
      <c r="K331" s="229"/>
      <c r="L331" s="234"/>
      <c r="M331" s="235"/>
      <c r="N331" s="236"/>
      <c r="O331" s="236"/>
      <c r="P331" s="236"/>
      <c r="Q331" s="236"/>
      <c r="R331" s="236"/>
      <c r="S331" s="236"/>
      <c r="T331" s="237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38" t="s">
        <v>158</v>
      </c>
      <c r="AU331" s="238" t="s">
        <v>83</v>
      </c>
      <c r="AV331" s="13" t="s">
        <v>83</v>
      </c>
      <c r="AW331" s="13" t="s">
        <v>31</v>
      </c>
      <c r="AX331" s="13" t="s">
        <v>79</v>
      </c>
      <c r="AY331" s="238" t="s">
        <v>147</v>
      </c>
    </row>
    <row r="332" s="12" customFormat="1" ht="22.8" customHeight="1">
      <c r="A332" s="12"/>
      <c r="B332" s="194"/>
      <c r="C332" s="195"/>
      <c r="D332" s="196" t="s">
        <v>73</v>
      </c>
      <c r="E332" s="208" t="s">
        <v>529</v>
      </c>
      <c r="F332" s="208" t="s">
        <v>530</v>
      </c>
      <c r="G332" s="195"/>
      <c r="H332" s="195"/>
      <c r="I332" s="198"/>
      <c r="J332" s="209">
        <f>BK332</f>
        <v>0</v>
      </c>
      <c r="K332" s="195"/>
      <c r="L332" s="200"/>
      <c r="M332" s="201"/>
      <c r="N332" s="202"/>
      <c r="O332" s="202"/>
      <c r="P332" s="203">
        <f>SUM(P333:P344)</f>
        <v>0</v>
      </c>
      <c r="Q332" s="202"/>
      <c r="R332" s="203">
        <f>SUM(R333:R344)</f>
        <v>0.16224263999999999</v>
      </c>
      <c r="S332" s="202"/>
      <c r="T332" s="204">
        <f>SUM(T333:T344)</f>
        <v>0</v>
      </c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R332" s="205" t="s">
        <v>83</v>
      </c>
      <c r="AT332" s="206" t="s">
        <v>73</v>
      </c>
      <c r="AU332" s="206" t="s">
        <v>79</v>
      </c>
      <c r="AY332" s="205" t="s">
        <v>147</v>
      </c>
      <c r="BK332" s="207">
        <f>SUM(BK333:BK344)</f>
        <v>0</v>
      </c>
    </row>
    <row r="333" s="2" customFormat="1" ht="22.2" customHeight="1">
      <c r="A333" s="36"/>
      <c r="B333" s="37"/>
      <c r="C333" s="210" t="s">
        <v>531</v>
      </c>
      <c r="D333" s="210" t="s">
        <v>149</v>
      </c>
      <c r="E333" s="211" t="s">
        <v>532</v>
      </c>
      <c r="F333" s="212" t="s">
        <v>533</v>
      </c>
      <c r="G333" s="213" t="s">
        <v>152</v>
      </c>
      <c r="H333" s="214">
        <v>95.256</v>
      </c>
      <c r="I333" s="215"/>
      <c r="J333" s="216">
        <f>ROUND(I333*H333,2)</f>
        <v>0</v>
      </c>
      <c r="K333" s="212" t="s">
        <v>153</v>
      </c>
      <c r="L333" s="42"/>
      <c r="M333" s="217" t="s">
        <v>1</v>
      </c>
      <c r="N333" s="218" t="s">
        <v>39</v>
      </c>
      <c r="O333" s="89"/>
      <c r="P333" s="219">
        <f>O333*H333</f>
        <v>0</v>
      </c>
      <c r="Q333" s="219">
        <v>0</v>
      </c>
      <c r="R333" s="219">
        <f>Q333*H333</f>
        <v>0</v>
      </c>
      <c r="S333" s="219">
        <v>0</v>
      </c>
      <c r="T333" s="220">
        <f>S333*H333</f>
        <v>0</v>
      </c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R333" s="221" t="s">
        <v>243</v>
      </c>
      <c r="AT333" s="221" t="s">
        <v>149</v>
      </c>
      <c r="AU333" s="221" t="s">
        <v>83</v>
      </c>
      <c r="AY333" s="15" t="s">
        <v>147</v>
      </c>
      <c r="BE333" s="222">
        <f>IF(N333="základní",J333,0)</f>
        <v>0</v>
      </c>
      <c r="BF333" s="222">
        <f>IF(N333="snížená",J333,0)</f>
        <v>0</v>
      </c>
      <c r="BG333" s="222">
        <f>IF(N333="zákl. přenesená",J333,0)</f>
        <v>0</v>
      </c>
      <c r="BH333" s="222">
        <f>IF(N333="sníž. přenesená",J333,0)</f>
        <v>0</v>
      </c>
      <c r="BI333" s="222">
        <f>IF(N333="nulová",J333,0)</f>
        <v>0</v>
      </c>
      <c r="BJ333" s="15" t="s">
        <v>79</v>
      </c>
      <c r="BK333" s="222">
        <f>ROUND(I333*H333,2)</f>
        <v>0</v>
      </c>
      <c r="BL333" s="15" t="s">
        <v>243</v>
      </c>
      <c r="BM333" s="221" t="s">
        <v>534</v>
      </c>
    </row>
    <row r="334" s="2" customFormat="1">
      <c r="A334" s="36"/>
      <c r="B334" s="37"/>
      <c r="C334" s="38"/>
      <c r="D334" s="223" t="s">
        <v>156</v>
      </c>
      <c r="E334" s="38"/>
      <c r="F334" s="224" t="s">
        <v>535</v>
      </c>
      <c r="G334" s="38"/>
      <c r="H334" s="38"/>
      <c r="I334" s="225"/>
      <c r="J334" s="38"/>
      <c r="K334" s="38"/>
      <c r="L334" s="42"/>
      <c r="M334" s="226"/>
      <c r="N334" s="227"/>
      <c r="O334" s="89"/>
      <c r="P334" s="89"/>
      <c r="Q334" s="89"/>
      <c r="R334" s="89"/>
      <c r="S334" s="89"/>
      <c r="T334" s="90"/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T334" s="15" t="s">
        <v>156</v>
      </c>
      <c r="AU334" s="15" t="s">
        <v>83</v>
      </c>
    </row>
    <row r="335" s="13" customFormat="1">
      <c r="A335" s="13"/>
      <c r="B335" s="228"/>
      <c r="C335" s="229"/>
      <c r="D335" s="223" t="s">
        <v>158</v>
      </c>
      <c r="E335" s="230" t="s">
        <v>1</v>
      </c>
      <c r="F335" s="231" t="s">
        <v>536</v>
      </c>
      <c r="G335" s="229"/>
      <c r="H335" s="232">
        <v>95.256</v>
      </c>
      <c r="I335" s="233"/>
      <c r="J335" s="229"/>
      <c r="K335" s="229"/>
      <c r="L335" s="234"/>
      <c r="M335" s="235"/>
      <c r="N335" s="236"/>
      <c r="O335" s="236"/>
      <c r="P335" s="236"/>
      <c r="Q335" s="236"/>
      <c r="R335" s="236"/>
      <c r="S335" s="236"/>
      <c r="T335" s="237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38" t="s">
        <v>158</v>
      </c>
      <c r="AU335" s="238" t="s">
        <v>83</v>
      </c>
      <c r="AV335" s="13" t="s">
        <v>83</v>
      </c>
      <c r="AW335" s="13" t="s">
        <v>31</v>
      </c>
      <c r="AX335" s="13" t="s">
        <v>79</v>
      </c>
      <c r="AY335" s="238" t="s">
        <v>147</v>
      </c>
    </row>
    <row r="336" s="2" customFormat="1" ht="22.2" customHeight="1">
      <c r="A336" s="36"/>
      <c r="B336" s="37"/>
      <c r="C336" s="210" t="s">
        <v>537</v>
      </c>
      <c r="D336" s="210" t="s">
        <v>149</v>
      </c>
      <c r="E336" s="211" t="s">
        <v>538</v>
      </c>
      <c r="F336" s="212" t="s">
        <v>539</v>
      </c>
      <c r="G336" s="213" t="s">
        <v>152</v>
      </c>
      <c r="H336" s="214">
        <v>95.256</v>
      </c>
      <c r="I336" s="215"/>
      <c r="J336" s="216">
        <f>ROUND(I336*H336,2)</f>
        <v>0</v>
      </c>
      <c r="K336" s="212" t="s">
        <v>153</v>
      </c>
      <c r="L336" s="42"/>
      <c r="M336" s="217" t="s">
        <v>1</v>
      </c>
      <c r="N336" s="218" t="s">
        <v>39</v>
      </c>
      <c r="O336" s="89"/>
      <c r="P336" s="219">
        <f>O336*H336</f>
        <v>0</v>
      </c>
      <c r="Q336" s="219">
        <v>0.00068999999999999997</v>
      </c>
      <c r="R336" s="219">
        <f>Q336*H336</f>
        <v>0.065726640000000003</v>
      </c>
      <c r="S336" s="219">
        <v>0</v>
      </c>
      <c r="T336" s="220">
        <f>S336*H336</f>
        <v>0</v>
      </c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R336" s="221" t="s">
        <v>243</v>
      </c>
      <c r="AT336" s="221" t="s">
        <v>149</v>
      </c>
      <c r="AU336" s="221" t="s">
        <v>83</v>
      </c>
      <c r="AY336" s="15" t="s">
        <v>147</v>
      </c>
      <c r="BE336" s="222">
        <f>IF(N336="základní",J336,0)</f>
        <v>0</v>
      </c>
      <c r="BF336" s="222">
        <f>IF(N336="snížená",J336,0)</f>
        <v>0</v>
      </c>
      <c r="BG336" s="222">
        <f>IF(N336="zákl. přenesená",J336,0)</f>
        <v>0</v>
      </c>
      <c r="BH336" s="222">
        <f>IF(N336="sníž. přenesená",J336,0)</f>
        <v>0</v>
      </c>
      <c r="BI336" s="222">
        <f>IF(N336="nulová",J336,0)</f>
        <v>0</v>
      </c>
      <c r="BJ336" s="15" t="s">
        <v>79</v>
      </c>
      <c r="BK336" s="222">
        <f>ROUND(I336*H336,2)</f>
        <v>0</v>
      </c>
      <c r="BL336" s="15" t="s">
        <v>243</v>
      </c>
      <c r="BM336" s="221" t="s">
        <v>540</v>
      </c>
    </row>
    <row r="337" s="2" customFormat="1">
      <c r="A337" s="36"/>
      <c r="B337" s="37"/>
      <c r="C337" s="38"/>
      <c r="D337" s="223" t="s">
        <v>156</v>
      </c>
      <c r="E337" s="38"/>
      <c r="F337" s="224" t="s">
        <v>541</v>
      </c>
      <c r="G337" s="38"/>
      <c r="H337" s="38"/>
      <c r="I337" s="225"/>
      <c r="J337" s="38"/>
      <c r="K337" s="38"/>
      <c r="L337" s="42"/>
      <c r="M337" s="226"/>
      <c r="N337" s="227"/>
      <c r="O337" s="89"/>
      <c r="P337" s="89"/>
      <c r="Q337" s="89"/>
      <c r="R337" s="89"/>
      <c r="S337" s="89"/>
      <c r="T337" s="90"/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T337" s="15" t="s">
        <v>156</v>
      </c>
      <c r="AU337" s="15" t="s">
        <v>83</v>
      </c>
    </row>
    <row r="338" s="13" customFormat="1">
      <c r="A338" s="13"/>
      <c r="B338" s="228"/>
      <c r="C338" s="229"/>
      <c r="D338" s="223" t="s">
        <v>158</v>
      </c>
      <c r="E338" s="230" t="s">
        <v>1</v>
      </c>
      <c r="F338" s="231" t="s">
        <v>536</v>
      </c>
      <c r="G338" s="229"/>
      <c r="H338" s="232">
        <v>95.256</v>
      </c>
      <c r="I338" s="233"/>
      <c r="J338" s="229"/>
      <c r="K338" s="229"/>
      <c r="L338" s="234"/>
      <c r="M338" s="235"/>
      <c r="N338" s="236"/>
      <c r="O338" s="236"/>
      <c r="P338" s="236"/>
      <c r="Q338" s="236"/>
      <c r="R338" s="236"/>
      <c r="S338" s="236"/>
      <c r="T338" s="237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38" t="s">
        <v>158</v>
      </c>
      <c r="AU338" s="238" t="s">
        <v>83</v>
      </c>
      <c r="AV338" s="13" t="s">
        <v>83</v>
      </c>
      <c r="AW338" s="13" t="s">
        <v>31</v>
      </c>
      <c r="AX338" s="13" t="s">
        <v>79</v>
      </c>
      <c r="AY338" s="238" t="s">
        <v>147</v>
      </c>
    </row>
    <row r="339" s="2" customFormat="1" ht="22.2" customHeight="1">
      <c r="A339" s="36"/>
      <c r="B339" s="37"/>
      <c r="C339" s="210" t="s">
        <v>542</v>
      </c>
      <c r="D339" s="210" t="s">
        <v>149</v>
      </c>
      <c r="E339" s="211" t="s">
        <v>543</v>
      </c>
      <c r="F339" s="212" t="s">
        <v>544</v>
      </c>
      <c r="G339" s="213" t="s">
        <v>152</v>
      </c>
      <c r="H339" s="214">
        <v>194.112</v>
      </c>
      <c r="I339" s="215"/>
      <c r="J339" s="216">
        <f>ROUND(I339*H339,2)</f>
        <v>0</v>
      </c>
      <c r="K339" s="212" t="s">
        <v>153</v>
      </c>
      <c r="L339" s="42"/>
      <c r="M339" s="217" t="s">
        <v>1</v>
      </c>
      <c r="N339" s="218" t="s">
        <v>39</v>
      </c>
      <c r="O339" s="89"/>
      <c r="P339" s="219">
        <f>O339*H339</f>
        <v>0</v>
      </c>
      <c r="Q339" s="219">
        <v>0.00035</v>
      </c>
      <c r="R339" s="219">
        <f>Q339*H339</f>
        <v>0.067939199999999991</v>
      </c>
      <c r="S339" s="219">
        <v>0</v>
      </c>
      <c r="T339" s="220">
        <f>S339*H339</f>
        <v>0</v>
      </c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R339" s="221" t="s">
        <v>243</v>
      </c>
      <c r="AT339" s="221" t="s">
        <v>149</v>
      </c>
      <c r="AU339" s="221" t="s">
        <v>83</v>
      </c>
      <c r="AY339" s="15" t="s">
        <v>147</v>
      </c>
      <c r="BE339" s="222">
        <f>IF(N339="základní",J339,0)</f>
        <v>0</v>
      </c>
      <c r="BF339" s="222">
        <f>IF(N339="snížená",J339,0)</f>
        <v>0</v>
      </c>
      <c r="BG339" s="222">
        <f>IF(N339="zákl. přenesená",J339,0)</f>
        <v>0</v>
      </c>
      <c r="BH339" s="222">
        <f>IF(N339="sníž. přenesená",J339,0)</f>
        <v>0</v>
      </c>
      <c r="BI339" s="222">
        <f>IF(N339="nulová",J339,0)</f>
        <v>0</v>
      </c>
      <c r="BJ339" s="15" t="s">
        <v>79</v>
      </c>
      <c r="BK339" s="222">
        <f>ROUND(I339*H339,2)</f>
        <v>0</v>
      </c>
      <c r="BL339" s="15" t="s">
        <v>243</v>
      </c>
      <c r="BM339" s="221" t="s">
        <v>545</v>
      </c>
    </row>
    <row r="340" s="2" customFormat="1">
      <c r="A340" s="36"/>
      <c r="B340" s="37"/>
      <c r="C340" s="38"/>
      <c r="D340" s="223" t="s">
        <v>156</v>
      </c>
      <c r="E340" s="38"/>
      <c r="F340" s="224" t="s">
        <v>546</v>
      </c>
      <c r="G340" s="38"/>
      <c r="H340" s="38"/>
      <c r="I340" s="225"/>
      <c r="J340" s="38"/>
      <c r="K340" s="38"/>
      <c r="L340" s="42"/>
      <c r="M340" s="226"/>
      <c r="N340" s="227"/>
      <c r="O340" s="89"/>
      <c r="P340" s="89"/>
      <c r="Q340" s="89"/>
      <c r="R340" s="89"/>
      <c r="S340" s="89"/>
      <c r="T340" s="90"/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T340" s="15" t="s">
        <v>156</v>
      </c>
      <c r="AU340" s="15" t="s">
        <v>83</v>
      </c>
    </row>
    <row r="341" s="13" customFormat="1">
      <c r="A341" s="13"/>
      <c r="B341" s="228"/>
      <c r="C341" s="229"/>
      <c r="D341" s="223" t="s">
        <v>158</v>
      </c>
      <c r="E341" s="230" t="s">
        <v>1</v>
      </c>
      <c r="F341" s="231" t="s">
        <v>547</v>
      </c>
      <c r="G341" s="229"/>
      <c r="H341" s="232">
        <v>194.112</v>
      </c>
      <c r="I341" s="233"/>
      <c r="J341" s="229"/>
      <c r="K341" s="229"/>
      <c r="L341" s="234"/>
      <c r="M341" s="235"/>
      <c r="N341" s="236"/>
      <c r="O341" s="236"/>
      <c r="P341" s="236"/>
      <c r="Q341" s="236"/>
      <c r="R341" s="236"/>
      <c r="S341" s="236"/>
      <c r="T341" s="237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38" t="s">
        <v>158</v>
      </c>
      <c r="AU341" s="238" t="s">
        <v>83</v>
      </c>
      <c r="AV341" s="13" t="s">
        <v>83</v>
      </c>
      <c r="AW341" s="13" t="s">
        <v>31</v>
      </c>
      <c r="AX341" s="13" t="s">
        <v>79</v>
      </c>
      <c r="AY341" s="238" t="s">
        <v>147</v>
      </c>
    </row>
    <row r="342" s="2" customFormat="1" ht="22.2" customHeight="1">
      <c r="A342" s="36"/>
      <c r="B342" s="37"/>
      <c r="C342" s="210" t="s">
        <v>548</v>
      </c>
      <c r="D342" s="210" t="s">
        <v>149</v>
      </c>
      <c r="E342" s="211" t="s">
        <v>549</v>
      </c>
      <c r="F342" s="212" t="s">
        <v>550</v>
      </c>
      <c r="G342" s="213" t="s">
        <v>152</v>
      </c>
      <c r="H342" s="214">
        <v>95.256</v>
      </c>
      <c r="I342" s="215"/>
      <c r="J342" s="216">
        <f>ROUND(I342*H342,2)</f>
        <v>0</v>
      </c>
      <c r="K342" s="212" t="s">
        <v>153</v>
      </c>
      <c r="L342" s="42"/>
      <c r="M342" s="217" t="s">
        <v>1</v>
      </c>
      <c r="N342" s="218" t="s">
        <v>39</v>
      </c>
      <c r="O342" s="89"/>
      <c r="P342" s="219">
        <f>O342*H342</f>
        <v>0</v>
      </c>
      <c r="Q342" s="219">
        <v>0.00029999999999999997</v>
      </c>
      <c r="R342" s="219">
        <f>Q342*H342</f>
        <v>0.028576799999999996</v>
      </c>
      <c r="S342" s="219">
        <v>0</v>
      </c>
      <c r="T342" s="220">
        <f>S342*H342</f>
        <v>0</v>
      </c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R342" s="221" t="s">
        <v>243</v>
      </c>
      <c r="AT342" s="221" t="s">
        <v>149</v>
      </c>
      <c r="AU342" s="221" t="s">
        <v>83</v>
      </c>
      <c r="AY342" s="15" t="s">
        <v>147</v>
      </c>
      <c r="BE342" s="222">
        <f>IF(N342="základní",J342,0)</f>
        <v>0</v>
      </c>
      <c r="BF342" s="222">
        <f>IF(N342="snížená",J342,0)</f>
        <v>0</v>
      </c>
      <c r="BG342" s="222">
        <f>IF(N342="zákl. přenesená",J342,0)</f>
        <v>0</v>
      </c>
      <c r="BH342" s="222">
        <f>IF(N342="sníž. přenesená",J342,0)</f>
        <v>0</v>
      </c>
      <c r="BI342" s="222">
        <f>IF(N342="nulová",J342,0)</f>
        <v>0</v>
      </c>
      <c r="BJ342" s="15" t="s">
        <v>79</v>
      </c>
      <c r="BK342" s="222">
        <f>ROUND(I342*H342,2)</f>
        <v>0</v>
      </c>
      <c r="BL342" s="15" t="s">
        <v>243</v>
      </c>
      <c r="BM342" s="221" t="s">
        <v>551</v>
      </c>
    </row>
    <row r="343" s="2" customFormat="1">
      <c r="A343" s="36"/>
      <c r="B343" s="37"/>
      <c r="C343" s="38"/>
      <c r="D343" s="223" t="s">
        <v>156</v>
      </c>
      <c r="E343" s="38"/>
      <c r="F343" s="224" t="s">
        <v>552</v>
      </c>
      <c r="G343" s="38"/>
      <c r="H343" s="38"/>
      <c r="I343" s="225"/>
      <c r="J343" s="38"/>
      <c r="K343" s="38"/>
      <c r="L343" s="42"/>
      <c r="M343" s="226"/>
      <c r="N343" s="227"/>
      <c r="O343" s="89"/>
      <c r="P343" s="89"/>
      <c r="Q343" s="89"/>
      <c r="R343" s="89"/>
      <c r="S343" s="89"/>
      <c r="T343" s="90"/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T343" s="15" t="s">
        <v>156</v>
      </c>
      <c r="AU343" s="15" t="s">
        <v>83</v>
      </c>
    </row>
    <row r="344" s="13" customFormat="1">
      <c r="A344" s="13"/>
      <c r="B344" s="228"/>
      <c r="C344" s="229"/>
      <c r="D344" s="223" t="s">
        <v>158</v>
      </c>
      <c r="E344" s="230" t="s">
        <v>1</v>
      </c>
      <c r="F344" s="231" t="s">
        <v>536</v>
      </c>
      <c r="G344" s="229"/>
      <c r="H344" s="232">
        <v>95.256</v>
      </c>
      <c r="I344" s="233"/>
      <c r="J344" s="229"/>
      <c r="K344" s="229"/>
      <c r="L344" s="234"/>
      <c r="M344" s="235"/>
      <c r="N344" s="236"/>
      <c r="O344" s="236"/>
      <c r="P344" s="236"/>
      <c r="Q344" s="236"/>
      <c r="R344" s="236"/>
      <c r="S344" s="236"/>
      <c r="T344" s="237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38" t="s">
        <v>158</v>
      </c>
      <c r="AU344" s="238" t="s">
        <v>83</v>
      </c>
      <c r="AV344" s="13" t="s">
        <v>83</v>
      </c>
      <c r="AW344" s="13" t="s">
        <v>31</v>
      </c>
      <c r="AX344" s="13" t="s">
        <v>79</v>
      </c>
      <c r="AY344" s="238" t="s">
        <v>147</v>
      </c>
    </row>
    <row r="345" s="12" customFormat="1" ht="25.92" customHeight="1">
      <c r="A345" s="12"/>
      <c r="B345" s="194"/>
      <c r="C345" s="195"/>
      <c r="D345" s="196" t="s">
        <v>73</v>
      </c>
      <c r="E345" s="197" t="s">
        <v>553</v>
      </c>
      <c r="F345" s="197" t="s">
        <v>554</v>
      </c>
      <c r="G345" s="195"/>
      <c r="H345" s="195"/>
      <c r="I345" s="198"/>
      <c r="J345" s="199">
        <f>BK345</f>
        <v>0</v>
      </c>
      <c r="K345" s="195"/>
      <c r="L345" s="200"/>
      <c r="M345" s="201"/>
      <c r="N345" s="202"/>
      <c r="O345" s="202"/>
      <c r="P345" s="203">
        <f>P346+P357+P360+P366</f>
        <v>0</v>
      </c>
      <c r="Q345" s="202"/>
      <c r="R345" s="203">
        <f>R346+R357+R360+R366</f>
        <v>0</v>
      </c>
      <c r="S345" s="202"/>
      <c r="T345" s="204">
        <f>T346+T357+T360+T366</f>
        <v>0</v>
      </c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R345" s="205" t="s">
        <v>178</v>
      </c>
      <c r="AT345" s="206" t="s">
        <v>73</v>
      </c>
      <c r="AU345" s="206" t="s">
        <v>74</v>
      </c>
      <c r="AY345" s="205" t="s">
        <v>147</v>
      </c>
      <c r="BK345" s="207">
        <f>BK346+BK357+BK360+BK366</f>
        <v>0</v>
      </c>
    </row>
    <row r="346" s="12" customFormat="1" ht="22.8" customHeight="1">
      <c r="A346" s="12"/>
      <c r="B346" s="194"/>
      <c r="C346" s="195"/>
      <c r="D346" s="196" t="s">
        <v>73</v>
      </c>
      <c r="E346" s="208" t="s">
        <v>555</v>
      </c>
      <c r="F346" s="208" t="s">
        <v>556</v>
      </c>
      <c r="G346" s="195"/>
      <c r="H346" s="195"/>
      <c r="I346" s="198"/>
      <c r="J346" s="209">
        <f>BK346</f>
        <v>0</v>
      </c>
      <c r="K346" s="195"/>
      <c r="L346" s="200"/>
      <c r="M346" s="201"/>
      <c r="N346" s="202"/>
      <c r="O346" s="202"/>
      <c r="P346" s="203">
        <f>SUM(P347:P356)</f>
        <v>0</v>
      </c>
      <c r="Q346" s="202"/>
      <c r="R346" s="203">
        <f>SUM(R347:R356)</f>
        <v>0</v>
      </c>
      <c r="S346" s="202"/>
      <c r="T346" s="204">
        <f>SUM(T347:T356)</f>
        <v>0</v>
      </c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R346" s="205" t="s">
        <v>178</v>
      </c>
      <c r="AT346" s="206" t="s">
        <v>73</v>
      </c>
      <c r="AU346" s="206" t="s">
        <v>79</v>
      </c>
      <c r="AY346" s="205" t="s">
        <v>147</v>
      </c>
      <c r="BK346" s="207">
        <f>SUM(BK347:BK356)</f>
        <v>0</v>
      </c>
    </row>
    <row r="347" s="2" customFormat="1" ht="14.4" customHeight="1">
      <c r="A347" s="36"/>
      <c r="B347" s="37"/>
      <c r="C347" s="210" t="s">
        <v>557</v>
      </c>
      <c r="D347" s="210" t="s">
        <v>149</v>
      </c>
      <c r="E347" s="211" t="s">
        <v>558</v>
      </c>
      <c r="F347" s="212" t="s">
        <v>559</v>
      </c>
      <c r="G347" s="213" t="s">
        <v>560</v>
      </c>
      <c r="H347" s="214">
        <v>1</v>
      </c>
      <c r="I347" s="215"/>
      <c r="J347" s="216">
        <f>ROUND(I347*H347,2)</f>
        <v>0</v>
      </c>
      <c r="K347" s="212" t="s">
        <v>153</v>
      </c>
      <c r="L347" s="42"/>
      <c r="M347" s="217" t="s">
        <v>1</v>
      </c>
      <c r="N347" s="218" t="s">
        <v>39</v>
      </c>
      <c r="O347" s="89"/>
      <c r="P347" s="219">
        <f>O347*H347</f>
        <v>0</v>
      </c>
      <c r="Q347" s="219">
        <v>0</v>
      </c>
      <c r="R347" s="219">
        <f>Q347*H347</f>
        <v>0</v>
      </c>
      <c r="S347" s="219">
        <v>0</v>
      </c>
      <c r="T347" s="220">
        <f>S347*H347</f>
        <v>0</v>
      </c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R347" s="221" t="s">
        <v>561</v>
      </c>
      <c r="AT347" s="221" t="s">
        <v>149</v>
      </c>
      <c r="AU347" s="221" t="s">
        <v>83</v>
      </c>
      <c r="AY347" s="15" t="s">
        <v>147</v>
      </c>
      <c r="BE347" s="222">
        <f>IF(N347="základní",J347,0)</f>
        <v>0</v>
      </c>
      <c r="BF347" s="222">
        <f>IF(N347="snížená",J347,0)</f>
        <v>0</v>
      </c>
      <c r="BG347" s="222">
        <f>IF(N347="zákl. přenesená",J347,0)</f>
        <v>0</v>
      </c>
      <c r="BH347" s="222">
        <f>IF(N347="sníž. přenesená",J347,0)</f>
        <v>0</v>
      </c>
      <c r="BI347" s="222">
        <f>IF(N347="nulová",J347,0)</f>
        <v>0</v>
      </c>
      <c r="BJ347" s="15" t="s">
        <v>79</v>
      </c>
      <c r="BK347" s="222">
        <f>ROUND(I347*H347,2)</f>
        <v>0</v>
      </c>
      <c r="BL347" s="15" t="s">
        <v>561</v>
      </c>
      <c r="BM347" s="221" t="s">
        <v>562</v>
      </c>
    </row>
    <row r="348" s="2" customFormat="1">
      <c r="A348" s="36"/>
      <c r="B348" s="37"/>
      <c r="C348" s="38"/>
      <c r="D348" s="223" t="s">
        <v>156</v>
      </c>
      <c r="E348" s="38"/>
      <c r="F348" s="224" t="s">
        <v>559</v>
      </c>
      <c r="G348" s="38"/>
      <c r="H348" s="38"/>
      <c r="I348" s="225"/>
      <c r="J348" s="38"/>
      <c r="K348" s="38"/>
      <c r="L348" s="42"/>
      <c r="M348" s="226"/>
      <c r="N348" s="227"/>
      <c r="O348" s="89"/>
      <c r="P348" s="89"/>
      <c r="Q348" s="89"/>
      <c r="R348" s="89"/>
      <c r="S348" s="89"/>
      <c r="T348" s="90"/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T348" s="15" t="s">
        <v>156</v>
      </c>
      <c r="AU348" s="15" t="s">
        <v>83</v>
      </c>
    </row>
    <row r="349" s="2" customFormat="1">
      <c r="A349" s="36"/>
      <c r="B349" s="37"/>
      <c r="C349" s="38"/>
      <c r="D349" s="223" t="s">
        <v>169</v>
      </c>
      <c r="E349" s="38"/>
      <c r="F349" s="239" t="s">
        <v>563</v>
      </c>
      <c r="G349" s="38"/>
      <c r="H349" s="38"/>
      <c r="I349" s="225"/>
      <c r="J349" s="38"/>
      <c r="K349" s="38"/>
      <c r="L349" s="42"/>
      <c r="M349" s="226"/>
      <c r="N349" s="227"/>
      <c r="O349" s="89"/>
      <c r="P349" s="89"/>
      <c r="Q349" s="89"/>
      <c r="R349" s="89"/>
      <c r="S349" s="89"/>
      <c r="T349" s="90"/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  <c r="AE349" s="36"/>
      <c r="AT349" s="15" t="s">
        <v>169</v>
      </c>
      <c r="AU349" s="15" t="s">
        <v>83</v>
      </c>
    </row>
    <row r="350" s="2" customFormat="1" ht="14.4" customHeight="1">
      <c r="A350" s="36"/>
      <c r="B350" s="37"/>
      <c r="C350" s="210" t="s">
        <v>564</v>
      </c>
      <c r="D350" s="210" t="s">
        <v>149</v>
      </c>
      <c r="E350" s="211" t="s">
        <v>565</v>
      </c>
      <c r="F350" s="212" t="s">
        <v>566</v>
      </c>
      <c r="G350" s="213" t="s">
        <v>560</v>
      </c>
      <c r="H350" s="214">
        <v>1</v>
      </c>
      <c r="I350" s="215"/>
      <c r="J350" s="216">
        <f>ROUND(I350*H350,2)</f>
        <v>0</v>
      </c>
      <c r="K350" s="212" t="s">
        <v>153</v>
      </c>
      <c r="L350" s="42"/>
      <c r="M350" s="217" t="s">
        <v>1</v>
      </c>
      <c r="N350" s="218" t="s">
        <v>39</v>
      </c>
      <c r="O350" s="89"/>
      <c r="P350" s="219">
        <f>O350*H350</f>
        <v>0</v>
      </c>
      <c r="Q350" s="219">
        <v>0</v>
      </c>
      <c r="R350" s="219">
        <f>Q350*H350</f>
        <v>0</v>
      </c>
      <c r="S350" s="219">
        <v>0</v>
      </c>
      <c r="T350" s="220">
        <f>S350*H350</f>
        <v>0</v>
      </c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R350" s="221" t="s">
        <v>561</v>
      </c>
      <c r="AT350" s="221" t="s">
        <v>149</v>
      </c>
      <c r="AU350" s="221" t="s">
        <v>83</v>
      </c>
      <c r="AY350" s="15" t="s">
        <v>147</v>
      </c>
      <c r="BE350" s="222">
        <f>IF(N350="základní",J350,0)</f>
        <v>0</v>
      </c>
      <c r="BF350" s="222">
        <f>IF(N350="snížená",J350,0)</f>
        <v>0</v>
      </c>
      <c r="BG350" s="222">
        <f>IF(N350="zákl. přenesená",J350,0)</f>
        <v>0</v>
      </c>
      <c r="BH350" s="222">
        <f>IF(N350="sníž. přenesená",J350,0)</f>
        <v>0</v>
      </c>
      <c r="BI350" s="222">
        <f>IF(N350="nulová",J350,0)</f>
        <v>0</v>
      </c>
      <c r="BJ350" s="15" t="s">
        <v>79</v>
      </c>
      <c r="BK350" s="222">
        <f>ROUND(I350*H350,2)</f>
        <v>0</v>
      </c>
      <c r="BL350" s="15" t="s">
        <v>561</v>
      </c>
      <c r="BM350" s="221" t="s">
        <v>567</v>
      </c>
    </row>
    <row r="351" s="2" customFormat="1">
      <c r="A351" s="36"/>
      <c r="B351" s="37"/>
      <c r="C351" s="38"/>
      <c r="D351" s="223" t="s">
        <v>156</v>
      </c>
      <c r="E351" s="38"/>
      <c r="F351" s="224" t="s">
        <v>566</v>
      </c>
      <c r="G351" s="38"/>
      <c r="H351" s="38"/>
      <c r="I351" s="225"/>
      <c r="J351" s="38"/>
      <c r="K351" s="38"/>
      <c r="L351" s="42"/>
      <c r="M351" s="226"/>
      <c r="N351" s="227"/>
      <c r="O351" s="89"/>
      <c r="P351" s="89"/>
      <c r="Q351" s="89"/>
      <c r="R351" s="89"/>
      <c r="S351" s="89"/>
      <c r="T351" s="90"/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T351" s="15" t="s">
        <v>156</v>
      </c>
      <c r="AU351" s="15" t="s">
        <v>83</v>
      </c>
    </row>
    <row r="352" s="2" customFormat="1" ht="14.4" customHeight="1">
      <c r="A352" s="36"/>
      <c r="B352" s="37"/>
      <c r="C352" s="210" t="s">
        <v>568</v>
      </c>
      <c r="D352" s="210" t="s">
        <v>149</v>
      </c>
      <c r="E352" s="211" t="s">
        <v>569</v>
      </c>
      <c r="F352" s="212" t="s">
        <v>570</v>
      </c>
      <c r="G352" s="213" t="s">
        <v>560</v>
      </c>
      <c r="H352" s="214">
        <v>1</v>
      </c>
      <c r="I352" s="215"/>
      <c r="J352" s="216">
        <f>ROUND(I352*H352,2)</f>
        <v>0</v>
      </c>
      <c r="K352" s="212" t="s">
        <v>153</v>
      </c>
      <c r="L352" s="42"/>
      <c r="M352" s="217" t="s">
        <v>1</v>
      </c>
      <c r="N352" s="218" t="s">
        <v>39</v>
      </c>
      <c r="O352" s="89"/>
      <c r="P352" s="219">
        <f>O352*H352</f>
        <v>0</v>
      </c>
      <c r="Q352" s="219">
        <v>0</v>
      </c>
      <c r="R352" s="219">
        <f>Q352*H352</f>
        <v>0</v>
      </c>
      <c r="S352" s="219">
        <v>0</v>
      </c>
      <c r="T352" s="220">
        <f>S352*H352</f>
        <v>0</v>
      </c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  <c r="AR352" s="221" t="s">
        <v>561</v>
      </c>
      <c r="AT352" s="221" t="s">
        <v>149</v>
      </c>
      <c r="AU352" s="221" t="s">
        <v>83</v>
      </c>
      <c r="AY352" s="15" t="s">
        <v>147</v>
      </c>
      <c r="BE352" s="222">
        <f>IF(N352="základní",J352,0)</f>
        <v>0</v>
      </c>
      <c r="BF352" s="222">
        <f>IF(N352="snížená",J352,0)</f>
        <v>0</v>
      </c>
      <c r="BG352" s="222">
        <f>IF(N352="zákl. přenesená",J352,0)</f>
        <v>0</v>
      </c>
      <c r="BH352" s="222">
        <f>IF(N352="sníž. přenesená",J352,0)</f>
        <v>0</v>
      </c>
      <c r="BI352" s="222">
        <f>IF(N352="nulová",J352,0)</f>
        <v>0</v>
      </c>
      <c r="BJ352" s="15" t="s">
        <v>79</v>
      </c>
      <c r="BK352" s="222">
        <f>ROUND(I352*H352,2)</f>
        <v>0</v>
      </c>
      <c r="BL352" s="15" t="s">
        <v>561</v>
      </c>
      <c r="BM352" s="221" t="s">
        <v>571</v>
      </c>
    </row>
    <row r="353" s="2" customFormat="1">
      <c r="A353" s="36"/>
      <c r="B353" s="37"/>
      <c r="C353" s="38"/>
      <c r="D353" s="223" t="s">
        <v>156</v>
      </c>
      <c r="E353" s="38"/>
      <c r="F353" s="224" t="s">
        <v>570</v>
      </c>
      <c r="G353" s="38"/>
      <c r="H353" s="38"/>
      <c r="I353" s="225"/>
      <c r="J353" s="38"/>
      <c r="K353" s="38"/>
      <c r="L353" s="42"/>
      <c r="M353" s="226"/>
      <c r="N353" s="227"/>
      <c r="O353" s="89"/>
      <c r="P353" s="89"/>
      <c r="Q353" s="89"/>
      <c r="R353" s="89"/>
      <c r="S353" s="89"/>
      <c r="T353" s="90"/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T353" s="15" t="s">
        <v>156</v>
      </c>
      <c r="AU353" s="15" t="s">
        <v>83</v>
      </c>
    </row>
    <row r="354" s="2" customFormat="1" ht="14.4" customHeight="1">
      <c r="A354" s="36"/>
      <c r="B354" s="37"/>
      <c r="C354" s="210" t="s">
        <v>572</v>
      </c>
      <c r="D354" s="210" t="s">
        <v>149</v>
      </c>
      <c r="E354" s="211" t="s">
        <v>573</v>
      </c>
      <c r="F354" s="212" t="s">
        <v>574</v>
      </c>
      <c r="G354" s="213" t="s">
        <v>560</v>
      </c>
      <c r="H354" s="214">
        <v>1</v>
      </c>
      <c r="I354" s="215"/>
      <c r="J354" s="216">
        <f>ROUND(I354*H354,2)</f>
        <v>0</v>
      </c>
      <c r="K354" s="212" t="s">
        <v>153</v>
      </c>
      <c r="L354" s="42"/>
      <c r="M354" s="217" t="s">
        <v>1</v>
      </c>
      <c r="N354" s="218" t="s">
        <v>39</v>
      </c>
      <c r="O354" s="89"/>
      <c r="P354" s="219">
        <f>O354*H354</f>
        <v>0</v>
      </c>
      <c r="Q354" s="219">
        <v>0</v>
      </c>
      <c r="R354" s="219">
        <f>Q354*H354</f>
        <v>0</v>
      </c>
      <c r="S354" s="219">
        <v>0</v>
      </c>
      <c r="T354" s="220">
        <f>S354*H354</f>
        <v>0</v>
      </c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R354" s="221" t="s">
        <v>561</v>
      </c>
      <c r="AT354" s="221" t="s">
        <v>149</v>
      </c>
      <c r="AU354" s="221" t="s">
        <v>83</v>
      </c>
      <c r="AY354" s="15" t="s">
        <v>147</v>
      </c>
      <c r="BE354" s="222">
        <f>IF(N354="základní",J354,0)</f>
        <v>0</v>
      </c>
      <c r="BF354" s="222">
        <f>IF(N354="snížená",J354,0)</f>
        <v>0</v>
      </c>
      <c r="BG354" s="222">
        <f>IF(N354="zákl. přenesená",J354,0)</f>
        <v>0</v>
      </c>
      <c r="BH354" s="222">
        <f>IF(N354="sníž. přenesená",J354,0)</f>
        <v>0</v>
      </c>
      <c r="BI354" s="222">
        <f>IF(N354="nulová",J354,0)</f>
        <v>0</v>
      </c>
      <c r="BJ354" s="15" t="s">
        <v>79</v>
      </c>
      <c r="BK354" s="222">
        <f>ROUND(I354*H354,2)</f>
        <v>0</v>
      </c>
      <c r="BL354" s="15" t="s">
        <v>561</v>
      </c>
      <c r="BM354" s="221" t="s">
        <v>575</v>
      </c>
    </row>
    <row r="355" s="2" customFormat="1">
      <c r="A355" s="36"/>
      <c r="B355" s="37"/>
      <c r="C355" s="38"/>
      <c r="D355" s="223" t="s">
        <v>156</v>
      </c>
      <c r="E355" s="38"/>
      <c r="F355" s="224" t="s">
        <v>574</v>
      </c>
      <c r="G355" s="38"/>
      <c r="H355" s="38"/>
      <c r="I355" s="225"/>
      <c r="J355" s="38"/>
      <c r="K355" s="38"/>
      <c r="L355" s="42"/>
      <c r="M355" s="226"/>
      <c r="N355" s="227"/>
      <c r="O355" s="89"/>
      <c r="P355" s="89"/>
      <c r="Q355" s="89"/>
      <c r="R355" s="89"/>
      <c r="S355" s="89"/>
      <c r="T355" s="90"/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T355" s="15" t="s">
        <v>156</v>
      </c>
      <c r="AU355" s="15" t="s">
        <v>83</v>
      </c>
    </row>
    <row r="356" s="2" customFormat="1">
      <c r="A356" s="36"/>
      <c r="B356" s="37"/>
      <c r="C356" s="38"/>
      <c r="D356" s="223" t="s">
        <v>169</v>
      </c>
      <c r="E356" s="38"/>
      <c r="F356" s="239" t="s">
        <v>576</v>
      </c>
      <c r="G356" s="38"/>
      <c r="H356" s="38"/>
      <c r="I356" s="225"/>
      <c r="J356" s="38"/>
      <c r="K356" s="38"/>
      <c r="L356" s="42"/>
      <c r="M356" s="226"/>
      <c r="N356" s="227"/>
      <c r="O356" s="89"/>
      <c r="P356" s="89"/>
      <c r="Q356" s="89"/>
      <c r="R356" s="89"/>
      <c r="S356" s="89"/>
      <c r="T356" s="90"/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  <c r="AE356" s="36"/>
      <c r="AT356" s="15" t="s">
        <v>169</v>
      </c>
      <c r="AU356" s="15" t="s">
        <v>83</v>
      </c>
    </row>
    <row r="357" s="12" customFormat="1" ht="22.8" customHeight="1">
      <c r="A357" s="12"/>
      <c r="B357" s="194"/>
      <c r="C357" s="195"/>
      <c r="D357" s="196" t="s">
        <v>73</v>
      </c>
      <c r="E357" s="208" t="s">
        <v>577</v>
      </c>
      <c r="F357" s="208" t="s">
        <v>578</v>
      </c>
      <c r="G357" s="195"/>
      <c r="H357" s="195"/>
      <c r="I357" s="198"/>
      <c r="J357" s="209">
        <f>BK357</f>
        <v>0</v>
      </c>
      <c r="K357" s="195"/>
      <c r="L357" s="200"/>
      <c r="M357" s="201"/>
      <c r="N357" s="202"/>
      <c r="O357" s="202"/>
      <c r="P357" s="203">
        <f>SUM(P358:P359)</f>
        <v>0</v>
      </c>
      <c r="Q357" s="202"/>
      <c r="R357" s="203">
        <f>SUM(R358:R359)</f>
        <v>0</v>
      </c>
      <c r="S357" s="202"/>
      <c r="T357" s="204">
        <f>SUM(T358:T359)</f>
        <v>0</v>
      </c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R357" s="205" t="s">
        <v>178</v>
      </c>
      <c r="AT357" s="206" t="s">
        <v>73</v>
      </c>
      <c r="AU357" s="206" t="s">
        <v>79</v>
      </c>
      <c r="AY357" s="205" t="s">
        <v>147</v>
      </c>
      <c r="BK357" s="207">
        <f>SUM(BK358:BK359)</f>
        <v>0</v>
      </c>
    </row>
    <row r="358" s="2" customFormat="1" ht="14.4" customHeight="1">
      <c r="A358" s="36"/>
      <c r="B358" s="37"/>
      <c r="C358" s="210" t="s">
        <v>579</v>
      </c>
      <c r="D358" s="210" t="s">
        <v>149</v>
      </c>
      <c r="E358" s="211" t="s">
        <v>580</v>
      </c>
      <c r="F358" s="212" t="s">
        <v>578</v>
      </c>
      <c r="G358" s="213" t="s">
        <v>560</v>
      </c>
      <c r="H358" s="214">
        <v>1</v>
      </c>
      <c r="I358" s="215"/>
      <c r="J358" s="216">
        <f>ROUND(I358*H358,2)</f>
        <v>0</v>
      </c>
      <c r="K358" s="212" t="s">
        <v>153</v>
      </c>
      <c r="L358" s="42"/>
      <c r="M358" s="217" t="s">
        <v>1</v>
      </c>
      <c r="N358" s="218" t="s">
        <v>39</v>
      </c>
      <c r="O358" s="89"/>
      <c r="P358" s="219">
        <f>O358*H358</f>
        <v>0</v>
      </c>
      <c r="Q358" s="219">
        <v>0</v>
      </c>
      <c r="R358" s="219">
        <f>Q358*H358</f>
        <v>0</v>
      </c>
      <c r="S358" s="219">
        <v>0</v>
      </c>
      <c r="T358" s="220">
        <f>S358*H358</f>
        <v>0</v>
      </c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  <c r="AE358" s="36"/>
      <c r="AR358" s="221" t="s">
        <v>561</v>
      </c>
      <c r="AT358" s="221" t="s">
        <v>149</v>
      </c>
      <c r="AU358" s="221" t="s">
        <v>83</v>
      </c>
      <c r="AY358" s="15" t="s">
        <v>147</v>
      </c>
      <c r="BE358" s="222">
        <f>IF(N358="základní",J358,0)</f>
        <v>0</v>
      </c>
      <c r="BF358" s="222">
        <f>IF(N358="snížená",J358,0)</f>
        <v>0</v>
      </c>
      <c r="BG358" s="222">
        <f>IF(N358="zákl. přenesená",J358,0)</f>
        <v>0</v>
      </c>
      <c r="BH358" s="222">
        <f>IF(N358="sníž. přenesená",J358,0)</f>
        <v>0</v>
      </c>
      <c r="BI358" s="222">
        <f>IF(N358="nulová",J358,0)</f>
        <v>0</v>
      </c>
      <c r="BJ358" s="15" t="s">
        <v>79</v>
      </c>
      <c r="BK358" s="222">
        <f>ROUND(I358*H358,2)</f>
        <v>0</v>
      </c>
      <c r="BL358" s="15" t="s">
        <v>561</v>
      </c>
      <c r="BM358" s="221" t="s">
        <v>581</v>
      </c>
    </row>
    <row r="359" s="2" customFormat="1">
      <c r="A359" s="36"/>
      <c r="B359" s="37"/>
      <c r="C359" s="38"/>
      <c r="D359" s="223" t="s">
        <v>156</v>
      </c>
      <c r="E359" s="38"/>
      <c r="F359" s="224" t="s">
        <v>578</v>
      </c>
      <c r="G359" s="38"/>
      <c r="H359" s="38"/>
      <c r="I359" s="225"/>
      <c r="J359" s="38"/>
      <c r="K359" s="38"/>
      <c r="L359" s="42"/>
      <c r="M359" s="226"/>
      <c r="N359" s="227"/>
      <c r="O359" s="89"/>
      <c r="P359" s="89"/>
      <c r="Q359" s="89"/>
      <c r="R359" s="89"/>
      <c r="S359" s="89"/>
      <c r="T359" s="90"/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  <c r="AE359" s="36"/>
      <c r="AT359" s="15" t="s">
        <v>156</v>
      </c>
      <c r="AU359" s="15" t="s">
        <v>83</v>
      </c>
    </row>
    <row r="360" s="12" customFormat="1" ht="22.8" customHeight="1">
      <c r="A360" s="12"/>
      <c r="B360" s="194"/>
      <c r="C360" s="195"/>
      <c r="D360" s="196" t="s">
        <v>73</v>
      </c>
      <c r="E360" s="208" t="s">
        <v>582</v>
      </c>
      <c r="F360" s="208" t="s">
        <v>583</v>
      </c>
      <c r="G360" s="195"/>
      <c r="H360" s="195"/>
      <c r="I360" s="198"/>
      <c r="J360" s="209">
        <f>BK360</f>
        <v>0</v>
      </c>
      <c r="K360" s="195"/>
      <c r="L360" s="200"/>
      <c r="M360" s="201"/>
      <c r="N360" s="202"/>
      <c r="O360" s="202"/>
      <c r="P360" s="203">
        <f>SUM(P361:P365)</f>
        <v>0</v>
      </c>
      <c r="Q360" s="202"/>
      <c r="R360" s="203">
        <f>SUM(R361:R365)</f>
        <v>0</v>
      </c>
      <c r="S360" s="202"/>
      <c r="T360" s="204">
        <f>SUM(T361:T365)</f>
        <v>0</v>
      </c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R360" s="205" t="s">
        <v>178</v>
      </c>
      <c r="AT360" s="206" t="s">
        <v>73</v>
      </c>
      <c r="AU360" s="206" t="s">
        <v>79</v>
      </c>
      <c r="AY360" s="205" t="s">
        <v>147</v>
      </c>
      <c r="BK360" s="207">
        <f>SUM(BK361:BK365)</f>
        <v>0</v>
      </c>
    </row>
    <row r="361" s="2" customFormat="1" ht="14.4" customHeight="1">
      <c r="A361" s="36"/>
      <c r="B361" s="37"/>
      <c r="C361" s="210" t="s">
        <v>584</v>
      </c>
      <c r="D361" s="210" t="s">
        <v>149</v>
      </c>
      <c r="E361" s="211" t="s">
        <v>585</v>
      </c>
      <c r="F361" s="212" t="s">
        <v>583</v>
      </c>
      <c r="G361" s="213" t="s">
        <v>560</v>
      </c>
      <c r="H361" s="214">
        <v>1</v>
      </c>
      <c r="I361" s="215"/>
      <c r="J361" s="216">
        <f>ROUND(I361*H361,2)</f>
        <v>0</v>
      </c>
      <c r="K361" s="212" t="s">
        <v>153</v>
      </c>
      <c r="L361" s="42"/>
      <c r="M361" s="217" t="s">
        <v>1</v>
      </c>
      <c r="N361" s="218" t="s">
        <v>39</v>
      </c>
      <c r="O361" s="89"/>
      <c r="P361" s="219">
        <f>O361*H361</f>
        <v>0</v>
      </c>
      <c r="Q361" s="219">
        <v>0</v>
      </c>
      <c r="R361" s="219">
        <f>Q361*H361</f>
        <v>0</v>
      </c>
      <c r="S361" s="219">
        <v>0</v>
      </c>
      <c r="T361" s="220">
        <f>S361*H361</f>
        <v>0</v>
      </c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  <c r="AR361" s="221" t="s">
        <v>561</v>
      </c>
      <c r="AT361" s="221" t="s">
        <v>149</v>
      </c>
      <c r="AU361" s="221" t="s">
        <v>83</v>
      </c>
      <c r="AY361" s="15" t="s">
        <v>147</v>
      </c>
      <c r="BE361" s="222">
        <f>IF(N361="základní",J361,0)</f>
        <v>0</v>
      </c>
      <c r="BF361" s="222">
        <f>IF(N361="snížená",J361,0)</f>
        <v>0</v>
      </c>
      <c r="BG361" s="222">
        <f>IF(N361="zákl. přenesená",J361,0)</f>
        <v>0</v>
      </c>
      <c r="BH361" s="222">
        <f>IF(N361="sníž. přenesená",J361,0)</f>
        <v>0</v>
      </c>
      <c r="BI361" s="222">
        <f>IF(N361="nulová",J361,0)</f>
        <v>0</v>
      </c>
      <c r="BJ361" s="15" t="s">
        <v>79</v>
      </c>
      <c r="BK361" s="222">
        <f>ROUND(I361*H361,2)</f>
        <v>0</v>
      </c>
      <c r="BL361" s="15" t="s">
        <v>561</v>
      </c>
      <c r="BM361" s="221" t="s">
        <v>586</v>
      </c>
    </row>
    <row r="362" s="2" customFormat="1">
      <c r="A362" s="36"/>
      <c r="B362" s="37"/>
      <c r="C362" s="38"/>
      <c r="D362" s="223" t="s">
        <v>156</v>
      </c>
      <c r="E362" s="38"/>
      <c r="F362" s="224" t="s">
        <v>583</v>
      </c>
      <c r="G362" s="38"/>
      <c r="H362" s="38"/>
      <c r="I362" s="225"/>
      <c r="J362" s="38"/>
      <c r="K362" s="38"/>
      <c r="L362" s="42"/>
      <c r="M362" s="226"/>
      <c r="N362" s="227"/>
      <c r="O362" s="89"/>
      <c r="P362" s="89"/>
      <c r="Q362" s="89"/>
      <c r="R362" s="89"/>
      <c r="S362" s="89"/>
      <c r="T362" s="90"/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T362" s="15" t="s">
        <v>156</v>
      </c>
      <c r="AU362" s="15" t="s">
        <v>83</v>
      </c>
    </row>
    <row r="363" s="2" customFormat="1" ht="22.2" customHeight="1">
      <c r="A363" s="36"/>
      <c r="B363" s="37"/>
      <c r="C363" s="210" t="s">
        <v>587</v>
      </c>
      <c r="D363" s="210" t="s">
        <v>149</v>
      </c>
      <c r="E363" s="211" t="s">
        <v>588</v>
      </c>
      <c r="F363" s="212" t="s">
        <v>589</v>
      </c>
      <c r="G363" s="213" t="s">
        <v>560</v>
      </c>
      <c r="H363" s="214">
        <v>1</v>
      </c>
      <c r="I363" s="215"/>
      <c r="J363" s="216">
        <f>ROUND(I363*H363,2)</f>
        <v>0</v>
      </c>
      <c r="K363" s="212" t="s">
        <v>1</v>
      </c>
      <c r="L363" s="42"/>
      <c r="M363" s="217" t="s">
        <v>1</v>
      </c>
      <c r="N363" s="218" t="s">
        <v>39</v>
      </c>
      <c r="O363" s="89"/>
      <c r="P363" s="219">
        <f>O363*H363</f>
        <v>0</v>
      </c>
      <c r="Q363" s="219">
        <v>0</v>
      </c>
      <c r="R363" s="219">
        <f>Q363*H363</f>
        <v>0</v>
      </c>
      <c r="S363" s="219">
        <v>0</v>
      </c>
      <c r="T363" s="220">
        <f>S363*H363</f>
        <v>0</v>
      </c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  <c r="AE363" s="36"/>
      <c r="AR363" s="221" t="s">
        <v>561</v>
      </c>
      <c r="AT363" s="221" t="s">
        <v>149</v>
      </c>
      <c r="AU363" s="221" t="s">
        <v>83</v>
      </c>
      <c r="AY363" s="15" t="s">
        <v>147</v>
      </c>
      <c r="BE363" s="222">
        <f>IF(N363="základní",J363,0)</f>
        <v>0</v>
      </c>
      <c r="BF363" s="222">
        <f>IF(N363="snížená",J363,0)</f>
        <v>0</v>
      </c>
      <c r="BG363" s="222">
        <f>IF(N363="zákl. přenesená",J363,0)</f>
        <v>0</v>
      </c>
      <c r="BH363" s="222">
        <f>IF(N363="sníž. přenesená",J363,0)</f>
        <v>0</v>
      </c>
      <c r="BI363" s="222">
        <f>IF(N363="nulová",J363,0)</f>
        <v>0</v>
      </c>
      <c r="BJ363" s="15" t="s">
        <v>79</v>
      </c>
      <c r="BK363" s="222">
        <f>ROUND(I363*H363,2)</f>
        <v>0</v>
      </c>
      <c r="BL363" s="15" t="s">
        <v>561</v>
      </c>
      <c r="BM363" s="221" t="s">
        <v>590</v>
      </c>
    </row>
    <row r="364" s="2" customFormat="1">
      <c r="A364" s="36"/>
      <c r="B364" s="37"/>
      <c r="C364" s="38"/>
      <c r="D364" s="223" t="s">
        <v>156</v>
      </c>
      <c r="E364" s="38"/>
      <c r="F364" s="224" t="s">
        <v>589</v>
      </c>
      <c r="G364" s="38"/>
      <c r="H364" s="38"/>
      <c r="I364" s="225"/>
      <c r="J364" s="38"/>
      <c r="K364" s="38"/>
      <c r="L364" s="42"/>
      <c r="M364" s="226"/>
      <c r="N364" s="227"/>
      <c r="O364" s="89"/>
      <c r="P364" s="89"/>
      <c r="Q364" s="89"/>
      <c r="R364" s="89"/>
      <c r="S364" s="89"/>
      <c r="T364" s="90"/>
      <c r="U364" s="36"/>
      <c r="V364" s="36"/>
      <c r="W364" s="36"/>
      <c r="X364" s="36"/>
      <c r="Y364" s="36"/>
      <c r="Z364" s="36"/>
      <c r="AA364" s="36"/>
      <c r="AB364" s="36"/>
      <c r="AC364" s="36"/>
      <c r="AD364" s="36"/>
      <c r="AE364" s="36"/>
      <c r="AT364" s="15" t="s">
        <v>156</v>
      </c>
      <c r="AU364" s="15" t="s">
        <v>83</v>
      </c>
    </row>
    <row r="365" s="2" customFormat="1">
      <c r="A365" s="36"/>
      <c r="B365" s="37"/>
      <c r="C365" s="38"/>
      <c r="D365" s="223" t="s">
        <v>169</v>
      </c>
      <c r="E365" s="38"/>
      <c r="F365" s="239" t="s">
        <v>591</v>
      </c>
      <c r="G365" s="38"/>
      <c r="H365" s="38"/>
      <c r="I365" s="225"/>
      <c r="J365" s="38"/>
      <c r="K365" s="38"/>
      <c r="L365" s="42"/>
      <c r="M365" s="226"/>
      <c r="N365" s="227"/>
      <c r="O365" s="89"/>
      <c r="P365" s="89"/>
      <c r="Q365" s="89"/>
      <c r="R365" s="89"/>
      <c r="S365" s="89"/>
      <c r="T365" s="90"/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T365" s="15" t="s">
        <v>169</v>
      </c>
      <c r="AU365" s="15" t="s">
        <v>83</v>
      </c>
    </row>
    <row r="366" s="12" customFormat="1" ht="22.8" customHeight="1">
      <c r="A366" s="12"/>
      <c r="B366" s="194"/>
      <c r="C366" s="195"/>
      <c r="D366" s="196" t="s">
        <v>73</v>
      </c>
      <c r="E366" s="208" t="s">
        <v>592</v>
      </c>
      <c r="F366" s="208" t="s">
        <v>593</v>
      </c>
      <c r="G366" s="195"/>
      <c r="H366" s="195"/>
      <c r="I366" s="198"/>
      <c r="J366" s="209">
        <f>BK366</f>
        <v>0</v>
      </c>
      <c r="K366" s="195"/>
      <c r="L366" s="200"/>
      <c r="M366" s="201"/>
      <c r="N366" s="202"/>
      <c r="O366" s="202"/>
      <c r="P366" s="203">
        <f>SUM(P367:P369)</f>
        <v>0</v>
      </c>
      <c r="Q366" s="202"/>
      <c r="R366" s="203">
        <f>SUM(R367:R369)</f>
        <v>0</v>
      </c>
      <c r="S366" s="202"/>
      <c r="T366" s="204">
        <f>SUM(T367:T369)</f>
        <v>0</v>
      </c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R366" s="205" t="s">
        <v>178</v>
      </c>
      <c r="AT366" s="206" t="s">
        <v>73</v>
      </c>
      <c r="AU366" s="206" t="s">
        <v>79</v>
      </c>
      <c r="AY366" s="205" t="s">
        <v>147</v>
      </c>
      <c r="BK366" s="207">
        <f>SUM(BK367:BK369)</f>
        <v>0</v>
      </c>
    </row>
    <row r="367" s="2" customFormat="1" ht="14.4" customHeight="1">
      <c r="A367" s="36"/>
      <c r="B367" s="37"/>
      <c r="C367" s="210" t="s">
        <v>594</v>
      </c>
      <c r="D367" s="210" t="s">
        <v>149</v>
      </c>
      <c r="E367" s="211" t="s">
        <v>595</v>
      </c>
      <c r="F367" s="212" t="s">
        <v>596</v>
      </c>
      <c r="G367" s="213" t="s">
        <v>466</v>
      </c>
      <c r="H367" s="214">
        <v>1</v>
      </c>
      <c r="I367" s="215"/>
      <c r="J367" s="216">
        <f>ROUND(I367*H367,2)</f>
        <v>0</v>
      </c>
      <c r="K367" s="212" t="s">
        <v>153</v>
      </c>
      <c r="L367" s="42"/>
      <c r="M367" s="217" t="s">
        <v>1</v>
      </c>
      <c r="N367" s="218" t="s">
        <v>39</v>
      </c>
      <c r="O367" s="89"/>
      <c r="P367" s="219">
        <f>O367*H367</f>
        <v>0</v>
      </c>
      <c r="Q367" s="219">
        <v>0</v>
      </c>
      <c r="R367" s="219">
        <f>Q367*H367</f>
        <v>0</v>
      </c>
      <c r="S367" s="219">
        <v>0</v>
      </c>
      <c r="T367" s="220">
        <f>S367*H367</f>
        <v>0</v>
      </c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  <c r="AE367" s="36"/>
      <c r="AR367" s="221" t="s">
        <v>561</v>
      </c>
      <c r="AT367" s="221" t="s">
        <v>149</v>
      </c>
      <c r="AU367" s="221" t="s">
        <v>83</v>
      </c>
      <c r="AY367" s="15" t="s">
        <v>147</v>
      </c>
      <c r="BE367" s="222">
        <f>IF(N367="základní",J367,0)</f>
        <v>0</v>
      </c>
      <c r="BF367" s="222">
        <f>IF(N367="snížená",J367,0)</f>
        <v>0</v>
      </c>
      <c r="BG367" s="222">
        <f>IF(N367="zákl. přenesená",J367,0)</f>
        <v>0</v>
      </c>
      <c r="BH367" s="222">
        <f>IF(N367="sníž. přenesená",J367,0)</f>
        <v>0</v>
      </c>
      <c r="BI367" s="222">
        <f>IF(N367="nulová",J367,0)</f>
        <v>0</v>
      </c>
      <c r="BJ367" s="15" t="s">
        <v>79</v>
      </c>
      <c r="BK367" s="222">
        <f>ROUND(I367*H367,2)</f>
        <v>0</v>
      </c>
      <c r="BL367" s="15" t="s">
        <v>561</v>
      </c>
      <c r="BM367" s="221" t="s">
        <v>597</v>
      </c>
    </row>
    <row r="368" s="2" customFormat="1">
      <c r="A368" s="36"/>
      <c r="B368" s="37"/>
      <c r="C368" s="38"/>
      <c r="D368" s="223" t="s">
        <v>156</v>
      </c>
      <c r="E368" s="38"/>
      <c r="F368" s="224" t="s">
        <v>596</v>
      </c>
      <c r="G368" s="38"/>
      <c r="H368" s="38"/>
      <c r="I368" s="225"/>
      <c r="J368" s="38"/>
      <c r="K368" s="38"/>
      <c r="L368" s="42"/>
      <c r="M368" s="226"/>
      <c r="N368" s="227"/>
      <c r="O368" s="89"/>
      <c r="P368" s="89"/>
      <c r="Q368" s="89"/>
      <c r="R368" s="89"/>
      <c r="S368" s="89"/>
      <c r="T368" s="90"/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  <c r="AE368" s="36"/>
      <c r="AT368" s="15" t="s">
        <v>156</v>
      </c>
      <c r="AU368" s="15" t="s">
        <v>83</v>
      </c>
    </row>
    <row r="369" s="2" customFormat="1">
      <c r="A369" s="36"/>
      <c r="B369" s="37"/>
      <c r="C369" s="38"/>
      <c r="D369" s="223" t="s">
        <v>169</v>
      </c>
      <c r="E369" s="38"/>
      <c r="F369" s="239" t="s">
        <v>598</v>
      </c>
      <c r="G369" s="38"/>
      <c r="H369" s="38"/>
      <c r="I369" s="225"/>
      <c r="J369" s="38"/>
      <c r="K369" s="38"/>
      <c r="L369" s="42"/>
      <c r="M369" s="250"/>
      <c r="N369" s="251"/>
      <c r="O369" s="252"/>
      <c r="P369" s="252"/>
      <c r="Q369" s="252"/>
      <c r="R369" s="252"/>
      <c r="S369" s="252"/>
      <c r="T369" s="253"/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  <c r="AE369" s="36"/>
      <c r="AT369" s="15" t="s">
        <v>169</v>
      </c>
      <c r="AU369" s="15" t="s">
        <v>83</v>
      </c>
    </row>
    <row r="370" s="2" customFormat="1" ht="6.96" customHeight="1">
      <c r="A370" s="36"/>
      <c r="B370" s="64"/>
      <c r="C370" s="65"/>
      <c r="D370" s="65"/>
      <c r="E370" s="65"/>
      <c r="F370" s="65"/>
      <c r="G370" s="65"/>
      <c r="H370" s="65"/>
      <c r="I370" s="65"/>
      <c r="J370" s="65"/>
      <c r="K370" s="65"/>
      <c r="L370" s="42"/>
      <c r="M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  <c r="AA370" s="36"/>
      <c r="AB370" s="36"/>
      <c r="AC370" s="36"/>
      <c r="AD370" s="36"/>
      <c r="AE370" s="36"/>
    </row>
  </sheetData>
  <sheetProtection sheet="1" autoFilter="0" formatColumns="0" formatRows="0" objects="1" scenarios="1" spinCount="100000" saltValue="1b7pQSMOumNxYgTVQDSKGVwCkh6otAdbrEeiZfMasmfB82ikuzQMtW+WxnjGKOjalwgkKylAS1dexdFJIKPsOg==" hashValue="OKll3do/8YYle9S0kmxVCsNbj/WpuOoPeXWNVZ151UfKjqoxcn0qbe/MVUGUbOR88LsOgxmAzEBGcIt7gIxfag==" algorithmName="SHA-512" password="CC35"/>
  <autoFilter ref="C127:K369"/>
  <mergeCells count="6">
    <mergeCell ref="E7:H7"/>
    <mergeCell ref="E16:H16"/>
    <mergeCell ref="E25:H25"/>
    <mergeCell ref="E85:H85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710938" style="1" customWidth="1"/>
    <col min="3" max="3" width="26.71094" style="1" customWidth="1"/>
    <col min="4" max="4" width="81.14063" style="1" customWidth="1"/>
    <col min="5" max="5" width="14.28125" style="1" customWidth="1"/>
    <col min="6" max="6" width="21.42188" style="1" customWidth="1"/>
    <col min="7" max="7" width="1.710938" style="1" customWidth="1"/>
    <col min="8" max="8" width="8.851563" style="1" customWidth="1"/>
  </cols>
  <sheetData>
    <row r="1" s="1" customFormat="1" ht="11.28" customHeight="1"/>
    <row r="2" s="1" customFormat="1" ht="36.96" customHeight="1"/>
    <row r="3" s="1" customFormat="1" ht="6.96" customHeight="1">
      <c r="B3" s="130"/>
      <c r="C3" s="131"/>
      <c r="D3" s="131"/>
      <c r="E3" s="131"/>
      <c r="F3" s="131"/>
      <c r="G3" s="131"/>
      <c r="H3" s="18"/>
    </row>
    <row r="4" s="1" customFormat="1" ht="24.96" customHeight="1">
      <c r="B4" s="18"/>
      <c r="C4" s="132" t="s">
        <v>599</v>
      </c>
      <c r="H4" s="18"/>
    </row>
    <row r="5" s="1" customFormat="1" ht="12" customHeight="1">
      <c r="B5" s="18"/>
      <c r="C5" s="254" t="s">
        <v>13</v>
      </c>
      <c r="D5" s="140" t="s">
        <v>14</v>
      </c>
      <c r="E5" s="1"/>
      <c r="F5" s="1"/>
      <c r="H5" s="18"/>
    </row>
    <row r="6" s="1" customFormat="1" ht="36.96" customHeight="1">
      <c r="B6" s="18"/>
      <c r="C6" s="255" t="s">
        <v>16</v>
      </c>
      <c r="D6" s="256" t="s">
        <v>17</v>
      </c>
      <c r="E6" s="1"/>
      <c r="F6" s="1"/>
      <c r="H6" s="18"/>
    </row>
    <row r="7" s="1" customFormat="1" ht="14.4" customHeight="1">
      <c r="B7" s="18"/>
      <c r="C7" s="134" t="s">
        <v>22</v>
      </c>
      <c r="D7" s="137" t="str">
        <f>'Rekapitulace stavby'!AN8</f>
        <v>10. 10. 2023</v>
      </c>
      <c r="H7" s="18"/>
    </row>
    <row r="8" s="2" customFormat="1" ht="10.8" customHeight="1">
      <c r="A8" s="36"/>
      <c r="B8" s="42"/>
      <c r="C8" s="36"/>
      <c r="D8" s="36"/>
      <c r="E8" s="36"/>
      <c r="F8" s="36"/>
      <c r="G8" s="36"/>
      <c r="H8" s="42"/>
    </row>
    <row r="9" s="11" customFormat="1" ht="29.28" customHeight="1">
      <c r="A9" s="183"/>
      <c r="B9" s="257"/>
      <c r="C9" s="258" t="s">
        <v>55</v>
      </c>
      <c r="D9" s="259" t="s">
        <v>56</v>
      </c>
      <c r="E9" s="259" t="s">
        <v>134</v>
      </c>
      <c r="F9" s="260" t="s">
        <v>600</v>
      </c>
      <c r="G9" s="183"/>
      <c r="H9" s="257"/>
    </row>
    <row r="10" s="2" customFormat="1" ht="26.4" customHeight="1">
      <c r="A10" s="36"/>
      <c r="B10" s="42"/>
      <c r="C10" s="261" t="s">
        <v>14</v>
      </c>
      <c r="D10" s="261" t="s">
        <v>17</v>
      </c>
      <c r="E10" s="36"/>
      <c r="F10" s="36"/>
      <c r="G10" s="36"/>
      <c r="H10" s="42"/>
    </row>
    <row r="11" s="2" customFormat="1" ht="16.8" customHeight="1">
      <c r="A11" s="36"/>
      <c r="B11" s="42"/>
      <c r="C11" s="262" t="s">
        <v>101</v>
      </c>
      <c r="D11" s="263" t="s">
        <v>1</v>
      </c>
      <c r="E11" s="264" t="s">
        <v>1</v>
      </c>
      <c r="F11" s="265">
        <v>3.9689999999999999</v>
      </c>
      <c r="G11" s="36"/>
      <c r="H11" s="42"/>
    </row>
    <row r="12" s="2" customFormat="1" ht="16.8" customHeight="1">
      <c r="A12" s="36"/>
      <c r="B12" s="42"/>
      <c r="C12" s="266" t="s">
        <v>101</v>
      </c>
      <c r="D12" s="266" t="s">
        <v>601</v>
      </c>
      <c r="E12" s="15" t="s">
        <v>1</v>
      </c>
      <c r="F12" s="267">
        <v>3.9689999999999999</v>
      </c>
      <c r="G12" s="36"/>
      <c r="H12" s="42"/>
    </row>
    <row r="13" s="2" customFormat="1" ht="16.8" customHeight="1">
      <c r="A13" s="36"/>
      <c r="B13" s="42"/>
      <c r="C13" s="268" t="s">
        <v>602</v>
      </c>
      <c r="D13" s="36"/>
      <c r="E13" s="36"/>
      <c r="F13" s="36"/>
      <c r="G13" s="36"/>
      <c r="H13" s="42"/>
    </row>
    <row r="14" s="2" customFormat="1" ht="16.8" customHeight="1">
      <c r="A14" s="36"/>
      <c r="B14" s="42"/>
      <c r="C14" s="266" t="s">
        <v>454</v>
      </c>
      <c r="D14" s="266" t="s">
        <v>455</v>
      </c>
      <c r="E14" s="15" t="s">
        <v>253</v>
      </c>
      <c r="F14" s="267">
        <v>3.8992477722772301</v>
      </c>
      <c r="G14" s="36"/>
      <c r="H14" s="42"/>
    </row>
    <row r="15" s="2" customFormat="1" ht="16.8" customHeight="1">
      <c r="A15" s="36"/>
      <c r="B15" s="42"/>
      <c r="C15" s="266" t="s">
        <v>532</v>
      </c>
      <c r="D15" s="266" t="s">
        <v>533</v>
      </c>
      <c r="E15" s="15" t="s">
        <v>152</v>
      </c>
      <c r="F15" s="267">
        <v>95.256</v>
      </c>
      <c r="G15" s="36"/>
      <c r="H15" s="42"/>
    </row>
    <row r="16" s="2" customFormat="1" ht="16.8" customHeight="1">
      <c r="A16" s="36"/>
      <c r="B16" s="42"/>
      <c r="C16" s="266" t="s">
        <v>538</v>
      </c>
      <c r="D16" s="266" t="s">
        <v>539</v>
      </c>
      <c r="E16" s="15" t="s">
        <v>152</v>
      </c>
      <c r="F16" s="267">
        <v>95.256</v>
      </c>
      <c r="G16" s="36"/>
      <c r="H16" s="42"/>
    </row>
    <row r="17" s="2" customFormat="1" ht="16.8" customHeight="1">
      <c r="A17" s="36"/>
      <c r="B17" s="42"/>
      <c r="C17" s="266" t="s">
        <v>543</v>
      </c>
      <c r="D17" s="266" t="s">
        <v>544</v>
      </c>
      <c r="E17" s="15" t="s">
        <v>152</v>
      </c>
      <c r="F17" s="267">
        <v>194.112</v>
      </c>
      <c r="G17" s="36"/>
      <c r="H17" s="42"/>
    </row>
    <row r="18" s="2" customFormat="1" ht="16.8" customHeight="1">
      <c r="A18" s="36"/>
      <c r="B18" s="42"/>
      <c r="C18" s="266" t="s">
        <v>549</v>
      </c>
      <c r="D18" s="266" t="s">
        <v>550</v>
      </c>
      <c r="E18" s="15" t="s">
        <v>152</v>
      </c>
      <c r="F18" s="267">
        <v>95.256</v>
      </c>
      <c r="G18" s="36"/>
      <c r="H18" s="42"/>
    </row>
    <row r="19" s="2" customFormat="1">
      <c r="A19" s="36"/>
      <c r="B19" s="42"/>
      <c r="C19" s="266" t="s">
        <v>459</v>
      </c>
      <c r="D19" s="266" t="s">
        <v>460</v>
      </c>
      <c r="E19" s="15" t="s">
        <v>253</v>
      </c>
      <c r="F19" s="267">
        <v>3.9689999999999999</v>
      </c>
      <c r="G19" s="36"/>
      <c r="H19" s="42"/>
    </row>
    <row r="20" s="2" customFormat="1" ht="16.8" customHeight="1">
      <c r="A20" s="36"/>
      <c r="B20" s="42"/>
      <c r="C20" s="262" t="s">
        <v>103</v>
      </c>
      <c r="D20" s="263" t="s">
        <v>1</v>
      </c>
      <c r="E20" s="264" t="s">
        <v>1</v>
      </c>
      <c r="F20" s="265">
        <v>141.07499999999999</v>
      </c>
      <c r="G20" s="36"/>
      <c r="H20" s="42"/>
    </row>
    <row r="21" s="2" customFormat="1" ht="16.8" customHeight="1">
      <c r="A21" s="36"/>
      <c r="B21" s="42"/>
      <c r="C21" s="266" t="s">
        <v>103</v>
      </c>
      <c r="D21" s="266" t="s">
        <v>248</v>
      </c>
      <c r="E21" s="15" t="s">
        <v>1</v>
      </c>
      <c r="F21" s="267">
        <v>141.07499999999999</v>
      </c>
      <c r="G21" s="36"/>
      <c r="H21" s="42"/>
    </row>
    <row r="22" s="2" customFormat="1" ht="16.8" customHeight="1">
      <c r="A22" s="36"/>
      <c r="B22" s="42"/>
      <c r="C22" s="268" t="s">
        <v>602</v>
      </c>
      <c r="D22" s="36"/>
      <c r="E22" s="36"/>
      <c r="F22" s="36"/>
      <c r="G22" s="36"/>
      <c r="H22" s="42"/>
    </row>
    <row r="23" s="2" customFormat="1" ht="16.8" customHeight="1">
      <c r="A23" s="36"/>
      <c r="B23" s="42"/>
      <c r="C23" s="266" t="s">
        <v>244</v>
      </c>
      <c r="D23" s="266" t="s">
        <v>245</v>
      </c>
      <c r="E23" s="15" t="s">
        <v>152</v>
      </c>
      <c r="F23" s="267">
        <v>141.07499999999999</v>
      </c>
      <c r="G23" s="36"/>
      <c r="H23" s="42"/>
    </row>
    <row r="24" s="2" customFormat="1" ht="16.8" customHeight="1">
      <c r="A24" s="36"/>
      <c r="B24" s="42"/>
      <c r="C24" s="266" t="s">
        <v>257</v>
      </c>
      <c r="D24" s="266" t="s">
        <v>258</v>
      </c>
      <c r="E24" s="15" t="s">
        <v>152</v>
      </c>
      <c r="F24" s="267">
        <v>141.07499999999999</v>
      </c>
      <c r="G24" s="36"/>
      <c r="H24" s="42"/>
    </row>
    <row r="25" s="2" customFormat="1">
      <c r="A25" s="36"/>
      <c r="B25" s="42"/>
      <c r="C25" s="266" t="s">
        <v>262</v>
      </c>
      <c r="D25" s="266" t="s">
        <v>263</v>
      </c>
      <c r="E25" s="15" t="s">
        <v>152</v>
      </c>
      <c r="F25" s="267">
        <v>141.07499999999999</v>
      </c>
      <c r="G25" s="36"/>
      <c r="H25" s="42"/>
    </row>
    <row r="26" s="2" customFormat="1" ht="16.8" customHeight="1">
      <c r="A26" s="36"/>
      <c r="B26" s="42"/>
      <c r="C26" s="266" t="s">
        <v>251</v>
      </c>
      <c r="D26" s="266" t="s">
        <v>252</v>
      </c>
      <c r="E26" s="15" t="s">
        <v>253</v>
      </c>
      <c r="F26" s="267">
        <v>4.3730000000000002</v>
      </c>
      <c r="G26" s="36"/>
      <c r="H26" s="42"/>
    </row>
    <row r="27" s="2" customFormat="1" ht="16.8" customHeight="1">
      <c r="A27" s="36"/>
      <c r="B27" s="42"/>
      <c r="C27" s="262" t="s">
        <v>105</v>
      </c>
      <c r="D27" s="263" t="s">
        <v>1</v>
      </c>
      <c r="E27" s="264" t="s">
        <v>1</v>
      </c>
      <c r="F27" s="265">
        <v>0.71399999999999997</v>
      </c>
      <c r="G27" s="36"/>
      <c r="H27" s="42"/>
    </row>
    <row r="28" s="2" customFormat="1" ht="16.8" customHeight="1">
      <c r="A28" s="36"/>
      <c r="B28" s="42"/>
      <c r="C28" s="266" t="s">
        <v>105</v>
      </c>
      <c r="D28" s="266" t="s">
        <v>271</v>
      </c>
      <c r="E28" s="15" t="s">
        <v>1</v>
      </c>
      <c r="F28" s="267">
        <v>0.71399999999999997</v>
      </c>
      <c r="G28" s="36"/>
      <c r="H28" s="42"/>
    </row>
    <row r="29" s="2" customFormat="1" ht="16.8" customHeight="1">
      <c r="A29" s="36"/>
      <c r="B29" s="42"/>
      <c r="C29" s="268" t="s">
        <v>602</v>
      </c>
      <c r="D29" s="36"/>
      <c r="E29" s="36"/>
      <c r="F29" s="36"/>
      <c r="G29" s="36"/>
      <c r="H29" s="42"/>
    </row>
    <row r="30" s="2" customFormat="1" ht="16.8" customHeight="1">
      <c r="A30" s="36"/>
      <c r="B30" s="42"/>
      <c r="C30" s="266" t="s">
        <v>267</v>
      </c>
      <c r="D30" s="266" t="s">
        <v>268</v>
      </c>
      <c r="E30" s="15" t="s">
        <v>253</v>
      </c>
      <c r="F30" s="267">
        <v>0.71399999999999997</v>
      </c>
      <c r="G30" s="36"/>
      <c r="H30" s="42"/>
    </row>
    <row r="31" s="2" customFormat="1" ht="16.8" customHeight="1">
      <c r="A31" s="36"/>
      <c r="B31" s="42"/>
      <c r="C31" s="266" t="s">
        <v>278</v>
      </c>
      <c r="D31" s="266" t="s">
        <v>279</v>
      </c>
      <c r="E31" s="15" t="s">
        <v>253</v>
      </c>
      <c r="F31" s="267">
        <v>0.71399999999999997</v>
      </c>
      <c r="G31" s="36"/>
      <c r="H31" s="42"/>
    </row>
    <row r="32" s="2" customFormat="1" ht="16.8" customHeight="1">
      <c r="A32" s="36"/>
      <c r="B32" s="42"/>
      <c r="C32" s="266" t="s">
        <v>272</v>
      </c>
      <c r="D32" s="266" t="s">
        <v>273</v>
      </c>
      <c r="E32" s="15" t="s">
        <v>253</v>
      </c>
      <c r="F32" s="267">
        <v>0.38600000000000001</v>
      </c>
      <c r="G32" s="36"/>
      <c r="H32" s="42"/>
    </row>
    <row r="33" s="2" customFormat="1" ht="16.8" customHeight="1">
      <c r="A33" s="36"/>
      <c r="B33" s="42"/>
      <c r="C33" s="262" t="s">
        <v>109</v>
      </c>
      <c r="D33" s="263" t="s">
        <v>1</v>
      </c>
      <c r="E33" s="264" t="s">
        <v>1</v>
      </c>
      <c r="F33" s="265">
        <v>37.200000000000003</v>
      </c>
      <c r="G33" s="36"/>
      <c r="H33" s="42"/>
    </row>
    <row r="34" s="2" customFormat="1" ht="16.8" customHeight="1">
      <c r="A34" s="36"/>
      <c r="B34" s="42"/>
      <c r="C34" s="266" t="s">
        <v>109</v>
      </c>
      <c r="D34" s="266" t="s">
        <v>523</v>
      </c>
      <c r="E34" s="15" t="s">
        <v>1</v>
      </c>
      <c r="F34" s="267">
        <v>37.200000000000003</v>
      </c>
      <c r="G34" s="36"/>
      <c r="H34" s="42"/>
    </row>
    <row r="35" s="2" customFormat="1" ht="16.8" customHeight="1">
      <c r="A35" s="36"/>
      <c r="B35" s="42"/>
      <c r="C35" s="268" t="s">
        <v>602</v>
      </c>
      <c r="D35" s="36"/>
      <c r="E35" s="36"/>
      <c r="F35" s="36"/>
      <c r="G35" s="36"/>
      <c r="H35" s="42"/>
    </row>
    <row r="36" s="2" customFormat="1" ht="16.8" customHeight="1">
      <c r="A36" s="36"/>
      <c r="B36" s="42"/>
      <c r="C36" s="266" t="s">
        <v>519</v>
      </c>
      <c r="D36" s="266" t="s">
        <v>520</v>
      </c>
      <c r="E36" s="15" t="s">
        <v>174</v>
      </c>
      <c r="F36" s="267">
        <v>37.200000000000003</v>
      </c>
      <c r="G36" s="36"/>
      <c r="H36" s="42"/>
    </row>
    <row r="37" s="2" customFormat="1" ht="16.8" customHeight="1">
      <c r="A37" s="36"/>
      <c r="B37" s="42"/>
      <c r="C37" s="266" t="s">
        <v>525</v>
      </c>
      <c r="D37" s="266" t="s">
        <v>526</v>
      </c>
      <c r="E37" s="15" t="s">
        <v>330</v>
      </c>
      <c r="F37" s="267">
        <v>38.546999999999997</v>
      </c>
      <c r="G37" s="36"/>
      <c r="H37" s="42"/>
    </row>
    <row r="38" s="2" customFormat="1" ht="16.8" customHeight="1">
      <c r="A38" s="36"/>
      <c r="B38" s="42"/>
      <c r="C38" s="262" t="s">
        <v>87</v>
      </c>
      <c r="D38" s="263" t="s">
        <v>1</v>
      </c>
      <c r="E38" s="264" t="s">
        <v>1</v>
      </c>
      <c r="F38" s="265">
        <v>18.742999999999999</v>
      </c>
      <c r="G38" s="36"/>
      <c r="H38" s="42"/>
    </row>
    <row r="39" s="2" customFormat="1" ht="16.8" customHeight="1">
      <c r="A39" s="36"/>
      <c r="B39" s="42"/>
      <c r="C39" s="266" t="s">
        <v>87</v>
      </c>
      <c r="D39" s="266" t="s">
        <v>216</v>
      </c>
      <c r="E39" s="15" t="s">
        <v>1</v>
      </c>
      <c r="F39" s="267">
        <v>18.742999999999999</v>
      </c>
      <c r="G39" s="36"/>
      <c r="H39" s="42"/>
    </row>
    <row r="40" s="2" customFormat="1" ht="16.8" customHeight="1">
      <c r="A40" s="36"/>
      <c r="B40" s="42"/>
      <c r="C40" s="268" t="s">
        <v>602</v>
      </c>
      <c r="D40" s="36"/>
      <c r="E40" s="36"/>
      <c r="F40" s="36"/>
      <c r="G40" s="36"/>
      <c r="H40" s="42"/>
    </row>
    <row r="41" s="2" customFormat="1" ht="16.8" customHeight="1">
      <c r="A41" s="36"/>
      <c r="B41" s="42"/>
      <c r="C41" s="266" t="s">
        <v>211</v>
      </c>
      <c r="D41" s="266" t="s">
        <v>212</v>
      </c>
      <c r="E41" s="15" t="s">
        <v>201</v>
      </c>
      <c r="F41" s="267">
        <v>37.485999999999997</v>
      </c>
      <c r="G41" s="36"/>
      <c r="H41" s="42"/>
    </row>
    <row r="42" s="2" customFormat="1" ht="16.8" customHeight="1">
      <c r="A42" s="36"/>
      <c r="B42" s="42"/>
      <c r="C42" s="262" t="s">
        <v>97</v>
      </c>
      <c r="D42" s="263" t="s">
        <v>1</v>
      </c>
      <c r="E42" s="264" t="s">
        <v>1</v>
      </c>
      <c r="F42" s="265">
        <v>23.175999999999998</v>
      </c>
      <c r="G42" s="36"/>
      <c r="H42" s="42"/>
    </row>
    <row r="43" s="2" customFormat="1" ht="16.8" customHeight="1">
      <c r="A43" s="36"/>
      <c r="B43" s="42"/>
      <c r="C43" s="266" t="s">
        <v>97</v>
      </c>
      <c r="D43" s="266" t="s">
        <v>352</v>
      </c>
      <c r="E43" s="15" t="s">
        <v>1</v>
      </c>
      <c r="F43" s="267">
        <v>23.175999999999998</v>
      </c>
      <c r="G43" s="36"/>
      <c r="H43" s="42"/>
    </row>
    <row r="44" s="2" customFormat="1" ht="16.8" customHeight="1">
      <c r="A44" s="36"/>
      <c r="B44" s="42"/>
      <c r="C44" s="262" t="s">
        <v>107</v>
      </c>
      <c r="D44" s="263" t="s">
        <v>1</v>
      </c>
      <c r="E44" s="264" t="s">
        <v>1</v>
      </c>
      <c r="F44" s="265">
        <v>4.6799999999999997</v>
      </c>
      <c r="G44" s="36"/>
      <c r="H44" s="42"/>
    </row>
    <row r="45" s="2" customFormat="1" ht="16.8" customHeight="1">
      <c r="A45" s="36"/>
      <c r="B45" s="42"/>
      <c r="C45" s="266" t="s">
        <v>107</v>
      </c>
      <c r="D45" s="266" t="s">
        <v>394</v>
      </c>
      <c r="E45" s="15" t="s">
        <v>1</v>
      </c>
      <c r="F45" s="267">
        <v>4.6799999999999997</v>
      </c>
      <c r="G45" s="36"/>
      <c r="H45" s="42"/>
    </row>
    <row r="46" s="2" customFormat="1" ht="16.8" customHeight="1">
      <c r="A46" s="36"/>
      <c r="B46" s="42"/>
      <c r="C46" s="268" t="s">
        <v>602</v>
      </c>
      <c r="D46" s="36"/>
      <c r="E46" s="36"/>
      <c r="F46" s="36"/>
      <c r="G46" s="36"/>
      <c r="H46" s="42"/>
    </row>
    <row r="47" s="2" customFormat="1" ht="16.8" customHeight="1">
      <c r="A47" s="36"/>
      <c r="B47" s="42"/>
      <c r="C47" s="266" t="s">
        <v>390</v>
      </c>
      <c r="D47" s="266" t="s">
        <v>391</v>
      </c>
      <c r="E47" s="15" t="s">
        <v>152</v>
      </c>
      <c r="F47" s="267">
        <v>4.6799999999999997</v>
      </c>
      <c r="G47" s="36"/>
      <c r="H47" s="42"/>
    </row>
    <row r="48" s="2" customFormat="1" ht="16.8" customHeight="1">
      <c r="A48" s="36"/>
      <c r="B48" s="42"/>
      <c r="C48" s="266" t="s">
        <v>396</v>
      </c>
      <c r="D48" s="266" t="s">
        <v>397</v>
      </c>
      <c r="E48" s="15" t="s">
        <v>152</v>
      </c>
      <c r="F48" s="267">
        <v>4.6799999999999997</v>
      </c>
      <c r="G48" s="36"/>
      <c r="H48" s="42"/>
    </row>
    <row r="49" s="2" customFormat="1" ht="16.8" customHeight="1">
      <c r="A49" s="36"/>
      <c r="B49" s="42"/>
      <c r="C49" s="262" t="s">
        <v>84</v>
      </c>
      <c r="D49" s="263" t="s">
        <v>1</v>
      </c>
      <c r="E49" s="264" t="s">
        <v>1</v>
      </c>
      <c r="F49" s="265">
        <v>37.485999999999997</v>
      </c>
      <c r="G49" s="36"/>
      <c r="H49" s="42"/>
    </row>
    <row r="50" s="2" customFormat="1" ht="16.8" customHeight="1">
      <c r="A50" s="36"/>
      <c r="B50" s="42"/>
      <c r="C50" s="266" t="s">
        <v>84</v>
      </c>
      <c r="D50" s="266" t="s">
        <v>217</v>
      </c>
      <c r="E50" s="15" t="s">
        <v>1</v>
      </c>
      <c r="F50" s="267">
        <v>37.485999999999997</v>
      </c>
      <c r="G50" s="36"/>
      <c r="H50" s="42"/>
    </row>
    <row r="51" s="2" customFormat="1" ht="16.8" customHeight="1">
      <c r="A51" s="36"/>
      <c r="B51" s="42"/>
      <c r="C51" s="268" t="s">
        <v>602</v>
      </c>
      <c r="D51" s="36"/>
      <c r="E51" s="36"/>
      <c r="F51" s="36"/>
      <c r="G51" s="36"/>
      <c r="H51" s="42"/>
    </row>
    <row r="52" s="2" customFormat="1" ht="16.8" customHeight="1">
      <c r="A52" s="36"/>
      <c r="B52" s="42"/>
      <c r="C52" s="266" t="s">
        <v>211</v>
      </c>
      <c r="D52" s="266" t="s">
        <v>212</v>
      </c>
      <c r="E52" s="15" t="s">
        <v>201</v>
      </c>
      <c r="F52" s="267">
        <v>37.485999999999997</v>
      </c>
      <c r="G52" s="36"/>
      <c r="H52" s="42"/>
    </row>
    <row r="53" s="2" customFormat="1" ht="16.8" customHeight="1">
      <c r="A53" s="36"/>
      <c r="B53" s="42"/>
      <c r="C53" s="266" t="s">
        <v>199</v>
      </c>
      <c r="D53" s="266" t="s">
        <v>200</v>
      </c>
      <c r="E53" s="15" t="s">
        <v>201</v>
      </c>
      <c r="F53" s="267">
        <v>37.485999999999997</v>
      </c>
      <c r="G53" s="36"/>
      <c r="H53" s="42"/>
    </row>
    <row r="54" s="2" customFormat="1">
      <c r="A54" s="36"/>
      <c r="B54" s="42"/>
      <c r="C54" s="266" t="s">
        <v>283</v>
      </c>
      <c r="D54" s="266" t="s">
        <v>284</v>
      </c>
      <c r="E54" s="15" t="s">
        <v>201</v>
      </c>
      <c r="F54" s="267">
        <v>17.164000000000001</v>
      </c>
      <c r="G54" s="36"/>
      <c r="H54" s="42"/>
    </row>
    <row r="55" s="2" customFormat="1" ht="16.8" customHeight="1">
      <c r="A55" s="36"/>
      <c r="B55" s="42"/>
      <c r="C55" s="262" t="s">
        <v>89</v>
      </c>
      <c r="D55" s="263" t="s">
        <v>1</v>
      </c>
      <c r="E55" s="264" t="s">
        <v>1</v>
      </c>
      <c r="F55" s="265">
        <v>40.799999999999997</v>
      </c>
      <c r="G55" s="36"/>
      <c r="H55" s="42"/>
    </row>
    <row r="56" s="2" customFormat="1" ht="16.8" customHeight="1">
      <c r="A56" s="36"/>
      <c r="B56" s="42"/>
      <c r="C56" s="266" t="s">
        <v>89</v>
      </c>
      <c r="D56" s="266" t="s">
        <v>223</v>
      </c>
      <c r="E56" s="15" t="s">
        <v>1</v>
      </c>
      <c r="F56" s="267">
        <v>40.799999999999997</v>
      </c>
      <c r="G56" s="36"/>
      <c r="H56" s="42"/>
    </row>
    <row r="57" s="2" customFormat="1" ht="16.8" customHeight="1">
      <c r="A57" s="36"/>
      <c r="B57" s="42"/>
      <c r="C57" s="268" t="s">
        <v>602</v>
      </c>
      <c r="D57" s="36"/>
      <c r="E57" s="36"/>
      <c r="F57" s="36"/>
      <c r="G57" s="36"/>
      <c r="H57" s="42"/>
    </row>
    <row r="58" s="2" customFormat="1" ht="16.8" customHeight="1">
      <c r="A58" s="36"/>
      <c r="B58" s="42"/>
      <c r="C58" s="266" t="s">
        <v>219</v>
      </c>
      <c r="D58" s="266" t="s">
        <v>220</v>
      </c>
      <c r="E58" s="15" t="s">
        <v>152</v>
      </c>
      <c r="F58" s="267">
        <v>40.799999999999997</v>
      </c>
      <c r="G58" s="36"/>
      <c r="H58" s="42"/>
    </row>
    <row r="59" s="2" customFormat="1" ht="16.8" customHeight="1">
      <c r="A59" s="36"/>
      <c r="B59" s="42"/>
      <c r="C59" s="266" t="s">
        <v>225</v>
      </c>
      <c r="D59" s="266" t="s">
        <v>226</v>
      </c>
      <c r="E59" s="15" t="s">
        <v>152</v>
      </c>
      <c r="F59" s="267">
        <v>40.799999999999997</v>
      </c>
      <c r="G59" s="36"/>
      <c r="H59" s="42"/>
    </row>
    <row r="60" s="2" customFormat="1" ht="16.8" customHeight="1">
      <c r="A60" s="36"/>
      <c r="B60" s="42"/>
      <c r="C60" s="266" t="s">
        <v>230</v>
      </c>
      <c r="D60" s="266" t="s">
        <v>231</v>
      </c>
      <c r="E60" s="15" t="s">
        <v>201</v>
      </c>
      <c r="F60" s="267">
        <v>40.799999999999997</v>
      </c>
      <c r="G60" s="36"/>
      <c r="H60" s="42"/>
    </row>
    <row r="61" s="2" customFormat="1" ht="16.8" customHeight="1">
      <c r="A61" s="36"/>
      <c r="B61" s="42"/>
      <c r="C61" s="266" t="s">
        <v>235</v>
      </c>
      <c r="D61" s="266" t="s">
        <v>236</v>
      </c>
      <c r="E61" s="15" t="s">
        <v>201</v>
      </c>
      <c r="F61" s="267">
        <v>40.799999999999997</v>
      </c>
      <c r="G61" s="36"/>
      <c r="H61" s="42"/>
    </row>
    <row r="62" s="2" customFormat="1" ht="16.8" customHeight="1">
      <c r="A62" s="36"/>
      <c r="B62" s="42"/>
      <c r="C62" s="266" t="s">
        <v>239</v>
      </c>
      <c r="D62" s="266" t="s">
        <v>240</v>
      </c>
      <c r="E62" s="15" t="s">
        <v>201</v>
      </c>
      <c r="F62" s="267">
        <v>40.799999999999997</v>
      </c>
      <c r="G62" s="36"/>
      <c r="H62" s="42"/>
    </row>
    <row r="63" s="2" customFormat="1" ht="16.8" customHeight="1">
      <c r="A63" s="36"/>
      <c r="B63" s="42"/>
      <c r="C63" s="262" t="s">
        <v>81</v>
      </c>
      <c r="D63" s="263" t="s">
        <v>1</v>
      </c>
      <c r="E63" s="264" t="s">
        <v>1</v>
      </c>
      <c r="F63" s="265">
        <v>19.949999999999999</v>
      </c>
      <c r="G63" s="36"/>
      <c r="H63" s="42"/>
    </row>
    <row r="64" s="2" customFormat="1" ht="16.8" customHeight="1">
      <c r="A64" s="36"/>
      <c r="B64" s="42"/>
      <c r="C64" s="266" t="s">
        <v>81</v>
      </c>
      <c r="D64" s="266" t="s">
        <v>171</v>
      </c>
      <c r="E64" s="15" t="s">
        <v>1</v>
      </c>
      <c r="F64" s="267">
        <v>19.949999999999999</v>
      </c>
      <c r="G64" s="36"/>
      <c r="H64" s="42"/>
    </row>
    <row r="65" s="2" customFormat="1" ht="16.8" customHeight="1">
      <c r="A65" s="36"/>
      <c r="B65" s="42"/>
      <c r="C65" s="268" t="s">
        <v>602</v>
      </c>
      <c r="D65" s="36"/>
      <c r="E65" s="36"/>
      <c r="F65" s="36"/>
      <c r="G65" s="36"/>
      <c r="H65" s="42"/>
    </row>
    <row r="66" s="2" customFormat="1" ht="16.8" customHeight="1">
      <c r="A66" s="36"/>
      <c r="B66" s="42"/>
      <c r="C66" s="266" t="s">
        <v>165</v>
      </c>
      <c r="D66" s="266" t="s">
        <v>166</v>
      </c>
      <c r="E66" s="15" t="s">
        <v>152</v>
      </c>
      <c r="F66" s="267">
        <v>19.949999999999999</v>
      </c>
      <c r="G66" s="36"/>
      <c r="H66" s="42"/>
    </row>
    <row r="67" s="2" customFormat="1" ht="16.8" customHeight="1">
      <c r="A67" s="36"/>
      <c r="B67" s="42"/>
      <c r="C67" s="266" t="s">
        <v>160</v>
      </c>
      <c r="D67" s="266" t="s">
        <v>161</v>
      </c>
      <c r="E67" s="15" t="s">
        <v>152</v>
      </c>
      <c r="F67" s="267">
        <v>19.949999999999999</v>
      </c>
      <c r="G67" s="36"/>
      <c r="H67" s="42"/>
    </row>
    <row r="68" s="2" customFormat="1" ht="16.8" customHeight="1">
      <c r="A68" s="36"/>
      <c r="B68" s="42"/>
      <c r="C68" s="266" t="s">
        <v>378</v>
      </c>
      <c r="D68" s="266" t="s">
        <v>379</v>
      </c>
      <c r="E68" s="15" t="s">
        <v>152</v>
      </c>
      <c r="F68" s="267">
        <v>19.949999999999999</v>
      </c>
      <c r="G68" s="36"/>
      <c r="H68" s="42"/>
    </row>
    <row r="69" s="2" customFormat="1">
      <c r="A69" s="36"/>
      <c r="B69" s="42"/>
      <c r="C69" s="266" t="s">
        <v>383</v>
      </c>
      <c r="D69" s="266" t="s">
        <v>384</v>
      </c>
      <c r="E69" s="15" t="s">
        <v>152</v>
      </c>
      <c r="F69" s="267">
        <v>19.949999999999999</v>
      </c>
      <c r="G69" s="36"/>
      <c r="H69" s="42"/>
    </row>
    <row r="70" s="2" customFormat="1" ht="16.8" customHeight="1">
      <c r="A70" s="36"/>
      <c r="B70" s="42"/>
      <c r="C70" s="262" t="s">
        <v>603</v>
      </c>
      <c r="D70" s="263" t="s">
        <v>1</v>
      </c>
      <c r="E70" s="264" t="s">
        <v>1</v>
      </c>
      <c r="F70" s="265">
        <v>3.1499999999999999</v>
      </c>
      <c r="G70" s="36"/>
      <c r="H70" s="42"/>
    </row>
    <row r="71" s="2" customFormat="1" ht="16.8" customHeight="1">
      <c r="A71" s="36"/>
      <c r="B71" s="42"/>
      <c r="C71" s="262" t="s">
        <v>93</v>
      </c>
      <c r="D71" s="263" t="s">
        <v>1</v>
      </c>
      <c r="E71" s="264" t="s">
        <v>1</v>
      </c>
      <c r="F71" s="265">
        <v>20.321999999999999</v>
      </c>
      <c r="G71" s="36"/>
      <c r="H71" s="42"/>
    </row>
    <row r="72" s="2" customFormat="1" ht="16.8" customHeight="1">
      <c r="A72" s="36"/>
      <c r="B72" s="42"/>
      <c r="C72" s="266" t="s">
        <v>93</v>
      </c>
      <c r="D72" s="266" t="s">
        <v>310</v>
      </c>
      <c r="E72" s="15" t="s">
        <v>1</v>
      </c>
      <c r="F72" s="267">
        <v>20.321999999999999</v>
      </c>
      <c r="G72" s="36"/>
      <c r="H72" s="42"/>
    </row>
    <row r="73" s="2" customFormat="1" ht="16.8" customHeight="1">
      <c r="A73" s="36"/>
      <c r="B73" s="42"/>
      <c r="C73" s="268" t="s">
        <v>602</v>
      </c>
      <c r="D73" s="36"/>
      <c r="E73" s="36"/>
      <c r="F73" s="36"/>
      <c r="G73" s="36"/>
      <c r="H73" s="42"/>
    </row>
    <row r="74" s="2" customFormat="1" ht="16.8" customHeight="1">
      <c r="A74" s="36"/>
      <c r="B74" s="42"/>
      <c r="C74" s="266" t="s">
        <v>306</v>
      </c>
      <c r="D74" s="266" t="s">
        <v>307</v>
      </c>
      <c r="E74" s="15" t="s">
        <v>201</v>
      </c>
      <c r="F74" s="267">
        <v>20.321999999999999</v>
      </c>
      <c r="G74" s="36"/>
      <c r="H74" s="42"/>
    </row>
    <row r="75" s="2" customFormat="1">
      <c r="A75" s="36"/>
      <c r="B75" s="42"/>
      <c r="C75" s="266" t="s">
        <v>283</v>
      </c>
      <c r="D75" s="266" t="s">
        <v>284</v>
      </c>
      <c r="E75" s="15" t="s">
        <v>201</v>
      </c>
      <c r="F75" s="267">
        <v>17.164000000000001</v>
      </c>
      <c r="G75" s="36"/>
      <c r="H75" s="42"/>
    </row>
    <row r="76" s="2" customFormat="1" ht="16.8" customHeight="1">
      <c r="A76" s="36"/>
      <c r="B76" s="42"/>
      <c r="C76" s="262" t="s">
        <v>91</v>
      </c>
      <c r="D76" s="263" t="s">
        <v>1</v>
      </c>
      <c r="E76" s="264" t="s">
        <v>1</v>
      </c>
      <c r="F76" s="265">
        <v>17.164000000000001</v>
      </c>
      <c r="G76" s="36"/>
      <c r="H76" s="42"/>
    </row>
    <row r="77" s="2" customFormat="1" ht="16.8" customHeight="1">
      <c r="A77" s="36"/>
      <c r="B77" s="42"/>
      <c r="C77" s="266" t="s">
        <v>91</v>
      </c>
      <c r="D77" s="266" t="s">
        <v>287</v>
      </c>
      <c r="E77" s="15" t="s">
        <v>1</v>
      </c>
      <c r="F77" s="267">
        <v>17.164000000000001</v>
      </c>
      <c r="G77" s="36"/>
      <c r="H77" s="42"/>
    </row>
    <row r="78" s="2" customFormat="1" ht="16.8" customHeight="1">
      <c r="A78" s="36"/>
      <c r="B78" s="42"/>
      <c r="C78" s="268" t="s">
        <v>602</v>
      </c>
      <c r="D78" s="36"/>
      <c r="E78" s="36"/>
      <c r="F78" s="36"/>
      <c r="G78" s="36"/>
      <c r="H78" s="42"/>
    </row>
    <row r="79" s="2" customFormat="1">
      <c r="A79" s="36"/>
      <c r="B79" s="42"/>
      <c r="C79" s="266" t="s">
        <v>283</v>
      </c>
      <c r="D79" s="266" t="s">
        <v>284</v>
      </c>
      <c r="E79" s="15" t="s">
        <v>201</v>
      </c>
      <c r="F79" s="267">
        <v>17.164000000000001</v>
      </c>
      <c r="G79" s="36"/>
      <c r="H79" s="42"/>
    </row>
    <row r="80" s="2" customFormat="1">
      <c r="A80" s="36"/>
      <c r="B80" s="42"/>
      <c r="C80" s="266" t="s">
        <v>289</v>
      </c>
      <c r="D80" s="266" t="s">
        <v>290</v>
      </c>
      <c r="E80" s="15" t="s">
        <v>201</v>
      </c>
      <c r="F80" s="267">
        <v>85.819999999999993</v>
      </c>
      <c r="G80" s="36"/>
      <c r="H80" s="42"/>
    </row>
    <row r="81" s="2" customFormat="1" ht="16.8" customHeight="1">
      <c r="A81" s="36"/>
      <c r="B81" s="42"/>
      <c r="C81" s="266" t="s">
        <v>295</v>
      </c>
      <c r="D81" s="266" t="s">
        <v>296</v>
      </c>
      <c r="E81" s="15" t="s">
        <v>253</v>
      </c>
      <c r="F81" s="267">
        <v>30.895</v>
      </c>
      <c r="G81" s="36"/>
      <c r="H81" s="42"/>
    </row>
    <row r="82" s="2" customFormat="1" ht="16.8" customHeight="1">
      <c r="A82" s="36"/>
      <c r="B82" s="42"/>
      <c r="C82" s="266" t="s">
        <v>301</v>
      </c>
      <c r="D82" s="266" t="s">
        <v>302</v>
      </c>
      <c r="E82" s="15" t="s">
        <v>201</v>
      </c>
      <c r="F82" s="267">
        <v>17.164000000000001</v>
      </c>
      <c r="G82" s="36"/>
      <c r="H82" s="42"/>
    </row>
    <row r="83" s="2" customFormat="1" ht="16.8" customHeight="1">
      <c r="A83" s="36"/>
      <c r="B83" s="42"/>
      <c r="C83" s="262" t="s">
        <v>99</v>
      </c>
      <c r="D83" s="263" t="s">
        <v>1</v>
      </c>
      <c r="E83" s="264" t="s">
        <v>1</v>
      </c>
      <c r="F83" s="265">
        <v>50.084000000000003</v>
      </c>
      <c r="G83" s="36"/>
      <c r="H83" s="42"/>
    </row>
    <row r="84" s="2" customFormat="1" ht="16.8" customHeight="1">
      <c r="A84" s="36"/>
      <c r="B84" s="42"/>
      <c r="C84" s="266" t="s">
        <v>99</v>
      </c>
      <c r="D84" s="266" t="s">
        <v>358</v>
      </c>
      <c r="E84" s="15" t="s">
        <v>1</v>
      </c>
      <c r="F84" s="267">
        <v>50.084000000000003</v>
      </c>
      <c r="G84" s="36"/>
      <c r="H84" s="42"/>
    </row>
    <row r="85" s="2" customFormat="1" ht="16.8" customHeight="1">
      <c r="A85" s="36"/>
      <c r="B85" s="42"/>
      <c r="C85" s="268" t="s">
        <v>602</v>
      </c>
      <c r="D85" s="36"/>
      <c r="E85" s="36"/>
      <c r="F85" s="36"/>
      <c r="G85" s="36"/>
      <c r="H85" s="42"/>
    </row>
    <row r="86" s="2" customFormat="1" ht="16.8" customHeight="1">
      <c r="A86" s="36"/>
      <c r="B86" s="42"/>
      <c r="C86" s="266" t="s">
        <v>354</v>
      </c>
      <c r="D86" s="266" t="s">
        <v>355</v>
      </c>
      <c r="E86" s="15" t="s">
        <v>152</v>
      </c>
      <c r="F86" s="267">
        <v>50.084000000000003</v>
      </c>
      <c r="G86" s="36"/>
      <c r="H86" s="42"/>
    </row>
    <row r="87" s="2" customFormat="1" ht="16.8" customHeight="1">
      <c r="A87" s="36"/>
      <c r="B87" s="42"/>
      <c r="C87" s="266" t="s">
        <v>360</v>
      </c>
      <c r="D87" s="266" t="s">
        <v>361</v>
      </c>
      <c r="E87" s="15" t="s">
        <v>152</v>
      </c>
      <c r="F87" s="267">
        <v>50.084000000000003</v>
      </c>
      <c r="G87" s="36"/>
      <c r="H87" s="42"/>
    </row>
    <row r="88" s="2" customFormat="1" ht="16.8" customHeight="1">
      <c r="A88" s="36"/>
      <c r="B88" s="42"/>
      <c r="C88" s="262" t="s">
        <v>95</v>
      </c>
      <c r="D88" s="263" t="s">
        <v>1</v>
      </c>
      <c r="E88" s="264" t="s">
        <v>1</v>
      </c>
      <c r="F88" s="265">
        <v>7.2450000000000001</v>
      </c>
      <c r="G88" s="36"/>
      <c r="H88" s="42"/>
    </row>
    <row r="89" s="2" customFormat="1" ht="16.8" customHeight="1">
      <c r="A89" s="36"/>
      <c r="B89" s="42"/>
      <c r="C89" s="266" t="s">
        <v>95</v>
      </c>
      <c r="D89" s="266" t="s">
        <v>316</v>
      </c>
      <c r="E89" s="15" t="s">
        <v>1</v>
      </c>
      <c r="F89" s="267">
        <v>7.2450000000000001</v>
      </c>
      <c r="G89" s="36"/>
      <c r="H89" s="42"/>
    </row>
    <row r="90" s="2" customFormat="1" ht="16.8" customHeight="1">
      <c r="A90" s="36"/>
      <c r="B90" s="42"/>
      <c r="C90" s="268" t="s">
        <v>602</v>
      </c>
      <c r="D90" s="36"/>
      <c r="E90" s="36"/>
      <c r="F90" s="36"/>
      <c r="G90" s="36"/>
      <c r="H90" s="42"/>
    </row>
    <row r="91" s="2" customFormat="1" ht="16.8" customHeight="1">
      <c r="A91" s="36"/>
      <c r="B91" s="42"/>
      <c r="C91" s="266" t="s">
        <v>312</v>
      </c>
      <c r="D91" s="266" t="s">
        <v>313</v>
      </c>
      <c r="E91" s="15" t="s">
        <v>152</v>
      </c>
      <c r="F91" s="267">
        <v>7.2450000000000001</v>
      </c>
      <c r="G91" s="36"/>
      <c r="H91" s="42"/>
    </row>
    <row r="92" s="2" customFormat="1" ht="16.8" customHeight="1">
      <c r="A92" s="36"/>
      <c r="B92" s="42"/>
      <c r="C92" s="266" t="s">
        <v>323</v>
      </c>
      <c r="D92" s="266" t="s">
        <v>324</v>
      </c>
      <c r="E92" s="15" t="s">
        <v>152</v>
      </c>
      <c r="F92" s="267">
        <v>7.2450000000000001</v>
      </c>
      <c r="G92" s="36"/>
      <c r="H92" s="42"/>
    </row>
    <row r="93" s="2" customFormat="1" ht="16.8" customHeight="1">
      <c r="A93" s="36"/>
      <c r="B93" s="42"/>
      <c r="C93" s="266" t="s">
        <v>328</v>
      </c>
      <c r="D93" s="266" t="s">
        <v>329</v>
      </c>
      <c r="E93" s="15" t="s">
        <v>330</v>
      </c>
      <c r="F93" s="267">
        <v>0.36199999999999999</v>
      </c>
      <c r="G93" s="36"/>
      <c r="H93" s="42"/>
    </row>
    <row r="94" s="2" customFormat="1" ht="16.8" customHeight="1">
      <c r="A94" s="36"/>
      <c r="B94" s="42"/>
      <c r="C94" s="266" t="s">
        <v>318</v>
      </c>
      <c r="D94" s="266" t="s">
        <v>319</v>
      </c>
      <c r="E94" s="15" t="s">
        <v>253</v>
      </c>
      <c r="F94" s="267">
        <v>1.3040000000000001</v>
      </c>
      <c r="G94" s="36"/>
      <c r="H94" s="42"/>
    </row>
    <row r="95" s="2" customFormat="1" ht="7.44" customHeight="1">
      <c r="A95" s="36"/>
      <c r="B95" s="163"/>
      <c r="C95" s="164"/>
      <c r="D95" s="164"/>
      <c r="E95" s="164"/>
      <c r="F95" s="164"/>
      <c r="G95" s="164"/>
      <c r="H95" s="42"/>
    </row>
    <row r="96" s="2" customFormat="1">
      <c r="A96" s="36"/>
      <c r="B96" s="36"/>
      <c r="C96" s="36"/>
      <c r="D96" s="36"/>
      <c r="E96" s="36"/>
      <c r="F96" s="36"/>
      <c r="G96" s="36"/>
      <c r="H96" s="36"/>
    </row>
  </sheetData>
  <sheetProtection sheet="1" formatColumns="0" formatRows="0" objects="1" scenarios="1" spinCount="100000" saltValue="aB/Yy3191o5u2PyRJt+YLoN3lr34IUIR6CVNxvkUSkcUuqni+p9yQW6Kg4efx3V5aZIZ78eGNDBxjOoZVBPGow==" hashValue="QeNYeJHXapXaVN+1fMCYOwBx7Zwy/HV4rBQGYrIU71cTQllaghUa2aysfJhdEl0YE2PiDo5Zt+kmmAFR6rzgdw==" algorithmName="SHA-512" password="CC35"/>
  <mergeCells count="2">
    <mergeCell ref="D5:F5"/>
    <mergeCell ref="D6:F6"/>
  </mergeCells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Havlista-PC\Havlista</dc:creator>
  <cp:lastModifiedBy>Havlista-PC\Havlista</cp:lastModifiedBy>
  <dcterms:created xsi:type="dcterms:W3CDTF">2023-12-06T14:46:03Z</dcterms:created>
  <dcterms:modified xsi:type="dcterms:W3CDTF">2023-12-06T14:46:17Z</dcterms:modified>
</cp:coreProperties>
</file>