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Transcend/SPOLEČNOSTI/RÝMSTAV/2025/V realizaci/Dolní Václavov/VCP/"/>
    </mc:Choice>
  </mc:AlternateContent>
  <xr:revisionPtr revIDLastSave="0" documentId="8_{4B5E6FF7-F8DE-F648-9CA9-865E789E9D20}" xr6:coauthVersionLast="36" xr6:coauthVersionMax="36" xr10:uidLastSave="{00000000-0000-0000-0000-000000000000}"/>
  <bookViews>
    <workbookView xWindow="0" yWindow="740" windowWidth="30240" windowHeight="18900" xr2:uid="{00000000-000D-0000-FFFF-FFFF00000000}"/>
  </bookViews>
  <sheets>
    <sheet name="Rekapitulace stavby" sheetId="1" r:id="rId1"/>
    <sheet name="01-z1a - stavební položko..." sheetId="2" r:id="rId2"/>
    <sheet name="01-z1b - stavební položko..." sheetId="3" r:id="rId3"/>
    <sheet name="01-z1c - rozšíření garáže" sheetId="4" r:id="rId4"/>
    <sheet name="01-z1d - stavební položko..." sheetId="5" r:id="rId5"/>
    <sheet name="03-z - čov, dešťová kanal..." sheetId="6" r:id="rId6"/>
  </sheets>
  <definedNames>
    <definedName name="_xlnm._FilterDatabase" localSheetId="1" hidden="1">'01-z1a - stavební položko...'!$C$85:$K$176</definedName>
    <definedName name="_xlnm._FilterDatabase" localSheetId="2" hidden="1">'01-z1b - stavební položko...'!$C$81:$K$217</definedName>
    <definedName name="_xlnm._FilterDatabase" localSheetId="3" hidden="1">'01-z1c - rozšíření garáže'!$C$101:$K$821</definedName>
    <definedName name="_xlnm._FilterDatabase" localSheetId="4" hidden="1">'01-z1d - stavební položko...'!$C$89:$K$229</definedName>
    <definedName name="_xlnm._FilterDatabase" localSheetId="5" hidden="1">'03-z - čov, dešťová kanal...'!$C$83:$K$161</definedName>
    <definedName name="_xlnm.Print_Titles" localSheetId="1">'01-z1a - stavební položko...'!$85:$85</definedName>
    <definedName name="_xlnm.Print_Titles" localSheetId="2">'01-z1b - stavební položko...'!$81:$81</definedName>
    <definedName name="_xlnm.Print_Titles" localSheetId="3">'01-z1c - rozšíření garáže'!$101:$101</definedName>
    <definedName name="_xlnm.Print_Titles" localSheetId="4">'01-z1d - stavební položko...'!$89:$89</definedName>
    <definedName name="_xlnm.Print_Titles" localSheetId="5">'03-z - čov, dešťová kanal...'!$83:$83</definedName>
    <definedName name="_xlnm.Print_Titles" localSheetId="0">'Rekapitulace stavby'!$52:$52</definedName>
    <definedName name="_xlnm.Print_Area" localSheetId="1">'01-z1a - stavební položko...'!$C$4:$J$39,'01-z1a - stavební položko...'!$C$73:$K$176</definedName>
    <definedName name="_xlnm.Print_Area" localSheetId="2">'01-z1b - stavební položko...'!$C$4:$J$39,'01-z1b - stavební položko...'!$C$69:$K$217</definedName>
    <definedName name="_xlnm.Print_Area" localSheetId="3">'01-z1c - rozšíření garáže'!$C$4:$J$39,'01-z1c - rozšíření garáže'!$C$89:$K$821</definedName>
    <definedName name="_xlnm.Print_Area" localSheetId="4">'01-z1d - stavební položko...'!$C$4:$J$39,'01-z1d - stavební položko...'!$C$77:$K$229</definedName>
    <definedName name="_xlnm.Print_Area" localSheetId="5">'03-z - čov, dešťová kanal...'!$C$4:$J$39,'03-z - čov, dešťová kanal...'!$C$71:$K$161</definedName>
    <definedName name="_xlnm.Print_Area" localSheetId="0">'Rekapitulace stavby'!$D$4:$AO$36,'Rekapitulace stavby'!$C$42:$AQ$60</definedName>
  </definedNames>
  <calcPr calcId="181029"/>
</workbook>
</file>

<file path=xl/calcChain.xml><?xml version="1.0" encoding="utf-8"?>
<calcChain xmlns="http://schemas.openxmlformats.org/spreadsheetml/2006/main">
  <c r="I168" i="3" l="1"/>
  <c r="J37" i="6" l="1"/>
  <c r="J36" i="6"/>
  <c r="AY59" i="1"/>
  <c r="J35" i="6"/>
  <c r="AX59" i="1" s="1"/>
  <c r="BI161" i="6"/>
  <c r="BH161" i="6"/>
  <c r="BG161" i="6"/>
  <c r="BF161" i="6"/>
  <c r="T161" i="6"/>
  <c r="T160" i="6"/>
  <c r="R161" i="6"/>
  <c r="R160" i="6" s="1"/>
  <c r="P161" i="6"/>
  <c r="P160" i="6" s="1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R157" i="6" s="1"/>
  <c r="P158" i="6"/>
  <c r="BI153" i="6"/>
  <c r="BH153" i="6"/>
  <c r="BG153" i="6"/>
  <c r="BF153" i="6"/>
  <c r="T153" i="6"/>
  <c r="R153" i="6"/>
  <c r="P153" i="6"/>
  <c r="BI147" i="6"/>
  <c r="BH147" i="6"/>
  <c r="BG147" i="6"/>
  <c r="BF147" i="6"/>
  <c r="T147" i="6"/>
  <c r="R147" i="6"/>
  <c r="P147" i="6"/>
  <c r="BI141" i="6"/>
  <c r="BH141" i="6"/>
  <c r="BG141" i="6"/>
  <c r="BF141" i="6"/>
  <c r="T141" i="6"/>
  <c r="R141" i="6"/>
  <c r="P141" i="6"/>
  <c r="BI136" i="6"/>
  <c r="BH136" i="6"/>
  <c r="BG136" i="6"/>
  <c r="BF136" i="6"/>
  <c r="T136" i="6"/>
  <c r="R136" i="6"/>
  <c r="P136" i="6"/>
  <c r="BI131" i="6"/>
  <c r="BH131" i="6"/>
  <c r="BG131" i="6"/>
  <c r="BF131" i="6"/>
  <c r="T131" i="6"/>
  <c r="R131" i="6"/>
  <c r="P131" i="6"/>
  <c r="BI126" i="6"/>
  <c r="BH126" i="6"/>
  <c r="BG126" i="6"/>
  <c r="BF126" i="6"/>
  <c r="T126" i="6"/>
  <c r="R126" i="6"/>
  <c r="P126" i="6"/>
  <c r="BI118" i="6"/>
  <c r="BH118" i="6"/>
  <c r="BG118" i="6"/>
  <c r="BF118" i="6"/>
  <c r="T118" i="6"/>
  <c r="R118" i="6"/>
  <c r="P118" i="6"/>
  <c r="BI113" i="6"/>
  <c r="BH113" i="6"/>
  <c r="BG113" i="6"/>
  <c r="BF113" i="6"/>
  <c r="T113" i="6"/>
  <c r="R113" i="6"/>
  <c r="P113" i="6"/>
  <c r="BI108" i="6"/>
  <c r="BH108" i="6"/>
  <c r="BG108" i="6"/>
  <c r="BF108" i="6"/>
  <c r="T108" i="6"/>
  <c r="R108" i="6"/>
  <c r="P108" i="6"/>
  <c r="BI101" i="6"/>
  <c r="BH101" i="6"/>
  <c r="BG101" i="6"/>
  <c r="BF101" i="6"/>
  <c r="T101" i="6"/>
  <c r="R101" i="6"/>
  <c r="P101" i="6"/>
  <c r="BI87" i="6"/>
  <c r="BH87" i="6"/>
  <c r="BG87" i="6"/>
  <c r="BF87" i="6"/>
  <c r="T87" i="6"/>
  <c r="R87" i="6"/>
  <c r="P87" i="6"/>
  <c r="J81" i="6"/>
  <c r="F81" i="6"/>
  <c r="J80" i="6"/>
  <c r="F80" i="6"/>
  <c r="F78" i="6"/>
  <c r="E76" i="6"/>
  <c r="J55" i="6"/>
  <c r="F55" i="6"/>
  <c r="J54" i="6"/>
  <c r="F54" i="6"/>
  <c r="F52" i="6"/>
  <c r="E50" i="6"/>
  <c r="J12" i="6"/>
  <c r="J52" i="6" s="1"/>
  <c r="E7" i="6"/>
  <c r="E74" i="6" s="1"/>
  <c r="R216" i="5"/>
  <c r="BK216" i="5"/>
  <c r="J216" i="5" s="1"/>
  <c r="J70" i="5" s="1"/>
  <c r="J37" i="5"/>
  <c r="J36" i="5"/>
  <c r="AY58" i="1"/>
  <c r="J35" i="5"/>
  <c r="AX58" i="1" s="1"/>
  <c r="BI217" i="5"/>
  <c r="BH217" i="5"/>
  <c r="BG217" i="5"/>
  <c r="BF217" i="5"/>
  <c r="T217" i="5"/>
  <c r="T216" i="5" s="1"/>
  <c r="R217" i="5"/>
  <c r="P217" i="5"/>
  <c r="P216" i="5" s="1"/>
  <c r="BI214" i="5"/>
  <c r="BH214" i="5"/>
  <c r="BG214" i="5"/>
  <c r="BF214" i="5"/>
  <c r="T214" i="5"/>
  <c r="R214" i="5"/>
  <c r="P214" i="5"/>
  <c r="BI212" i="5"/>
  <c r="BH212" i="5"/>
  <c r="BG212" i="5"/>
  <c r="BF212" i="5"/>
  <c r="T212" i="5"/>
  <c r="R212" i="5"/>
  <c r="P212" i="5"/>
  <c r="BI207" i="5"/>
  <c r="BH207" i="5"/>
  <c r="BG207" i="5"/>
  <c r="BF207" i="5"/>
  <c r="T207" i="5"/>
  <c r="R207" i="5"/>
  <c r="P207" i="5"/>
  <c r="BI205" i="5"/>
  <c r="BH205" i="5"/>
  <c r="BG205" i="5"/>
  <c r="BF205" i="5"/>
  <c r="T205" i="5"/>
  <c r="R205" i="5"/>
  <c r="P205" i="5"/>
  <c r="BI200" i="5"/>
  <c r="BH200" i="5"/>
  <c r="BG200" i="5"/>
  <c r="BF200" i="5"/>
  <c r="T200" i="5"/>
  <c r="R200" i="5"/>
  <c r="P200" i="5"/>
  <c r="BI196" i="5"/>
  <c r="BH196" i="5"/>
  <c r="BG196" i="5"/>
  <c r="BF196" i="5"/>
  <c r="T196" i="5"/>
  <c r="T195" i="5"/>
  <c r="R196" i="5"/>
  <c r="R195" i="5" s="1"/>
  <c r="P196" i="5"/>
  <c r="BI193" i="5"/>
  <c r="BH193" i="5"/>
  <c r="BG193" i="5"/>
  <c r="BF193" i="5"/>
  <c r="T193" i="5"/>
  <c r="R193" i="5"/>
  <c r="P193" i="5"/>
  <c r="BI191" i="5"/>
  <c r="BH191" i="5"/>
  <c r="BG191" i="5"/>
  <c r="BF191" i="5"/>
  <c r="T191" i="5"/>
  <c r="R191" i="5"/>
  <c r="P191" i="5"/>
  <c r="BI189" i="5"/>
  <c r="BH189" i="5"/>
  <c r="BG189" i="5"/>
  <c r="BF189" i="5"/>
  <c r="T189" i="5"/>
  <c r="R189" i="5"/>
  <c r="P189" i="5"/>
  <c r="BI186" i="5"/>
  <c r="BH186" i="5"/>
  <c r="BG186" i="5"/>
  <c r="BF186" i="5"/>
  <c r="T186" i="5"/>
  <c r="R186" i="5"/>
  <c r="P186" i="5"/>
  <c r="BI181" i="5"/>
  <c r="BH181" i="5"/>
  <c r="BG181" i="5"/>
  <c r="BF181" i="5"/>
  <c r="T181" i="5"/>
  <c r="R181" i="5"/>
  <c r="P181" i="5"/>
  <c r="BI176" i="5"/>
  <c r="BH176" i="5"/>
  <c r="BG176" i="5"/>
  <c r="BF176" i="5"/>
  <c r="T176" i="5"/>
  <c r="R176" i="5"/>
  <c r="P176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4" i="5"/>
  <c r="BH164" i="5"/>
  <c r="BG164" i="5"/>
  <c r="BF164" i="5"/>
  <c r="T164" i="5"/>
  <c r="R164" i="5"/>
  <c r="P164" i="5"/>
  <c r="BI162" i="5"/>
  <c r="BH162" i="5"/>
  <c r="BG162" i="5"/>
  <c r="BF162" i="5"/>
  <c r="T162" i="5"/>
  <c r="R162" i="5"/>
  <c r="P162" i="5"/>
  <c r="BI154" i="5"/>
  <c r="BH154" i="5"/>
  <c r="BG154" i="5"/>
  <c r="BF154" i="5"/>
  <c r="T154" i="5"/>
  <c r="T153" i="5"/>
  <c r="R154" i="5"/>
  <c r="R153" i="5"/>
  <c r="P154" i="5"/>
  <c r="P153" i="5" s="1"/>
  <c r="BI146" i="5"/>
  <c r="BH146" i="5"/>
  <c r="BG146" i="5"/>
  <c r="BF146" i="5"/>
  <c r="T146" i="5"/>
  <c r="T145" i="5"/>
  <c r="R146" i="5"/>
  <c r="R145" i="5" s="1"/>
  <c r="P146" i="5"/>
  <c r="P145" i="5" s="1"/>
  <c r="BI138" i="5"/>
  <c r="BH138" i="5"/>
  <c r="BG138" i="5"/>
  <c r="BF138" i="5"/>
  <c r="T138" i="5"/>
  <c r="R138" i="5"/>
  <c r="P138" i="5"/>
  <c r="BI136" i="5"/>
  <c r="BH136" i="5"/>
  <c r="BG136" i="5"/>
  <c r="BF136" i="5"/>
  <c r="T136" i="5"/>
  <c r="R136" i="5"/>
  <c r="P136" i="5"/>
  <c r="BI134" i="5"/>
  <c r="BH134" i="5"/>
  <c r="BG134" i="5"/>
  <c r="BF134" i="5"/>
  <c r="T134" i="5"/>
  <c r="R134" i="5"/>
  <c r="P134" i="5"/>
  <c r="BI128" i="5"/>
  <c r="BH128" i="5"/>
  <c r="BG128" i="5"/>
  <c r="BF128" i="5"/>
  <c r="T128" i="5"/>
  <c r="R128" i="5"/>
  <c r="P128" i="5"/>
  <c r="BI122" i="5"/>
  <c r="BH122" i="5"/>
  <c r="BG122" i="5"/>
  <c r="BF122" i="5"/>
  <c r="T122" i="5"/>
  <c r="R122" i="5"/>
  <c r="P122" i="5"/>
  <c r="BI117" i="5"/>
  <c r="BH117" i="5"/>
  <c r="BG117" i="5"/>
  <c r="BF117" i="5"/>
  <c r="T117" i="5"/>
  <c r="R117" i="5"/>
  <c r="P117" i="5"/>
  <c r="BI112" i="5"/>
  <c r="BH112" i="5"/>
  <c r="BG112" i="5"/>
  <c r="BF112" i="5"/>
  <c r="T112" i="5"/>
  <c r="R112" i="5"/>
  <c r="P112" i="5"/>
  <c r="BI107" i="5"/>
  <c r="BH107" i="5"/>
  <c r="BG107" i="5"/>
  <c r="BF107" i="5"/>
  <c r="T107" i="5"/>
  <c r="R107" i="5"/>
  <c r="P107" i="5"/>
  <c r="BI102" i="5"/>
  <c r="BH102" i="5"/>
  <c r="BG102" i="5"/>
  <c r="BF102" i="5"/>
  <c r="T102" i="5"/>
  <c r="R102" i="5"/>
  <c r="P102" i="5"/>
  <c r="BI93" i="5"/>
  <c r="BH93" i="5"/>
  <c r="BG93" i="5"/>
  <c r="BF93" i="5"/>
  <c r="T93" i="5"/>
  <c r="R93" i="5"/>
  <c r="P93" i="5"/>
  <c r="J87" i="5"/>
  <c r="F87" i="5"/>
  <c r="J86" i="5"/>
  <c r="F86" i="5"/>
  <c r="F84" i="5"/>
  <c r="E82" i="5"/>
  <c r="J55" i="5"/>
  <c r="F55" i="5"/>
  <c r="J54" i="5"/>
  <c r="F54" i="5"/>
  <c r="F52" i="5"/>
  <c r="E50" i="5"/>
  <c r="J12" i="5"/>
  <c r="J52" i="5"/>
  <c r="E7" i="5"/>
  <c r="E80" i="5" s="1"/>
  <c r="J37" i="4"/>
  <c r="J36" i="4"/>
  <c r="AY57" i="1"/>
  <c r="J35" i="4"/>
  <c r="AX57" i="1"/>
  <c r="BI820" i="4"/>
  <c r="BH820" i="4"/>
  <c r="BG820" i="4"/>
  <c r="BF820" i="4"/>
  <c r="T820" i="4"/>
  <c r="R820" i="4"/>
  <c r="P820" i="4"/>
  <c r="BI818" i="4"/>
  <c r="BH818" i="4"/>
  <c r="BG818" i="4"/>
  <c r="BF818" i="4"/>
  <c r="T818" i="4"/>
  <c r="R818" i="4"/>
  <c r="P818" i="4"/>
  <c r="BI811" i="4"/>
  <c r="BH811" i="4"/>
  <c r="BG811" i="4"/>
  <c r="BF811" i="4"/>
  <c r="T811" i="4"/>
  <c r="R811" i="4"/>
  <c r="P811" i="4"/>
  <c r="BI802" i="4"/>
  <c r="BH802" i="4"/>
  <c r="BG802" i="4"/>
  <c r="BF802" i="4"/>
  <c r="T802" i="4"/>
  <c r="R802" i="4"/>
  <c r="P802" i="4"/>
  <c r="BI794" i="4"/>
  <c r="BH794" i="4"/>
  <c r="BG794" i="4"/>
  <c r="BF794" i="4"/>
  <c r="T794" i="4"/>
  <c r="R794" i="4"/>
  <c r="P794" i="4"/>
  <c r="BI786" i="4"/>
  <c r="BH786" i="4"/>
  <c r="BG786" i="4"/>
  <c r="BF786" i="4"/>
  <c r="T786" i="4"/>
  <c r="R786" i="4"/>
  <c r="P786" i="4"/>
  <c r="BI784" i="4"/>
  <c r="BH784" i="4"/>
  <c r="BG784" i="4"/>
  <c r="BF784" i="4"/>
  <c r="T784" i="4"/>
  <c r="R784" i="4"/>
  <c r="P784" i="4"/>
  <c r="BI778" i="4"/>
  <c r="BH778" i="4"/>
  <c r="BG778" i="4"/>
  <c r="BF778" i="4"/>
  <c r="T778" i="4"/>
  <c r="R778" i="4"/>
  <c r="P778" i="4"/>
  <c r="BI773" i="4"/>
  <c r="BH773" i="4"/>
  <c r="BG773" i="4"/>
  <c r="BF773" i="4"/>
  <c r="T773" i="4"/>
  <c r="R773" i="4"/>
  <c r="P773" i="4"/>
  <c r="BI768" i="4"/>
  <c r="BH768" i="4"/>
  <c r="BG768" i="4"/>
  <c r="BF768" i="4"/>
  <c r="T768" i="4"/>
  <c r="R768" i="4"/>
  <c r="P768" i="4"/>
  <c r="BI763" i="4"/>
  <c r="BH763" i="4"/>
  <c r="BG763" i="4"/>
  <c r="BF763" i="4"/>
  <c r="T763" i="4"/>
  <c r="R763" i="4"/>
  <c r="P763" i="4"/>
  <c r="BI760" i="4"/>
  <c r="BH760" i="4"/>
  <c r="BG760" i="4"/>
  <c r="BF760" i="4"/>
  <c r="T760" i="4"/>
  <c r="R760" i="4"/>
  <c r="P760" i="4"/>
  <c r="BI758" i="4"/>
  <c r="BH758" i="4"/>
  <c r="BG758" i="4"/>
  <c r="BF758" i="4"/>
  <c r="T758" i="4"/>
  <c r="R758" i="4"/>
  <c r="P758" i="4"/>
  <c r="BI754" i="4"/>
  <c r="BH754" i="4"/>
  <c r="BG754" i="4"/>
  <c r="BF754" i="4"/>
  <c r="T754" i="4"/>
  <c r="R754" i="4"/>
  <c r="P754" i="4"/>
  <c r="BI751" i="4"/>
  <c r="BH751" i="4"/>
  <c r="BG751" i="4"/>
  <c r="BF751" i="4"/>
  <c r="T751" i="4"/>
  <c r="R751" i="4"/>
  <c r="P751" i="4"/>
  <c r="BI749" i="4"/>
  <c r="BH749" i="4"/>
  <c r="BG749" i="4"/>
  <c r="BF749" i="4"/>
  <c r="T749" i="4"/>
  <c r="R749" i="4"/>
  <c r="P749" i="4"/>
  <c r="BI747" i="4"/>
  <c r="BH747" i="4"/>
  <c r="BG747" i="4"/>
  <c r="BF747" i="4"/>
  <c r="T747" i="4"/>
  <c r="R747" i="4"/>
  <c r="P747" i="4"/>
  <c r="BI745" i="4"/>
  <c r="BH745" i="4"/>
  <c r="BG745" i="4"/>
  <c r="BF745" i="4"/>
  <c r="T745" i="4"/>
  <c r="R745" i="4"/>
  <c r="P745" i="4"/>
  <c r="BI743" i="4"/>
  <c r="BH743" i="4"/>
  <c r="BG743" i="4"/>
  <c r="BF743" i="4"/>
  <c r="T743" i="4"/>
  <c r="R743" i="4"/>
  <c r="P743" i="4"/>
  <c r="BI738" i="4"/>
  <c r="BH738" i="4"/>
  <c r="BG738" i="4"/>
  <c r="BF738" i="4"/>
  <c r="T738" i="4"/>
  <c r="R738" i="4"/>
  <c r="P738" i="4"/>
  <c r="BI735" i="4"/>
  <c r="BH735" i="4"/>
  <c r="BG735" i="4"/>
  <c r="BF735" i="4"/>
  <c r="T735" i="4"/>
  <c r="R735" i="4"/>
  <c r="P735" i="4"/>
  <c r="BI730" i="4"/>
  <c r="BH730" i="4"/>
  <c r="BG730" i="4"/>
  <c r="BF730" i="4"/>
  <c r="T730" i="4"/>
  <c r="R730" i="4"/>
  <c r="P730" i="4"/>
  <c r="BI726" i="4"/>
  <c r="BH726" i="4"/>
  <c r="BG726" i="4"/>
  <c r="BF726" i="4"/>
  <c r="T726" i="4"/>
  <c r="R726" i="4"/>
  <c r="P726" i="4"/>
  <c r="BI721" i="4"/>
  <c r="BH721" i="4"/>
  <c r="BG721" i="4"/>
  <c r="BF721" i="4"/>
  <c r="T721" i="4"/>
  <c r="R721" i="4"/>
  <c r="P721" i="4"/>
  <c r="BI717" i="4"/>
  <c r="BH717" i="4"/>
  <c r="BG717" i="4"/>
  <c r="BF717" i="4"/>
  <c r="T717" i="4"/>
  <c r="R717" i="4"/>
  <c r="P717" i="4"/>
  <c r="BI710" i="4"/>
  <c r="BH710" i="4"/>
  <c r="BG710" i="4"/>
  <c r="BF710" i="4"/>
  <c r="T710" i="4"/>
  <c r="R710" i="4"/>
  <c r="P710" i="4"/>
  <c r="BI709" i="4"/>
  <c r="BH709" i="4"/>
  <c r="BG709" i="4"/>
  <c r="BF709" i="4"/>
  <c r="T709" i="4"/>
  <c r="R709" i="4"/>
  <c r="P709" i="4"/>
  <c r="BI707" i="4"/>
  <c r="BH707" i="4"/>
  <c r="BG707" i="4"/>
  <c r="BF707" i="4"/>
  <c r="T707" i="4"/>
  <c r="R707" i="4"/>
  <c r="P707" i="4"/>
  <c r="BI706" i="4"/>
  <c r="BH706" i="4"/>
  <c r="BG706" i="4"/>
  <c r="BF706" i="4"/>
  <c r="T706" i="4"/>
  <c r="R706" i="4"/>
  <c r="P706" i="4"/>
  <c r="BI701" i="4"/>
  <c r="BH701" i="4"/>
  <c r="BG701" i="4"/>
  <c r="BF701" i="4"/>
  <c r="T701" i="4"/>
  <c r="R701" i="4"/>
  <c r="P701" i="4"/>
  <c r="BI698" i="4"/>
  <c r="BH698" i="4"/>
  <c r="BG698" i="4"/>
  <c r="BF698" i="4"/>
  <c r="T698" i="4"/>
  <c r="R698" i="4"/>
  <c r="P698" i="4"/>
  <c r="BI692" i="4"/>
  <c r="BH692" i="4"/>
  <c r="BG692" i="4"/>
  <c r="BF692" i="4"/>
  <c r="T692" i="4"/>
  <c r="R692" i="4"/>
  <c r="P692" i="4"/>
  <c r="BI685" i="4"/>
  <c r="BH685" i="4"/>
  <c r="BG685" i="4"/>
  <c r="BF685" i="4"/>
  <c r="T685" i="4"/>
  <c r="R685" i="4"/>
  <c r="P685" i="4"/>
  <c r="BI682" i="4"/>
  <c r="BH682" i="4"/>
  <c r="BG682" i="4"/>
  <c r="BF682" i="4"/>
  <c r="T682" i="4"/>
  <c r="R682" i="4"/>
  <c r="P682" i="4"/>
  <c r="BI679" i="4"/>
  <c r="BH679" i="4"/>
  <c r="BG679" i="4"/>
  <c r="BF679" i="4"/>
  <c r="T679" i="4"/>
  <c r="R679" i="4"/>
  <c r="P679" i="4"/>
  <c r="BI677" i="4"/>
  <c r="BH677" i="4"/>
  <c r="BG677" i="4"/>
  <c r="BF677" i="4"/>
  <c r="T677" i="4"/>
  <c r="R677" i="4"/>
  <c r="P677" i="4"/>
  <c r="BI670" i="4"/>
  <c r="BH670" i="4"/>
  <c r="BG670" i="4"/>
  <c r="BF670" i="4"/>
  <c r="T670" i="4"/>
  <c r="R670" i="4"/>
  <c r="P670" i="4"/>
  <c r="BI667" i="4"/>
  <c r="BH667" i="4"/>
  <c r="BG667" i="4"/>
  <c r="BF667" i="4"/>
  <c r="T667" i="4"/>
  <c r="R667" i="4"/>
  <c r="P667" i="4"/>
  <c r="BI665" i="4"/>
  <c r="BH665" i="4"/>
  <c r="BG665" i="4"/>
  <c r="BF665" i="4"/>
  <c r="T665" i="4"/>
  <c r="R665" i="4"/>
  <c r="P665" i="4"/>
  <c r="BI657" i="4"/>
  <c r="BH657" i="4"/>
  <c r="BG657" i="4"/>
  <c r="BF657" i="4"/>
  <c r="T657" i="4"/>
  <c r="R657" i="4"/>
  <c r="P657" i="4"/>
  <c r="BI650" i="4"/>
  <c r="BH650" i="4"/>
  <c r="BG650" i="4"/>
  <c r="BF650" i="4"/>
  <c r="T650" i="4"/>
  <c r="R650" i="4"/>
  <c r="P650" i="4"/>
  <c r="BI647" i="4"/>
  <c r="BH647" i="4"/>
  <c r="BG647" i="4"/>
  <c r="BF647" i="4"/>
  <c r="T647" i="4"/>
  <c r="R647" i="4"/>
  <c r="P647" i="4"/>
  <c r="BI642" i="4"/>
  <c r="BH642" i="4"/>
  <c r="BG642" i="4"/>
  <c r="BF642" i="4"/>
  <c r="T642" i="4"/>
  <c r="R642" i="4"/>
  <c r="P642" i="4"/>
  <c r="BI635" i="4"/>
  <c r="BH635" i="4"/>
  <c r="BG635" i="4"/>
  <c r="BF635" i="4"/>
  <c r="T635" i="4"/>
  <c r="R635" i="4"/>
  <c r="P635" i="4"/>
  <c r="BI628" i="4"/>
  <c r="BH628" i="4"/>
  <c r="BG628" i="4"/>
  <c r="BF628" i="4"/>
  <c r="T628" i="4"/>
  <c r="R628" i="4"/>
  <c r="P628" i="4"/>
  <c r="BI625" i="4"/>
  <c r="BH625" i="4"/>
  <c r="BG625" i="4"/>
  <c r="BF625" i="4"/>
  <c r="T625" i="4"/>
  <c r="R625" i="4"/>
  <c r="P625" i="4"/>
  <c r="BI624" i="4"/>
  <c r="BH624" i="4"/>
  <c r="BG624" i="4"/>
  <c r="BF624" i="4"/>
  <c r="T624" i="4"/>
  <c r="R624" i="4"/>
  <c r="P624" i="4"/>
  <c r="BI616" i="4"/>
  <c r="BH616" i="4"/>
  <c r="BG616" i="4"/>
  <c r="BF616" i="4"/>
  <c r="T616" i="4"/>
  <c r="R616" i="4"/>
  <c r="P616" i="4"/>
  <c r="BI614" i="4"/>
  <c r="BH614" i="4"/>
  <c r="BG614" i="4"/>
  <c r="BF614" i="4"/>
  <c r="T614" i="4"/>
  <c r="R614" i="4"/>
  <c r="P614" i="4"/>
  <c r="BI606" i="4"/>
  <c r="BH606" i="4"/>
  <c r="BG606" i="4"/>
  <c r="BF606" i="4"/>
  <c r="T606" i="4"/>
  <c r="R606" i="4"/>
  <c r="P606" i="4"/>
  <c r="BI601" i="4"/>
  <c r="BH601" i="4"/>
  <c r="BG601" i="4"/>
  <c r="BF601" i="4"/>
  <c r="T601" i="4"/>
  <c r="R601" i="4"/>
  <c r="P601" i="4"/>
  <c r="BI593" i="4"/>
  <c r="BH593" i="4"/>
  <c r="BG593" i="4"/>
  <c r="BF593" i="4"/>
  <c r="T593" i="4"/>
  <c r="R593" i="4"/>
  <c r="P593" i="4"/>
  <c r="BI589" i="4"/>
  <c r="BH589" i="4"/>
  <c r="BG589" i="4"/>
  <c r="BF589" i="4"/>
  <c r="T589" i="4"/>
  <c r="R589" i="4"/>
  <c r="P589" i="4"/>
  <c r="BI581" i="4"/>
  <c r="BH581" i="4"/>
  <c r="BG581" i="4"/>
  <c r="BF581" i="4"/>
  <c r="T581" i="4"/>
  <c r="R581" i="4"/>
  <c r="P581" i="4"/>
  <c r="BI578" i="4"/>
  <c r="BH578" i="4"/>
  <c r="BG578" i="4"/>
  <c r="BF578" i="4"/>
  <c r="T578" i="4"/>
  <c r="R578" i="4"/>
  <c r="P578" i="4"/>
  <c r="BI570" i="4"/>
  <c r="BH570" i="4"/>
  <c r="BG570" i="4"/>
  <c r="BF570" i="4"/>
  <c r="T570" i="4"/>
  <c r="R570" i="4"/>
  <c r="P570" i="4"/>
  <c r="BI565" i="4"/>
  <c r="BH565" i="4"/>
  <c r="BG565" i="4"/>
  <c r="BF565" i="4"/>
  <c r="T565" i="4"/>
  <c r="R565" i="4"/>
  <c r="P565" i="4"/>
  <c r="BI561" i="4"/>
  <c r="BH561" i="4"/>
  <c r="BG561" i="4"/>
  <c r="BF561" i="4"/>
  <c r="T561" i="4"/>
  <c r="R561" i="4"/>
  <c r="P561" i="4"/>
  <c r="BI554" i="4"/>
  <c r="BH554" i="4"/>
  <c r="BG554" i="4"/>
  <c r="BF554" i="4"/>
  <c r="T554" i="4"/>
  <c r="R554" i="4"/>
  <c r="P554" i="4"/>
  <c r="BI550" i="4"/>
  <c r="BH550" i="4"/>
  <c r="BG550" i="4"/>
  <c r="BF550" i="4"/>
  <c r="T550" i="4"/>
  <c r="R550" i="4"/>
  <c r="P550" i="4"/>
  <c r="BI547" i="4"/>
  <c r="BH547" i="4"/>
  <c r="BG547" i="4"/>
  <c r="BF547" i="4"/>
  <c r="T547" i="4"/>
  <c r="R547" i="4"/>
  <c r="P547" i="4"/>
  <c r="BI540" i="4"/>
  <c r="BH540" i="4"/>
  <c r="BG540" i="4"/>
  <c r="BF540" i="4"/>
  <c r="T540" i="4"/>
  <c r="R540" i="4"/>
  <c r="P540" i="4"/>
  <c r="BI537" i="4"/>
  <c r="BH537" i="4"/>
  <c r="BG537" i="4"/>
  <c r="BF537" i="4"/>
  <c r="T537" i="4"/>
  <c r="R537" i="4"/>
  <c r="P537" i="4"/>
  <c r="BI534" i="4"/>
  <c r="BH534" i="4"/>
  <c r="BG534" i="4"/>
  <c r="BF534" i="4"/>
  <c r="T534" i="4"/>
  <c r="R534" i="4"/>
  <c r="P534" i="4"/>
  <c r="BI526" i="4"/>
  <c r="BH526" i="4"/>
  <c r="BG526" i="4"/>
  <c r="BF526" i="4"/>
  <c r="T526" i="4"/>
  <c r="R526" i="4"/>
  <c r="P526" i="4"/>
  <c r="BI523" i="4"/>
  <c r="BH523" i="4"/>
  <c r="BG523" i="4"/>
  <c r="BF523" i="4"/>
  <c r="T523" i="4"/>
  <c r="R523" i="4"/>
  <c r="P523" i="4"/>
  <c r="BI515" i="4"/>
  <c r="BH515" i="4"/>
  <c r="BG515" i="4"/>
  <c r="BF515" i="4"/>
  <c r="T515" i="4"/>
  <c r="R515" i="4"/>
  <c r="P515" i="4"/>
  <c r="BI512" i="4"/>
  <c r="BH512" i="4"/>
  <c r="BG512" i="4"/>
  <c r="BF512" i="4"/>
  <c r="T512" i="4"/>
  <c r="R512" i="4"/>
  <c r="P512" i="4"/>
  <c r="BI509" i="4"/>
  <c r="BH509" i="4"/>
  <c r="BG509" i="4"/>
  <c r="BF509" i="4"/>
  <c r="T509" i="4"/>
  <c r="R509" i="4"/>
  <c r="P509" i="4"/>
  <c r="BI504" i="4"/>
  <c r="BH504" i="4"/>
  <c r="BG504" i="4"/>
  <c r="BF504" i="4"/>
  <c r="T504" i="4"/>
  <c r="R504" i="4"/>
  <c r="P504" i="4"/>
  <c r="BI499" i="4"/>
  <c r="BH499" i="4"/>
  <c r="BG499" i="4"/>
  <c r="BF499" i="4"/>
  <c r="T499" i="4"/>
  <c r="R499" i="4"/>
  <c r="P499" i="4"/>
  <c r="BI493" i="4"/>
  <c r="BH493" i="4"/>
  <c r="BG493" i="4"/>
  <c r="BF493" i="4"/>
  <c r="T493" i="4"/>
  <c r="R493" i="4"/>
  <c r="P493" i="4"/>
  <c r="BI490" i="4"/>
  <c r="BH490" i="4"/>
  <c r="BG490" i="4"/>
  <c r="BF490" i="4"/>
  <c r="T490" i="4"/>
  <c r="R490" i="4"/>
  <c r="P490" i="4"/>
  <c r="BI485" i="4"/>
  <c r="BH485" i="4"/>
  <c r="BG485" i="4"/>
  <c r="BF485" i="4"/>
  <c r="T485" i="4"/>
  <c r="R485" i="4"/>
  <c r="P485" i="4"/>
  <c r="BI480" i="4"/>
  <c r="BH480" i="4"/>
  <c r="BG480" i="4"/>
  <c r="BF480" i="4"/>
  <c r="T480" i="4"/>
  <c r="R480" i="4"/>
  <c r="P480" i="4"/>
  <c r="BI476" i="4"/>
  <c r="BH476" i="4"/>
  <c r="BG476" i="4"/>
  <c r="BF476" i="4"/>
  <c r="T476" i="4"/>
  <c r="T475" i="4" s="1"/>
  <c r="R476" i="4"/>
  <c r="R475" i="4" s="1"/>
  <c r="P476" i="4"/>
  <c r="P475" i="4"/>
  <c r="BI473" i="4"/>
  <c r="BH473" i="4"/>
  <c r="BG473" i="4"/>
  <c r="BF473" i="4"/>
  <c r="T473" i="4"/>
  <c r="R473" i="4"/>
  <c r="P473" i="4"/>
  <c r="BI471" i="4"/>
  <c r="BH471" i="4"/>
  <c r="BG471" i="4"/>
  <c r="BF471" i="4"/>
  <c r="T471" i="4"/>
  <c r="R471" i="4"/>
  <c r="P471" i="4"/>
  <c r="BI468" i="4"/>
  <c r="BH468" i="4"/>
  <c r="BG468" i="4"/>
  <c r="BF468" i="4"/>
  <c r="T468" i="4"/>
  <c r="R468" i="4"/>
  <c r="P468" i="4"/>
  <c r="BI466" i="4"/>
  <c r="BH466" i="4"/>
  <c r="BG466" i="4"/>
  <c r="BF466" i="4"/>
  <c r="T466" i="4"/>
  <c r="R466" i="4"/>
  <c r="P466" i="4"/>
  <c r="BI464" i="4"/>
  <c r="BH464" i="4"/>
  <c r="BG464" i="4"/>
  <c r="BF464" i="4"/>
  <c r="T464" i="4"/>
  <c r="R464" i="4"/>
  <c r="P464" i="4"/>
  <c r="BI460" i="4"/>
  <c r="BH460" i="4"/>
  <c r="BG460" i="4"/>
  <c r="BF460" i="4"/>
  <c r="T460" i="4"/>
  <c r="R460" i="4"/>
  <c r="P460" i="4"/>
  <c r="BI455" i="4"/>
  <c r="BH455" i="4"/>
  <c r="BG455" i="4"/>
  <c r="BF455" i="4"/>
  <c r="T455" i="4"/>
  <c r="R455" i="4"/>
  <c r="P455" i="4"/>
  <c r="BI450" i="4"/>
  <c r="BH450" i="4"/>
  <c r="BG450" i="4"/>
  <c r="BF450" i="4"/>
  <c r="T450" i="4"/>
  <c r="R450" i="4"/>
  <c r="P450" i="4"/>
  <c r="BI445" i="4"/>
  <c r="BH445" i="4"/>
  <c r="BG445" i="4"/>
  <c r="BF445" i="4"/>
  <c r="T445" i="4"/>
  <c r="R445" i="4"/>
  <c r="P445" i="4"/>
  <c r="BI440" i="4"/>
  <c r="BH440" i="4"/>
  <c r="BG440" i="4"/>
  <c r="BF440" i="4"/>
  <c r="T440" i="4"/>
  <c r="R440" i="4"/>
  <c r="P440" i="4"/>
  <c r="BI433" i="4"/>
  <c r="BH433" i="4"/>
  <c r="BG433" i="4"/>
  <c r="BF433" i="4"/>
  <c r="T433" i="4"/>
  <c r="R433" i="4"/>
  <c r="P433" i="4"/>
  <c r="BI428" i="4"/>
  <c r="BH428" i="4"/>
  <c r="BG428" i="4"/>
  <c r="BF428" i="4"/>
  <c r="T428" i="4"/>
  <c r="R428" i="4"/>
  <c r="P428" i="4"/>
  <c r="BI423" i="4"/>
  <c r="BH423" i="4"/>
  <c r="BG423" i="4"/>
  <c r="BF423" i="4"/>
  <c r="T423" i="4"/>
  <c r="R423" i="4"/>
  <c r="P423" i="4"/>
  <c r="BI418" i="4"/>
  <c r="BH418" i="4"/>
  <c r="BG418" i="4"/>
  <c r="BF418" i="4"/>
  <c r="T418" i="4"/>
  <c r="R418" i="4"/>
  <c r="P418" i="4"/>
  <c r="BI414" i="4"/>
  <c r="BH414" i="4"/>
  <c r="BG414" i="4"/>
  <c r="BF414" i="4"/>
  <c r="T414" i="4"/>
  <c r="R414" i="4"/>
  <c r="P414" i="4"/>
  <c r="BI409" i="4"/>
  <c r="BH409" i="4"/>
  <c r="BG409" i="4"/>
  <c r="BF409" i="4"/>
  <c r="T409" i="4"/>
  <c r="R409" i="4"/>
  <c r="P409" i="4"/>
  <c r="BI404" i="4"/>
  <c r="BH404" i="4"/>
  <c r="BG404" i="4"/>
  <c r="BF404" i="4"/>
  <c r="T404" i="4"/>
  <c r="R404" i="4"/>
  <c r="P404" i="4"/>
  <c r="BI395" i="4"/>
  <c r="BH395" i="4"/>
  <c r="BG395" i="4"/>
  <c r="BF395" i="4"/>
  <c r="T395" i="4"/>
  <c r="R395" i="4"/>
  <c r="P395" i="4"/>
  <c r="BI387" i="4"/>
  <c r="BH387" i="4"/>
  <c r="BG387" i="4"/>
  <c r="BF387" i="4"/>
  <c r="T387" i="4"/>
  <c r="R387" i="4"/>
  <c r="P387" i="4"/>
  <c r="BI382" i="4"/>
  <c r="BH382" i="4"/>
  <c r="BG382" i="4"/>
  <c r="BF382" i="4"/>
  <c r="T382" i="4"/>
  <c r="R382" i="4"/>
  <c r="P382" i="4"/>
  <c r="BI375" i="4"/>
  <c r="BH375" i="4"/>
  <c r="BG375" i="4"/>
  <c r="BF375" i="4"/>
  <c r="T375" i="4"/>
  <c r="R375" i="4"/>
  <c r="P375" i="4"/>
  <c r="BI371" i="4"/>
  <c r="BH371" i="4"/>
  <c r="BG371" i="4"/>
  <c r="BF371" i="4"/>
  <c r="T371" i="4"/>
  <c r="R371" i="4"/>
  <c r="P371" i="4"/>
  <c r="BI364" i="4"/>
  <c r="BH364" i="4"/>
  <c r="BG364" i="4"/>
  <c r="BF364" i="4"/>
  <c r="T364" i="4"/>
  <c r="R364" i="4"/>
  <c r="P364" i="4"/>
  <c r="BI362" i="4"/>
  <c r="BH362" i="4"/>
  <c r="BG362" i="4"/>
  <c r="BF362" i="4"/>
  <c r="T362" i="4"/>
  <c r="R362" i="4"/>
  <c r="P362" i="4"/>
  <c r="BI357" i="4"/>
  <c r="BH357" i="4"/>
  <c r="BG357" i="4"/>
  <c r="BF357" i="4"/>
  <c r="T357" i="4"/>
  <c r="R357" i="4"/>
  <c r="P357" i="4"/>
  <c r="BI351" i="4"/>
  <c r="BH351" i="4"/>
  <c r="BG351" i="4"/>
  <c r="BF351" i="4"/>
  <c r="T351" i="4"/>
  <c r="R351" i="4"/>
  <c r="P351" i="4"/>
  <c r="BI346" i="4"/>
  <c r="BH346" i="4"/>
  <c r="BG346" i="4"/>
  <c r="BF346" i="4"/>
  <c r="T346" i="4"/>
  <c r="R346" i="4"/>
  <c r="P346" i="4"/>
  <c r="BI344" i="4"/>
  <c r="BH344" i="4"/>
  <c r="BG344" i="4"/>
  <c r="BF344" i="4"/>
  <c r="T344" i="4"/>
  <c r="R344" i="4"/>
  <c r="P344" i="4"/>
  <c r="BI338" i="4"/>
  <c r="BH338" i="4"/>
  <c r="BG338" i="4"/>
  <c r="BF338" i="4"/>
  <c r="T338" i="4"/>
  <c r="R338" i="4"/>
  <c r="P338" i="4"/>
  <c r="BI336" i="4"/>
  <c r="BH336" i="4"/>
  <c r="BG336" i="4"/>
  <c r="BF336" i="4"/>
  <c r="T336" i="4"/>
  <c r="R336" i="4"/>
  <c r="P336" i="4"/>
  <c r="BI331" i="4"/>
  <c r="BH331" i="4"/>
  <c r="BG331" i="4"/>
  <c r="BF331" i="4"/>
  <c r="T331" i="4"/>
  <c r="R331" i="4"/>
  <c r="P331" i="4"/>
  <c r="BI325" i="4"/>
  <c r="BH325" i="4"/>
  <c r="BG325" i="4"/>
  <c r="BF325" i="4"/>
  <c r="T325" i="4"/>
  <c r="R325" i="4"/>
  <c r="P325" i="4"/>
  <c r="BI320" i="4"/>
  <c r="BH320" i="4"/>
  <c r="BG320" i="4"/>
  <c r="BF320" i="4"/>
  <c r="T320" i="4"/>
  <c r="R320" i="4"/>
  <c r="P320" i="4"/>
  <c r="BI315" i="4"/>
  <c r="BH315" i="4"/>
  <c r="BG315" i="4"/>
  <c r="BF315" i="4"/>
  <c r="T315" i="4"/>
  <c r="R315" i="4"/>
  <c r="P315" i="4"/>
  <c r="BI310" i="4"/>
  <c r="BH310" i="4"/>
  <c r="BG310" i="4"/>
  <c r="BF310" i="4"/>
  <c r="T310" i="4"/>
  <c r="R310" i="4"/>
  <c r="P310" i="4"/>
  <c r="BI303" i="4"/>
  <c r="BH303" i="4"/>
  <c r="BG303" i="4"/>
  <c r="BF303" i="4"/>
  <c r="T303" i="4"/>
  <c r="T302" i="4" s="1"/>
  <c r="R303" i="4"/>
  <c r="R302" i="4"/>
  <c r="P303" i="4"/>
  <c r="P302" i="4"/>
  <c r="BI300" i="4"/>
  <c r="BH300" i="4"/>
  <c r="BG300" i="4"/>
  <c r="BF300" i="4"/>
  <c r="T300" i="4"/>
  <c r="R300" i="4"/>
  <c r="P300" i="4"/>
  <c r="BI296" i="4"/>
  <c r="BH296" i="4"/>
  <c r="BG296" i="4"/>
  <c r="BF296" i="4"/>
  <c r="T296" i="4"/>
  <c r="R296" i="4"/>
  <c r="P296" i="4"/>
  <c r="BI291" i="4"/>
  <c r="BH291" i="4"/>
  <c r="BG291" i="4"/>
  <c r="BF291" i="4"/>
  <c r="T291" i="4"/>
  <c r="R291" i="4"/>
  <c r="P291" i="4"/>
  <c r="BI286" i="4"/>
  <c r="BH286" i="4"/>
  <c r="BG286" i="4"/>
  <c r="BF286" i="4"/>
  <c r="T286" i="4"/>
  <c r="R286" i="4"/>
  <c r="P286" i="4"/>
  <c r="BI274" i="4"/>
  <c r="BH274" i="4"/>
  <c r="BG274" i="4"/>
  <c r="BF274" i="4"/>
  <c r="T274" i="4"/>
  <c r="R274" i="4"/>
  <c r="P274" i="4"/>
  <c r="BI272" i="4"/>
  <c r="BH272" i="4"/>
  <c r="BG272" i="4"/>
  <c r="BF272" i="4"/>
  <c r="T272" i="4"/>
  <c r="R272" i="4"/>
  <c r="P272" i="4"/>
  <c r="BI263" i="4"/>
  <c r="BH263" i="4"/>
  <c r="BG263" i="4"/>
  <c r="BF263" i="4"/>
  <c r="T263" i="4"/>
  <c r="R263" i="4"/>
  <c r="P263" i="4"/>
  <c r="BI254" i="4"/>
  <c r="BH254" i="4"/>
  <c r="BG254" i="4"/>
  <c r="BF254" i="4"/>
  <c r="T254" i="4"/>
  <c r="R254" i="4"/>
  <c r="P254" i="4"/>
  <c r="BI249" i="4"/>
  <c r="BH249" i="4"/>
  <c r="BG249" i="4"/>
  <c r="BF249" i="4"/>
  <c r="T249" i="4"/>
  <c r="R249" i="4"/>
  <c r="P249" i="4"/>
  <c r="BI243" i="4"/>
  <c r="BH243" i="4"/>
  <c r="BG243" i="4"/>
  <c r="BF243" i="4"/>
  <c r="T243" i="4"/>
  <c r="R243" i="4"/>
  <c r="P243" i="4"/>
  <c r="BI239" i="4"/>
  <c r="BH239" i="4"/>
  <c r="BG239" i="4"/>
  <c r="BF239" i="4"/>
  <c r="T239" i="4"/>
  <c r="R239" i="4"/>
  <c r="P239" i="4"/>
  <c r="BI233" i="4"/>
  <c r="BH233" i="4"/>
  <c r="BG233" i="4"/>
  <c r="BF233" i="4"/>
  <c r="T233" i="4"/>
  <c r="R233" i="4"/>
  <c r="P233" i="4"/>
  <c r="BI227" i="4"/>
  <c r="BH227" i="4"/>
  <c r="BG227" i="4"/>
  <c r="BF227" i="4"/>
  <c r="T227" i="4"/>
  <c r="R227" i="4"/>
  <c r="P227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17" i="4"/>
  <c r="BH217" i="4"/>
  <c r="BG217" i="4"/>
  <c r="BF217" i="4"/>
  <c r="T217" i="4"/>
  <c r="R217" i="4"/>
  <c r="P217" i="4"/>
  <c r="BI212" i="4"/>
  <c r="BH212" i="4"/>
  <c r="BG212" i="4"/>
  <c r="BF212" i="4"/>
  <c r="T212" i="4"/>
  <c r="R212" i="4"/>
  <c r="P212" i="4"/>
  <c r="BI207" i="4"/>
  <c r="BH207" i="4"/>
  <c r="BG207" i="4"/>
  <c r="BF207" i="4"/>
  <c r="T207" i="4"/>
  <c r="R207" i="4"/>
  <c r="P207" i="4"/>
  <c r="BI205" i="4"/>
  <c r="BH205" i="4"/>
  <c r="BG205" i="4"/>
  <c r="BF205" i="4"/>
  <c r="T205" i="4"/>
  <c r="R205" i="4"/>
  <c r="P205" i="4"/>
  <c r="BI200" i="4"/>
  <c r="BH200" i="4"/>
  <c r="BG200" i="4"/>
  <c r="BF200" i="4"/>
  <c r="T200" i="4"/>
  <c r="R200" i="4"/>
  <c r="P200" i="4"/>
  <c r="BI193" i="4"/>
  <c r="BH193" i="4"/>
  <c r="BG193" i="4"/>
  <c r="BF193" i="4"/>
  <c r="T193" i="4"/>
  <c r="R193" i="4"/>
  <c r="P193" i="4"/>
  <c r="BI188" i="4"/>
  <c r="BH188" i="4"/>
  <c r="BG188" i="4"/>
  <c r="BF188" i="4"/>
  <c r="T188" i="4"/>
  <c r="R188" i="4"/>
  <c r="P188" i="4"/>
  <c r="BI180" i="4"/>
  <c r="BH180" i="4"/>
  <c r="BG180" i="4"/>
  <c r="BF180" i="4"/>
  <c r="T180" i="4"/>
  <c r="R180" i="4"/>
  <c r="P180" i="4"/>
  <c r="BI175" i="4"/>
  <c r="BH175" i="4"/>
  <c r="BG175" i="4"/>
  <c r="BF175" i="4"/>
  <c r="T175" i="4"/>
  <c r="R175" i="4"/>
  <c r="P175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0" i="4"/>
  <c r="BH160" i="4"/>
  <c r="BG160" i="4"/>
  <c r="BF160" i="4"/>
  <c r="T160" i="4"/>
  <c r="R160" i="4"/>
  <c r="P160" i="4"/>
  <c r="BI153" i="4"/>
  <c r="BH153" i="4"/>
  <c r="BG153" i="4"/>
  <c r="BF153" i="4"/>
  <c r="T153" i="4"/>
  <c r="R153" i="4"/>
  <c r="P153" i="4"/>
  <c r="BI148" i="4"/>
  <c r="BH148" i="4"/>
  <c r="BG148" i="4"/>
  <c r="BF148" i="4"/>
  <c r="T148" i="4"/>
  <c r="R148" i="4"/>
  <c r="P148" i="4"/>
  <c r="BI146" i="4"/>
  <c r="BH146" i="4"/>
  <c r="BG146" i="4"/>
  <c r="BF146" i="4"/>
  <c r="T146" i="4"/>
  <c r="R146" i="4"/>
  <c r="P146" i="4"/>
  <c r="BI141" i="4"/>
  <c r="BH141" i="4"/>
  <c r="BG141" i="4"/>
  <c r="BF141" i="4"/>
  <c r="T141" i="4"/>
  <c r="R141" i="4"/>
  <c r="P141" i="4"/>
  <c r="BI136" i="4"/>
  <c r="BH136" i="4"/>
  <c r="BG136" i="4"/>
  <c r="BF136" i="4"/>
  <c r="T136" i="4"/>
  <c r="R136" i="4"/>
  <c r="P136" i="4"/>
  <c r="BI131" i="4"/>
  <c r="BH131" i="4"/>
  <c r="BG131" i="4"/>
  <c r="BF131" i="4"/>
  <c r="T131" i="4"/>
  <c r="R131" i="4"/>
  <c r="P131" i="4"/>
  <c r="BI125" i="4"/>
  <c r="BH125" i="4"/>
  <c r="BG125" i="4"/>
  <c r="BF125" i="4"/>
  <c r="T125" i="4"/>
  <c r="R125" i="4"/>
  <c r="P125" i="4"/>
  <c r="BI118" i="4"/>
  <c r="BH118" i="4"/>
  <c r="BG118" i="4"/>
  <c r="BF118" i="4"/>
  <c r="T118" i="4"/>
  <c r="R118" i="4"/>
  <c r="P118" i="4"/>
  <c r="BI112" i="4"/>
  <c r="BH112" i="4"/>
  <c r="BG112" i="4"/>
  <c r="BF112" i="4"/>
  <c r="T112" i="4"/>
  <c r="R112" i="4"/>
  <c r="P112" i="4"/>
  <c r="BI105" i="4"/>
  <c r="BH105" i="4"/>
  <c r="BG105" i="4"/>
  <c r="BF105" i="4"/>
  <c r="T105" i="4"/>
  <c r="R105" i="4"/>
  <c r="P105" i="4"/>
  <c r="J99" i="4"/>
  <c r="F99" i="4"/>
  <c r="J98" i="4"/>
  <c r="F98" i="4"/>
  <c r="F96" i="4"/>
  <c r="E94" i="4"/>
  <c r="J55" i="4"/>
  <c r="F55" i="4"/>
  <c r="J54" i="4"/>
  <c r="F54" i="4"/>
  <c r="F52" i="4"/>
  <c r="E50" i="4"/>
  <c r="J12" i="4"/>
  <c r="J52" i="4"/>
  <c r="E7" i="4"/>
  <c r="E48" i="4"/>
  <c r="J37" i="3"/>
  <c r="J36" i="3"/>
  <c r="AY56" i="1"/>
  <c r="J35" i="3"/>
  <c r="AX56" i="1"/>
  <c r="BI208" i="3"/>
  <c r="BH208" i="3"/>
  <c r="BG208" i="3"/>
  <c r="BF208" i="3"/>
  <c r="T208" i="3"/>
  <c r="R208" i="3"/>
  <c r="P208" i="3"/>
  <c r="BI200" i="3"/>
  <c r="BH200" i="3"/>
  <c r="BG200" i="3"/>
  <c r="BF200" i="3"/>
  <c r="T200" i="3"/>
  <c r="R200" i="3"/>
  <c r="P200" i="3"/>
  <c r="BI191" i="3"/>
  <c r="BH191" i="3"/>
  <c r="BG191" i="3"/>
  <c r="BF191" i="3"/>
  <c r="T191" i="3"/>
  <c r="R191" i="3"/>
  <c r="P191" i="3"/>
  <c r="BI183" i="3"/>
  <c r="BH183" i="3"/>
  <c r="BG183" i="3"/>
  <c r="BF183" i="3"/>
  <c r="T183" i="3"/>
  <c r="R183" i="3"/>
  <c r="P183" i="3"/>
  <c r="BI176" i="3"/>
  <c r="BH176" i="3"/>
  <c r="BG176" i="3"/>
  <c r="BF176" i="3"/>
  <c r="T176" i="3"/>
  <c r="R176" i="3"/>
  <c r="P176" i="3"/>
  <c r="BI168" i="3"/>
  <c r="BH168" i="3"/>
  <c r="BG168" i="3"/>
  <c r="BF168" i="3"/>
  <c r="T168" i="3"/>
  <c r="R168" i="3"/>
  <c r="P168" i="3"/>
  <c r="BI158" i="3"/>
  <c r="BH158" i="3"/>
  <c r="BG158" i="3"/>
  <c r="BF158" i="3"/>
  <c r="T158" i="3"/>
  <c r="R158" i="3"/>
  <c r="P158" i="3"/>
  <c r="BI151" i="3"/>
  <c r="BH151" i="3"/>
  <c r="BG151" i="3"/>
  <c r="BF151" i="3"/>
  <c r="T151" i="3"/>
  <c r="R151" i="3"/>
  <c r="P151" i="3"/>
  <c r="BI146" i="3"/>
  <c r="BH146" i="3"/>
  <c r="BG146" i="3"/>
  <c r="BF146" i="3"/>
  <c r="T146" i="3"/>
  <c r="R146" i="3"/>
  <c r="P146" i="3"/>
  <c r="BI117" i="3"/>
  <c r="BH117" i="3"/>
  <c r="BG117" i="3"/>
  <c r="BF117" i="3"/>
  <c r="T117" i="3"/>
  <c r="R117" i="3"/>
  <c r="P117" i="3"/>
  <c r="BI85" i="3"/>
  <c r="BH85" i="3"/>
  <c r="BG85" i="3"/>
  <c r="BF85" i="3"/>
  <c r="T85" i="3"/>
  <c r="R85" i="3"/>
  <c r="P85" i="3"/>
  <c r="J79" i="3"/>
  <c r="F79" i="3"/>
  <c r="J78" i="3"/>
  <c r="F78" i="3"/>
  <c r="F76" i="3"/>
  <c r="E74" i="3"/>
  <c r="J55" i="3"/>
  <c r="F55" i="3"/>
  <c r="J54" i="3"/>
  <c r="F54" i="3"/>
  <c r="F52" i="3"/>
  <c r="E50" i="3"/>
  <c r="J12" i="3"/>
  <c r="J52" i="3"/>
  <c r="E7" i="3"/>
  <c r="E48" i="3" s="1"/>
  <c r="J37" i="2"/>
  <c r="J36" i="2"/>
  <c r="AY55" i="1"/>
  <c r="J35" i="2"/>
  <c r="AX55" i="1"/>
  <c r="BI166" i="2"/>
  <c r="BH166" i="2"/>
  <c r="BG166" i="2"/>
  <c r="BF166" i="2"/>
  <c r="T166" i="2"/>
  <c r="T165" i="2"/>
  <c r="R166" i="2"/>
  <c r="R165" i="2"/>
  <c r="P166" i="2"/>
  <c r="P165" i="2" s="1"/>
  <c r="BI163" i="2"/>
  <c r="BH163" i="2"/>
  <c r="BG163" i="2"/>
  <c r="BF163" i="2"/>
  <c r="T163" i="2"/>
  <c r="R163" i="2"/>
  <c r="P163" i="2"/>
  <c r="BI158" i="2"/>
  <c r="BH158" i="2"/>
  <c r="BG158" i="2"/>
  <c r="BF158" i="2"/>
  <c r="T158" i="2"/>
  <c r="R158" i="2"/>
  <c r="P158" i="2"/>
  <c r="BI147" i="2"/>
  <c r="BH147" i="2"/>
  <c r="BG147" i="2"/>
  <c r="BF147" i="2"/>
  <c r="T147" i="2"/>
  <c r="R147" i="2"/>
  <c r="P147" i="2"/>
  <c r="BI140" i="2"/>
  <c r="BH140" i="2"/>
  <c r="BG140" i="2"/>
  <c r="BF140" i="2"/>
  <c r="T140" i="2"/>
  <c r="R140" i="2"/>
  <c r="P140" i="2"/>
  <c r="BI135" i="2"/>
  <c r="BH135" i="2"/>
  <c r="BG135" i="2"/>
  <c r="BF135" i="2"/>
  <c r="T135" i="2"/>
  <c r="R135" i="2"/>
  <c r="P135" i="2"/>
  <c r="BI124" i="2"/>
  <c r="BH124" i="2"/>
  <c r="BG124" i="2"/>
  <c r="BF124" i="2"/>
  <c r="T124" i="2"/>
  <c r="R124" i="2"/>
  <c r="P124" i="2"/>
  <c r="P103" i="2"/>
  <c r="BI104" i="2"/>
  <c r="BH104" i="2"/>
  <c r="BG104" i="2"/>
  <c r="BF104" i="2"/>
  <c r="T104" i="2"/>
  <c r="T103" i="2" s="1"/>
  <c r="R104" i="2"/>
  <c r="R103" i="2" s="1"/>
  <c r="P104" i="2"/>
  <c r="BI100" i="2"/>
  <c r="BH100" i="2"/>
  <c r="BG100" i="2"/>
  <c r="BF100" i="2"/>
  <c r="T100" i="2"/>
  <c r="R100" i="2"/>
  <c r="P100" i="2"/>
  <c r="BI98" i="2"/>
  <c r="BH98" i="2"/>
  <c r="BG98" i="2"/>
  <c r="BF98" i="2"/>
  <c r="T98" i="2"/>
  <c r="R98" i="2"/>
  <c r="P98" i="2"/>
  <c r="BI96" i="2"/>
  <c r="BH96" i="2"/>
  <c r="BG96" i="2"/>
  <c r="BF96" i="2"/>
  <c r="T96" i="2"/>
  <c r="R96" i="2"/>
  <c r="P96" i="2"/>
  <c r="BI94" i="2"/>
  <c r="BH94" i="2"/>
  <c r="BG94" i="2"/>
  <c r="BF94" i="2"/>
  <c r="T94" i="2"/>
  <c r="R94" i="2"/>
  <c r="P94" i="2"/>
  <c r="BI91" i="2"/>
  <c r="BH91" i="2"/>
  <c r="BG91" i="2"/>
  <c r="BF91" i="2"/>
  <c r="T91" i="2"/>
  <c r="R91" i="2"/>
  <c r="P91" i="2"/>
  <c r="BI89" i="2"/>
  <c r="BH89" i="2"/>
  <c r="BG89" i="2"/>
  <c r="BF89" i="2"/>
  <c r="T89" i="2"/>
  <c r="R89" i="2"/>
  <c r="P89" i="2"/>
  <c r="J83" i="2"/>
  <c r="F83" i="2"/>
  <c r="J82" i="2"/>
  <c r="F82" i="2"/>
  <c r="F80" i="2"/>
  <c r="E78" i="2"/>
  <c r="J55" i="2"/>
  <c r="F55" i="2"/>
  <c r="J54" i="2"/>
  <c r="F54" i="2"/>
  <c r="F52" i="2"/>
  <c r="E50" i="2"/>
  <c r="J12" i="2"/>
  <c r="J52" i="2" s="1"/>
  <c r="E7" i="2"/>
  <c r="E76" i="2"/>
  <c r="L50" i="1"/>
  <c r="AM50" i="1"/>
  <c r="AM49" i="1"/>
  <c r="L49" i="1"/>
  <c r="AM47" i="1"/>
  <c r="L47" i="1"/>
  <c r="L45" i="1"/>
  <c r="L44" i="1"/>
  <c r="BK104" i="2"/>
  <c r="BK158" i="2"/>
  <c r="BK94" i="2"/>
  <c r="J745" i="4"/>
  <c r="BK701" i="4"/>
  <c r="J614" i="4"/>
  <c r="BK570" i="4"/>
  <c r="BK537" i="4"/>
  <c r="BK464" i="4"/>
  <c r="J414" i="4"/>
  <c r="BK315" i="4"/>
  <c r="BK239" i="4"/>
  <c r="BK188" i="4"/>
  <c r="BK131" i="4"/>
  <c r="J175" i="4"/>
  <c r="BK578" i="4"/>
  <c r="BK249" i="4"/>
  <c r="BK625" i="4"/>
  <c r="BK749" i="4"/>
  <c r="J460" i="4"/>
  <c r="BK217" i="4"/>
  <c r="BK818" i="4"/>
  <c r="J650" i="4"/>
  <c r="J445" i="4"/>
  <c r="J160" i="4"/>
  <c r="BK743" i="4"/>
  <c r="BK476" i="4"/>
  <c r="BK136" i="4"/>
  <c r="BK191" i="5"/>
  <c r="J207" i="5"/>
  <c r="BK181" i="5"/>
  <c r="J212" i="5"/>
  <c r="J162" i="5"/>
  <c r="J164" i="5"/>
  <c r="BK118" i="6"/>
  <c r="J101" i="6"/>
  <c r="BK158" i="6"/>
  <c r="J124" i="2"/>
  <c r="J98" i="2"/>
  <c r="J94" i="2"/>
  <c r="J91" i="2"/>
  <c r="J158" i="2"/>
  <c r="BK140" i="2"/>
  <c r="J100" i="2"/>
  <c r="J570" i="4"/>
  <c r="BK445" i="4"/>
  <c r="J395" i="4"/>
  <c r="J786" i="4"/>
  <c r="BK768" i="4"/>
  <c r="BK754" i="4"/>
  <c r="BK747" i="4"/>
  <c r="J710" i="4"/>
  <c r="BK706" i="4"/>
  <c r="BK685" i="4"/>
  <c r="J657" i="4"/>
  <c r="J625" i="4"/>
  <c r="J593" i="4"/>
  <c r="BK565" i="4"/>
  <c r="J547" i="4"/>
  <c r="BK534" i="4"/>
  <c r="J515" i="4"/>
  <c r="J493" i="4"/>
  <c r="BK460" i="4"/>
  <c r="BK450" i="4"/>
  <c r="BK395" i="4"/>
  <c r="J364" i="4"/>
  <c r="BK346" i="4"/>
  <c r="BK325" i="4"/>
  <c r="J310" i="4"/>
  <c r="J254" i="4"/>
  <c r="J217" i="4"/>
  <c r="J207" i="4"/>
  <c r="BK167" i="4"/>
  <c r="BK148" i="4"/>
  <c r="BK105" i="4"/>
  <c r="BK642" i="4"/>
  <c r="J504" i="4"/>
  <c r="BK418" i="4"/>
  <c r="J222" i="4"/>
  <c r="J735" i="4"/>
  <c r="J667" i="4"/>
  <c r="BK509" i="4"/>
  <c r="BK490" i="4"/>
  <c r="J404" i="4"/>
  <c r="J382" i="4"/>
  <c r="BK254" i="4"/>
  <c r="J212" i="4"/>
  <c r="J125" i="4"/>
  <c r="J743" i="4"/>
  <c r="J717" i="4"/>
  <c r="J509" i="4"/>
  <c r="J375" i="4"/>
  <c r="J272" i="4"/>
  <c r="BK709" i="4"/>
  <c r="BK707" i="4"/>
  <c r="BK523" i="4"/>
  <c r="J131" i="4"/>
  <c r="BK751" i="4"/>
  <c r="J685" i="4"/>
  <c r="BK455" i="4"/>
  <c r="BK362" i="4"/>
  <c r="BK296" i="4"/>
  <c r="BK263" i="4"/>
  <c r="BK200" i="4"/>
  <c r="BK820" i="4"/>
  <c r="J778" i="4"/>
  <c r="BK647" i="4"/>
  <c r="BK547" i="4"/>
  <c r="BK499" i="4"/>
  <c r="J371" i="4"/>
  <c r="J167" i="4"/>
  <c r="J820" i="4"/>
  <c r="BK773" i="4"/>
  <c r="BK730" i="4"/>
  <c r="BK616" i="4"/>
  <c r="BK526" i="4"/>
  <c r="BK272" i="4"/>
  <c r="J196" i="5"/>
  <c r="J122" i="5"/>
  <c r="BK205" i="5"/>
  <c r="J134" i="5"/>
  <c r="BK107" i="5"/>
  <c r="BK196" i="5"/>
  <c r="BK193" i="5"/>
  <c r="BK154" i="5"/>
  <c r="BK217" i="5"/>
  <c r="BK134" i="5"/>
  <c r="J205" i="5"/>
  <c r="J171" i="5"/>
  <c r="BK146" i="5"/>
  <c r="J107" i="5"/>
  <c r="J118" i="6"/>
  <c r="BK87" i="6"/>
  <c r="J136" i="6"/>
  <c r="J126" i="6"/>
  <c r="BK153" i="6"/>
  <c r="J158" i="6"/>
  <c r="J113" i="6"/>
  <c r="BK147" i="6"/>
  <c r="BK89" i="2"/>
  <c r="J166" i="2"/>
  <c r="J140" i="2"/>
  <c r="BK168" i="3"/>
  <c r="BK208" i="3"/>
  <c r="BK176" i="3"/>
  <c r="BK151" i="3"/>
  <c r="BK550" i="4"/>
  <c r="J351" i="4"/>
  <c r="J763" i="4"/>
  <c r="BK726" i="4"/>
  <c r="BK670" i="4"/>
  <c r="J616" i="4"/>
  <c r="BK554" i="4"/>
  <c r="J526" i="4"/>
  <c r="J485" i="4"/>
  <c r="J387" i="4"/>
  <c r="BK344" i="4"/>
  <c r="BK291" i="4"/>
  <c r="BK233" i="4"/>
  <c r="BK146" i="4"/>
  <c r="BK745" i="4"/>
  <c r="J423" i="4"/>
  <c r="BK141" i="4"/>
  <c r="J565" i="4"/>
  <c r="BK303" i="4"/>
  <c r="BK205" i="4"/>
  <c r="J721" i="4"/>
  <c r="J344" i="4"/>
  <c r="BK112" i="4"/>
  <c r="J471" i="4"/>
  <c r="J300" i="4"/>
  <c r="BK193" i="4"/>
  <c r="BK786" i="4"/>
  <c r="J534" i="4"/>
  <c r="BK221" i="4"/>
  <c r="J802" i="4"/>
  <c r="BK698" i="4"/>
  <c r="BK357" i="4"/>
  <c r="J176" i="5"/>
  <c r="J181" i="5"/>
  <c r="BK212" i="5"/>
  <c r="J217" i="5"/>
  <c r="J138" i="5"/>
  <c r="BK164" i="5"/>
  <c r="BK113" i="6"/>
  <c r="BK136" i="6"/>
  <c r="BK108" i="6"/>
  <c r="BK159" i="6"/>
  <c r="BK96" i="2"/>
  <c r="J147" i="2"/>
  <c r="J96" i="2"/>
  <c r="BK158" i="3"/>
  <c r="J191" i="3"/>
  <c r="J158" i="3"/>
  <c r="BK601" i="4"/>
  <c r="J450" i="4"/>
  <c r="J784" i="4"/>
  <c r="J749" i="4"/>
  <c r="J418" i="4"/>
  <c r="J338" i="4"/>
  <c r="BK222" i="4"/>
  <c r="BK160" i="4"/>
  <c r="BK710" i="4"/>
  <c r="BK414" i="4"/>
  <c r="J112" i="4"/>
  <c r="BK493" i="4"/>
  <c r="BK300" i="4"/>
  <c r="J188" i="4"/>
  <c r="BK382" i="4"/>
  <c r="J473" i="4"/>
  <c r="J440" i="4"/>
  <c r="J286" i="4"/>
  <c r="J794" i="4"/>
  <c r="J540" i="4"/>
  <c r="BK433" i="4"/>
  <c r="BK763" i="4"/>
  <c r="BK606" i="4"/>
  <c r="J233" i="4"/>
  <c r="BK112" i="5"/>
  <c r="BK122" i="5"/>
  <c r="J163" i="2"/>
  <c r="BK91" i="2"/>
  <c r="BK117" i="3"/>
  <c r="BK85" i="3"/>
  <c r="BK692" i="4"/>
  <c r="J561" i="4"/>
  <c r="BK409" i="4"/>
  <c r="J773" i="4"/>
  <c r="J730" i="4"/>
  <c r="J682" i="4"/>
  <c r="BK628" i="4"/>
  <c r="J291" i="4"/>
  <c r="J200" i="4"/>
  <c r="J136" i="4"/>
  <c r="J635" i="4"/>
  <c r="J227" i="4"/>
  <c r="J679" i="4"/>
  <c r="J464" i="4"/>
  <c r="BK274" i="4"/>
  <c r="J701" i="4"/>
  <c r="J726" i="4"/>
  <c r="BK125" i="4"/>
  <c r="BK593" i="4"/>
  <c r="J243" i="4"/>
  <c r="J811" i="4"/>
  <c r="J512" i="4"/>
  <c r="J193" i="5"/>
  <c r="BK207" i="5"/>
  <c r="J112" i="5"/>
  <c r="BK176" i="5"/>
  <c r="BK169" i="5"/>
  <c r="J87" i="6"/>
  <c r="J141" i="6"/>
  <c r="BK124" i="2"/>
  <c r="BK163" i="2"/>
  <c r="BK135" i="2"/>
  <c r="J183" i="3"/>
  <c r="J208" i="3"/>
  <c r="BK146" i="3"/>
  <c r="J146" i="3"/>
  <c r="BK589" i="4"/>
  <c r="BK480" i="4"/>
  <c r="BK169" i="4"/>
  <c r="J751" i="4"/>
  <c r="BK721" i="4"/>
  <c r="BK679" i="4"/>
  <c r="BK624" i="4"/>
  <c r="BK581" i="4"/>
  <c r="J523" i="4"/>
  <c r="J455" i="4"/>
  <c r="BK375" i="4"/>
  <c r="BK336" i="4"/>
  <c r="BK286" i="4"/>
  <c r="J169" i="4"/>
  <c r="BK118" i="4"/>
  <c r="BK515" i="4"/>
  <c r="BK404" i="4"/>
  <c r="J698" i="4"/>
  <c r="J466" i="4"/>
  <c r="J320" i="4"/>
  <c r="BK207" i="4"/>
  <c r="J738" i="4"/>
  <c r="J428" i="4"/>
  <c r="J263" i="4"/>
  <c r="J336" i="4"/>
  <c r="J692" i="4"/>
  <c r="BK310" i="4"/>
  <c r="J205" i="4"/>
  <c r="BK802" i="4"/>
  <c r="J601" i="4"/>
  <c r="J480" i="4"/>
  <c r="BK153" i="4"/>
  <c r="J768" i="4"/>
  <c r="BK468" i="4"/>
  <c r="BK214" i="5"/>
  <c r="J93" i="5"/>
  <c r="J102" i="5"/>
  <c r="J186" i="5"/>
  <c r="BK162" i="5"/>
  <c r="J169" i="5"/>
  <c r="BK117" i="5"/>
  <c r="BK141" i="6"/>
  <c r="J159" i="6"/>
  <c r="BK161" i="6"/>
  <c r="AS54" i="1"/>
  <c r="BK191" i="3"/>
  <c r="J200" i="3"/>
  <c r="J117" i="3"/>
  <c r="J670" i="4"/>
  <c r="J433" i="4"/>
  <c r="BK778" i="4"/>
  <c r="BK717" i="4"/>
  <c r="J647" i="4"/>
  <c r="J606" i="4"/>
  <c r="J537" i="4"/>
  <c r="BK471" i="4"/>
  <c r="BK371" i="4"/>
  <c r="J105" i="4"/>
  <c r="BK561" i="4"/>
  <c r="BK387" i="4"/>
  <c r="J239" i="4"/>
  <c r="BK735" i="4"/>
  <c r="J346" i="4"/>
  <c r="J665" i="4"/>
  <c r="BK614" i="4"/>
  <c r="J303" i="4"/>
  <c r="BK180" i="4"/>
  <c r="J754" i="4"/>
  <c r="J581" i="4"/>
  <c r="BK485" i="4"/>
  <c r="J818" i="4"/>
  <c r="J677" i="4"/>
  <c r="BK243" i="4"/>
  <c r="BK186" i="5"/>
  <c r="BK138" i="5"/>
  <c r="J191" i="5"/>
  <c r="J146" i="5"/>
  <c r="J154" i="5"/>
  <c r="J136" i="5"/>
  <c r="BK131" i="6"/>
  <c r="J161" i="6"/>
  <c r="BK100" i="2"/>
  <c r="BK166" i="2"/>
  <c r="J135" i="2"/>
  <c r="J176" i="3"/>
  <c r="BK200" i="3"/>
  <c r="BK183" i="3"/>
  <c r="BK667" i="4"/>
  <c r="BK512" i="4"/>
  <c r="J315" i="4"/>
  <c r="J760" i="4"/>
  <c r="J707" i="4"/>
  <c r="BK650" i="4"/>
  <c r="J589" i="4"/>
  <c r="J550" i="4"/>
  <c r="J499" i="4"/>
  <c r="BK423" i="4"/>
  <c r="J331" i="4"/>
  <c r="J274" i="4"/>
  <c r="BK175" i="4"/>
  <c r="BK758" i="4"/>
  <c r="BK466" i="4"/>
  <c r="J148" i="4"/>
  <c r="BK665" i="4"/>
  <c r="BK351" i="4"/>
  <c r="J180" i="4"/>
  <c r="BK504" i="4"/>
  <c r="J193" i="4"/>
  <c r="J468" i="4"/>
  <c r="J476" i="4"/>
  <c r="J221" i="4"/>
  <c r="BK784" i="4"/>
  <c r="J642" i="4"/>
  <c r="BK440" i="4"/>
  <c r="BK811" i="4"/>
  <c r="BK682" i="4"/>
  <c r="BK331" i="4"/>
  <c r="J189" i="5"/>
  <c r="BK102" i="5"/>
  <c r="BK93" i="5"/>
  <c r="J200" i="5"/>
  <c r="J214" i="5"/>
  <c r="J128" i="5"/>
  <c r="J153" i="6"/>
  <c r="J131" i="6"/>
  <c r="J104" i="2"/>
  <c r="BK98" i="2"/>
  <c r="BK147" i="2"/>
  <c r="J89" i="2"/>
  <c r="J85" i="3"/>
  <c r="J168" i="3"/>
  <c r="J151" i="3"/>
  <c r="J554" i="4"/>
  <c r="J362" i="4"/>
  <c r="J758" i="4"/>
  <c r="J709" i="4"/>
  <c r="BK635" i="4"/>
  <c r="J578" i="4"/>
  <c r="BK540" i="4"/>
  <c r="J490" i="4"/>
  <c r="BK428" i="4"/>
  <c r="J357" i="4"/>
  <c r="J325" i="4"/>
  <c r="BK212" i="4"/>
  <c r="J153" i="4"/>
  <c r="J747" i="4"/>
  <c r="BK473" i="4"/>
  <c r="J146" i="4"/>
  <c r="BK657" i="4"/>
  <c r="J409" i="4"/>
  <c r="J249" i="4"/>
  <c r="J118" i="4"/>
  <c r="BK677" i="4"/>
  <c r="BK338" i="4"/>
  <c r="J706" i="4"/>
  <c r="BK738" i="4"/>
  <c r="BK320" i="4"/>
  <c r="J296" i="4"/>
  <c r="J141" i="4"/>
  <c r="BK760" i="4"/>
  <c r="J628" i="4"/>
  <c r="BK364" i="4"/>
  <c r="BK794" i="4"/>
  <c r="J624" i="4"/>
  <c r="BK227" i="4"/>
  <c r="J117" i="5"/>
  <c r="BK128" i="5"/>
  <c r="BK200" i="5"/>
  <c r="BK171" i="5"/>
  <c r="BK189" i="5"/>
  <c r="BK136" i="5"/>
  <c r="J147" i="6"/>
  <c r="J108" i="6"/>
  <c r="BK126" i="6"/>
  <c r="BK101" i="6"/>
  <c r="F34" i="3" l="1"/>
  <c r="BA56" i="1" s="1"/>
  <c r="F37" i="3"/>
  <c r="T157" i="2"/>
  <c r="P175" i="3"/>
  <c r="BK84" i="3"/>
  <c r="J84" i="3"/>
  <c r="J61" i="3"/>
  <c r="BK134" i="2"/>
  <c r="J134" i="2"/>
  <c r="J64" i="2" s="1"/>
  <c r="R157" i="2"/>
  <c r="T84" i="3"/>
  <c r="BK187" i="4"/>
  <c r="J187" i="4" s="1"/>
  <c r="J63" i="4" s="1"/>
  <c r="P253" i="4"/>
  <c r="P403" i="4"/>
  <c r="R525" i="4"/>
  <c r="T592" i="4"/>
  <c r="P669" i="4"/>
  <c r="BK762" i="4"/>
  <c r="J762" i="4" s="1"/>
  <c r="J81" i="4" s="1"/>
  <c r="P199" i="5"/>
  <c r="P198" i="5"/>
  <c r="R116" i="5"/>
  <c r="R199" i="5"/>
  <c r="R198" i="5"/>
  <c r="P134" i="2"/>
  <c r="R175" i="3"/>
  <c r="P187" i="4"/>
  <c r="R253" i="4"/>
  <c r="T403" i="4"/>
  <c r="T525" i="4"/>
  <c r="BK627" i="4"/>
  <c r="J627" i="4"/>
  <c r="J76" i="4"/>
  <c r="R669" i="4"/>
  <c r="P737" i="4"/>
  <c r="T810" i="4"/>
  <c r="P92" i="5"/>
  <c r="BK161" i="5"/>
  <c r="J161" i="5" s="1"/>
  <c r="J65" i="5" s="1"/>
  <c r="T199" i="5"/>
  <c r="T198" i="5" s="1"/>
  <c r="P157" i="2"/>
  <c r="R104" i="4"/>
  <c r="BK309" i="4"/>
  <c r="J309" i="4" s="1"/>
  <c r="J66" i="4" s="1"/>
  <c r="BK463" i="4"/>
  <c r="J463" i="4"/>
  <c r="J68" i="4" s="1"/>
  <c r="BK525" i="4"/>
  <c r="J525" i="4"/>
  <c r="J73" i="4"/>
  <c r="R592" i="4"/>
  <c r="BK669" i="4"/>
  <c r="J669" i="4"/>
  <c r="J78" i="4"/>
  <c r="T737" i="4"/>
  <c r="R810" i="4"/>
  <c r="P84" i="3"/>
  <c r="P83" i="3"/>
  <c r="P82" i="3" s="1"/>
  <c r="AU56" i="1" s="1"/>
  <c r="P117" i="4"/>
  <c r="BK253" i="4"/>
  <c r="J253" i="4"/>
  <c r="J64" i="4"/>
  <c r="P463" i="4"/>
  <c r="BK92" i="5"/>
  <c r="J92" i="5" s="1"/>
  <c r="J61" i="5" s="1"/>
  <c r="T188" i="5"/>
  <c r="P125" i="6"/>
  <c r="BK88" i="2"/>
  <c r="J88" i="2"/>
  <c r="J61" i="2"/>
  <c r="T134" i="2"/>
  <c r="T102" i="2" s="1"/>
  <c r="T175" i="3"/>
  <c r="BK104" i="4"/>
  <c r="T104" i="4"/>
  <c r="P309" i="4"/>
  <c r="R463" i="4"/>
  <c r="P525" i="4"/>
  <c r="P592" i="4"/>
  <c r="T669" i="4"/>
  <c r="BK737" i="4"/>
  <c r="J737" i="4"/>
  <c r="J80" i="4"/>
  <c r="BK810" i="4"/>
  <c r="J810" i="4"/>
  <c r="J82" i="4"/>
  <c r="P116" i="5"/>
  <c r="T161" i="5"/>
  <c r="T86" i="6"/>
  <c r="BK157" i="6"/>
  <c r="J157" i="6"/>
  <c r="J63" i="6"/>
  <c r="P104" i="4"/>
  <c r="P103" i="4" s="1"/>
  <c r="T187" i="4"/>
  <c r="BK403" i="4"/>
  <c r="J403" i="4" s="1"/>
  <c r="J67" i="4" s="1"/>
  <c r="P479" i="4"/>
  <c r="P514" i="4"/>
  <c r="R564" i="4"/>
  <c r="T627" i="4"/>
  <c r="P700" i="4"/>
  <c r="R762" i="4"/>
  <c r="T92" i="5"/>
  <c r="BK188" i="5"/>
  <c r="J188" i="5"/>
  <c r="J66" i="5"/>
  <c r="BK199" i="5"/>
  <c r="J199" i="5"/>
  <c r="J69" i="5"/>
  <c r="P86" i="6"/>
  <c r="T125" i="6"/>
  <c r="T117" i="4"/>
  <c r="T309" i="4"/>
  <c r="R479" i="4"/>
  <c r="R514" i="4"/>
  <c r="P564" i="4"/>
  <c r="P627" i="4"/>
  <c r="R700" i="4"/>
  <c r="T762" i="4"/>
  <c r="T116" i="5"/>
  <c r="R188" i="5"/>
  <c r="BK86" i="6"/>
  <c r="J86" i="6"/>
  <c r="J61" i="6"/>
  <c r="BK125" i="6"/>
  <c r="J125" i="6" s="1"/>
  <c r="J62" i="6" s="1"/>
  <c r="P157" i="6"/>
  <c r="P88" i="2"/>
  <c r="P87" i="2" s="1"/>
  <c r="T88" i="2"/>
  <c r="T87" i="2"/>
  <c r="R134" i="2"/>
  <c r="R102" i="2" s="1"/>
  <c r="R86" i="2" s="1"/>
  <c r="R84" i="3"/>
  <c r="R83" i="3"/>
  <c r="R82" i="3"/>
  <c r="R117" i="4"/>
  <c r="R187" i="4"/>
  <c r="T253" i="4"/>
  <c r="R403" i="4"/>
  <c r="T463" i="4"/>
  <c r="T479" i="4"/>
  <c r="T514" i="4"/>
  <c r="BK564" i="4"/>
  <c r="J564" i="4" s="1"/>
  <c r="J74" i="4" s="1"/>
  <c r="BK592" i="4"/>
  <c r="J592" i="4"/>
  <c r="J75" i="4" s="1"/>
  <c r="R627" i="4"/>
  <c r="P649" i="4"/>
  <c r="R649" i="4"/>
  <c r="BK700" i="4"/>
  <c r="J700" i="4"/>
  <c r="J79" i="4"/>
  <c r="T700" i="4"/>
  <c r="P762" i="4"/>
  <c r="R92" i="5"/>
  <c r="R161" i="5"/>
  <c r="P188" i="5"/>
  <c r="R88" i="2"/>
  <c r="R87" i="2"/>
  <c r="BK157" i="2"/>
  <c r="J157" i="2" s="1"/>
  <c r="J65" i="2" s="1"/>
  <c r="BK175" i="3"/>
  <c r="J175" i="3"/>
  <c r="J62" i="3"/>
  <c r="BK117" i="4"/>
  <c r="J117" i="4"/>
  <c r="J62" i="4"/>
  <c r="R309" i="4"/>
  <c r="BK479" i="4"/>
  <c r="BK514" i="4"/>
  <c r="J514" i="4"/>
  <c r="J72" i="4"/>
  <c r="T564" i="4"/>
  <c r="BK649" i="4"/>
  <c r="J649" i="4"/>
  <c r="J77" i="4" s="1"/>
  <c r="T649" i="4"/>
  <c r="R737" i="4"/>
  <c r="P810" i="4"/>
  <c r="BK116" i="5"/>
  <c r="J116" i="5"/>
  <c r="J62" i="5"/>
  <c r="P161" i="5"/>
  <c r="P195" i="5"/>
  <c r="R86" i="6"/>
  <c r="R125" i="6"/>
  <c r="T157" i="6"/>
  <c r="BK475" i="4"/>
  <c r="J475" i="4"/>
  <c r="J69" i="4"/>
  <c r="BK103" i="2"/>
  <c r="BK102" i="2" s="1"/>
  <c r="J102" i="2" s="1"/>
  <c r="J62" i="2" s="1"/>
  <c r="BK165" i="2"/>
  <c r="J165" i="2" s="1"/>
  <c r="J66" i="2" s="1"/>
  <c r="BK302" i="4"/>
  <c r="J302" i="4"/>
  <c r="J65" i="4"/>
  <c r="BK153" i="5"/>
  <c r="J153" i="5" s="1"/>
  <c r="J64" i="5" s="1"/>
  <c r="BK145" i="5"/>
  <c r="J145" i="5"/>
  <c r="J63" i="5"/>
  <c r="BK195" i="5"/>
  <c r="J195" i="5"/>
  <c r="J67" i="5" s="1"/>
  <c r="BK160" i="6"/>
  <c r="J160" i="6"/>
  <c r="J64" i="6" s="1"/>
  <c r="BE161" i="6"/>
  <c r="E48" i="6"/>
  <c r="BE141" i="6"/>
  <c r="BK198" i="5"/>
  <c r="J198" i="5" s="1"/>
  <c r="J68" i="5" s="1"/>
  <c r="BE118" i="6"/>
  <c r="BE159" i="6"/>
  <c r="J78" i="6"/>
  <c r="BE113" i="6"/>
  <c r="BE108" i="6"/>
  <c r="BE126" i="6"/>
  <c r="BE136" i="6"/>
  <c r="BE147" i="6"/>
  <c r="BE153" i="6"/>
  <c r="BE158" i="6"/>
  <c r="BE87" i="6"/>
  <c r="BE101" i="6"/>
  <c r="BE131" i="6"/>
  <c r="J104" i="4"/>
  <c r="J61" i="4" s="1"/>
  <c r="J479" i="4"/>
  <c r="J71" i="4"/>
  <c r="BE107" i="5"/>
  <c r="BE117" i="5"/>
  <c r="BE189" i="5"/>
  <c r="BE193" i="5"/>
  <c r="BE200" i="5"/>
  <c r="BE207" i="5"/>
  <c r="BE122" i="5"/>
  <c r="BE164" i="5"/>
  <c r="BE181" i="5"/>
  <c r="BE186" i="5"/>
  <c r="BE176" i="5"/>
  <c r="J84" i="5"/>
  <c r="BE93" i="5"/>
  <c r="BE112" i="5"/>
  <c r="BE138" i="5"/>
  <c r="BE162" i="5"/>
  <c r="BE205" i="5"/>
  <c r="BE214" i="5"/>
  <c r="E48" i="5"/>
  <c r="BE102" i="5"/>
  <c r="BE128" i="5"/>
  <c r="BE136" i="5"/>
  <c r="BE146" i="5"/>
  <c r="BE154" i="5"/>
  <c r="BE171" i="5"/>
  <c r="BE212" i="5"/>
  <c r="BE196" i="5"/>
  <c r="BE217" i="5"/>
  <c r="BE134" i="5"/>
  <c r="BE169" i="5"/>
  <c r="BE191" i="5"/>
  <c r="E92" i="4"/>
  <c r="BE105" i="4"/>
  <c r="BE118" i="4"/>
  <c r="BE125" i="4"/>
  <c r="BE131" i="4"/>
  <c r="BE160" i="4"/>
  <c r="BE180" i="4"/>
  <c r="BE193" i="4"/>
  <c r="BE239" i="4"/>
  <c r="BE263" i="4"/>
  <c r="BE296" i="4"/>
  <c r="BE300" i="4"/>
  <c r="BE310" i="4"/>
  <c r="BE346" i="4"/>
  <c r="BE382" i="4"/>
  <c r="BE460" i="4"/>
  <c r="BE523" i="4"/>
  <c r="BE547" i="4"/>
  <c r="BE578" i="4"/>
  <c r="BE601" i="4"/>
  <c r="BE614" i="4"/>
  <c r="BE635" i="4"/>
  <c r="BE667" i="4"/>
  <c r="BE706" i="4"/>
  <c r="BE735" i="4"/>
  <c r="BE754" i="4"/>
  <c r="BE758" i="4"/>
  <c r="BE786" i="4"/>
  <c r="BK83" i="3"/>
  <c r="J83" i="3"/>
  <c r="J60" i="3" s="1"/>
  <c r="BE146" i="4"/>
  <c r="BE148" i="4"/>
  <c r="BE188" i="4"/>
  <c r="BE331" i="4"/>
  <c r="BE450" i="4"/>
  <c r="BE471" i="4"/>
  <c r="BE476" i="4"/>
  <c r="BE526" i="4"/>
  <c r="BE554" i="4"/>
  <c r="BE670" i="4"/>
  <c r="BE685" i="4"/>
  <c r="BE773" i="4"/>
  <c r="BE794" i="4"/>
  <c r="BE802" i="4"/>
  <c r="BE811" i="4"/>
  <c r="BE818" i="4"/>
  <c r="BE820" i="4"/>
  <c r="J96" i="4"/>
  <c r="BE153" i="4"/>
  <c r="BE249" i="4"/>
  <c r="BE254" i="4"/>
  <c r="BE286" i="4"/>
  <c r="BE325" i="4"/>
  <c r="BE364" i="4"/>
  <c r="BE418" i="4"/>
  <c r="BE445" i="4"/>
  <c r="BE499" i="4"/>
  <c r="BE570" i="4"/>
  <c r="BE589" i="4"/>
  <c r="BE698" i="4"/>
  <c r="BE730" i="4"/>
  <c r="BE743" i="4"/>
  <c r="BE227" i="4"/>
  <c r="BE375" i="4"/>
  <c r="BE387" i="4"/>
  <c r="BE395" i="4"/>
  <c r="BE404" i="4"/>
  <c r="BE414" i="4"/>
  <c r="BE534" i="4"/>
  <c r="BE169" i="4"/>
  <c r="BE212" i="4"/>
  <c r="BE243" i="4"/>
  <c r="BE357" i="4"/>
  <c r="BE362" i="4"/>
  <c r="BE485" i="4"/>
  <c r="BE512" i="4"/>
  <c r="BE537" i="4"/>
  <c r="BE540" i="4"/>
  <c r="BE565" i="4"/>
  <c r="BE625" i="4"/>
  <c r="BE650" i="4"/>
  <c r="BE726" i="4"/>
  <c r="BE745" i="4"/>
  <c r="BE217" i="4"/>
  <c r="BE233" i="4"/>
  <c r="BE272" i="4"/>
  <c r="BE336" i="4"/>
  <c r="BE338" i="4"/>
  <c r="BE371" i="4"/>
  <c r="BE428" i="4"/>
  <c r="BE433" i="4"/>
  <c r="BE440" i="4"/>
  <c r="BE473" i="4"/>
  <c r="BE515" i="4"/>
  <c r="BE136" i="4"/>
  <c r="BE207" i="4"/>
  <c r="BE468" i="4"/>
  <c r="BE480" i="4"/>
  <c r="BE550" i="4"/>
  <c r="BE593" i="4"/>
  <c r="BE606" i="4"/>
  <c r="BE692" i="4"/>
  <c r="BE721" i="4"/>
  <c r="BE749" i="4"/>
  <c r="BE112" i="4"/>
  <c r="BE167" i="4"/>
  <c r="BE175" i="4"/>
  <c r="BE222" i="4"/>
  <c r="BE274" i="4"/>
  <c r="BE291" i="4"/>
  <c r="BE315" i="4"/>
  <c r="BE320" i="4"/>
  <c r="BE351" i="4"/>
  <c r="BE409" i="4"/>
  <c r="BE464" i="4"/>
  <c r="BE490" i="4"/>
  <c r="BE493" i="4"/>
  <c r="BE504" i="4"/>
  <c r="BE509" i="4"/>
  <c r="BE561" i="4"/>
  <c r="BE628" i="4"/>
  <c r="BE647" i="4"/>
  <c r="BE665" i="4"/>
  <c r="BE677" i="4"/>
  <c r="BE701" i="4"/>
  <c r="BE709" i="4"/>
  <c r="BE747" i="4"/>
  <c r="BE760" i="4"/>
  <c r="BE763" i="4"/>
  <c r="BE768" i="4"/>
  <c r="BE778" i="4"/>
  <c r="BE784" i="4"/>
  <c r="BE141" i="4"/>
  <c r="BE200" i="4"/>
  <c r="BE205" i="4"/>
  <c r="BE221" i="4"/>
  <c r="BE303" i="4"/>
  <c r="BE344" i="4"/>
  <c r="BE423" i="4"/>
  <c r="BE455" i="4"/>
  <c r="BE466" i="4"/>
  <c r="BE581" i="4"/>
  <c r="BE616" i="4"/>
  <c r="BE624" i="4"/>
  <c r="BE642" i="4"/>
  <c r="BE657" i="4"/>
  <c r="BE679" i="4"/>
  <c r="BE682" i="4"/>
  <c r="BE707" i="4"/>
  <c r="BE710" i="4"/>
  <c r="BE717" i="4"/>
  <c r="BE738" i="4"/>
  <c r="BE751" i="4"/>
  <c r="E72" i="3"/>
  <c r="BK87" i="2"/>
  <c r="BE117" i="3"/>
  <c r="BE151" i="3"/>
  <c r="BE168" i="3"/>
  <c r="BE158" i="3"/>
  <c r="BE176" i="3"/>
  <c r="BE208" i="3"/>
  <c r="J76" i="3"/>
  <c r="BE200" i="3"/>
  <c r="BE85" i="3"/>
  <c r="BE146" i="3"/>
  <c r="BE183" i="3"/>
  <c r="BE191" i="3"/>
  <c r="BD56" i="1"/>
  <c r="J80" i="2"/>
  <c r="BE89" i="2"/>
  <c r="BE104" i="2"/>
  <c r="BE135" i="2"/>
  <c r="BE158" i="2"/>
  <c r="BE163" i="2"/>
  <c r="BE166" i="2"/>
  <c r="BE100" i="2"/>
  <c r="BE96" i="2"/>
  <c r="BE140" i="2"/>
  <c r="BE147" i="2"/>
  <c r="BE91" i="2"/>
  <c r="BE94" i="2"/>
  <c r="BE98" i="2"/>
  <c r="BE124" i="2"/>
  <c r="E48" i="2"/>
  <c r="F35" i="3"/>
  <c r="BB56" i="1"/>
  <c r="F36" i="4"/>
  <c r="BC57" i="1" s="1"/>
  <c r="F36" i="2"/>
  <c r="BC55" i="1" s="1"/>
  <c r="F34" i="5"/>
  <c r="BA58" i="1"/>
  <c r="F37" i="6"/>
  <c r="BD59" i="1"/>
  <c r="F35" i="6"/>
  <c r="BB59" i="1" s="1"/>
  <c r="F36" i="3"/>
  <c r="BC56" i="1" s="1"/>
  <c r="F35" i="5"/>
  <c r="BB58" i="1"/>
  <c r="F34" i="6"/>
  <c r="BA59" i="1"/>
  <c r="F37" i="2"/>
  <c r="BD55" i="1" s="1"/>
  <c r="F37" i="5"/>
  <c r="BD58" i="1" s="1"/>
  <c r="J34" i="6"/>
  <c r="AW59" i="1"/>
  <c r="J34" i="2"/>
  <c r="AW55" i="1"/>
  <c r="J34" i="4"/>
  <c r="AW57" i="1" s="1"/>
  <c r="F35" i="2"/>
  <c r="BB55" i="1" s="1"/>
  <c r="F36" i="5"/>
  <c r="BC58" i="1"/>
  <c r="J34" i="5"/>
  <c r="AW58" i="1"/>
  <c r="F36" i="6"/>
  <c r="BC59" i="1" s="1"/>
  <c r="J34" i="3"/>
  <c r="AW56" i="1" s="1"/>
  <c r="F37" i="4"/>
  <c r="BD57" i="1" s="1"/>
  <c r="F34" i="2"/>
  <c r="BA55" i="1"/>
  <c r="F35" i="4"/>
  <c r="BB57" i="1" s="1"/>
  <c r="F34" i="4"/>
  <c r="BA57" i="1" s="1"/>
  <c r="J103" i="2" l="1"/>
  <c r="J63" i="2" s="1"/>
  <c r="R85" i="6"/>
  <c r="R84" i="6"/>
  <c r="BK478" i="4"/>
  <c r="J478" i="4"/>
  <c r="J70" i="4"/>
  <c r="R478" i="4"/>
  <c r="R102" i="4" s="1"/>
  <c r="T478" i="4"/>
  <c r="T85" i="6"/>
  <c r="T84" i="6"/>
  <c r="R91" i="5"/>
  <c r="R90" i="5"/>
  <c r="P85" i="6"/>
  <c r="P84" i="6"/>
  <c r="AU59" i="1"/>
  <c r="T86" i="2"/>
  <c r="T103" i="4"/>
  <c r="T102" i="4" s="1"/>
  <c r="P478" i="4"/>
  <c r="P102" i="4"/>
  <c r="AU57" i="1"/>
  <c r="P102" i="2"/>
  <c r="P86" i="2"/>
  <c r="AU55" i="1"/>
  <c r="T91" i="5"/>
  <c r="T90" i="5" s="1"/>
  <c r="BK103" i="4"/>
  <c r="J103" i="4"/>
  <c r="J60" i="4"/>
  <c r="T83" i="3"/>
  <c r="T82" i="3"/>
  <c r="P91" i="5"/>
  <c r="P90" i="5" s="1"/>
  <c r="AU58" i="1" s="1"/>
  <c r="R103" i="4"/>
  <c r="BK91" i="5"/>
  <c r="BK90" i="5" s="1"/>
  <c r="J90" i="5" s="1"/>
  <c r="J30" i="5" s="1"/>
  <c r="AG58" i="1" s="1"/>
  <c r="J91" i="5"/>
  <c r="J60" i="5"/>
  <c r="BK85" i="6"/>
  <c r="BK84" i="6" s="1"/>
  <c r="J84" i="6" s="1"/>
  <c r="J59" i="6" s="1"/>
  <c r="BK82" i="3"/>
  <c r="J82" i="3"/>
  <c r="J59" i="3"/>
  <c r="BK86" i="2"/>
  <c r="J86" i="2" s="1"/>
  <c r="J30" i="2" s="1"/>
  <c r="AG55" i="1" s="1"/>
  <c r="J87" i="2"/>
  <c r="J60" i="2"/>
  <c r="J33" i="5"/>
  <c r="AV58" i="1"/>
  <c r="AT58" i="1"/>
  <c r="J33" i="2"/>
  <c r="AV55" i="1" s="1"/>
  <c r="AT55" i="1" s="1"/>
  <c r="F33" i="6"/>
  <c r="AZ59" i="1" s="1"/>
  <c r="F33" i="2"/>
  <c r="AZ55" i="1"/>
  <c r="BA54" i="1"/>
  <c r="W30" i="1"/>
  <c r="BD54" i="1"/>
  <c r="W33" i="1" s="1"/>
  <c r="J33" i="3"/>
  <c r="AV56" i="1"/>
  <c r="AT56" i="1"/>
  <c r="BB54" i="1"/>
  <c r="AX54" i="1" s="1"/>
  <c r="BC54" i="1"/>
  <c r="AY54" i="1"/>
  <c r="J33" i="4"/>
  <c r="AV57" i="1" s="1"/>
  <c r="AT57" i="1" s="1"/>
  <c r="F33" i="5"/>
  <c r="AZ58" i="1" s="1"/>
  <c r="F33" i="4"/>
  <c r="AZ57" i="1" s="1"/>
  <c r="F33" i="3"/>
  <c r="AZ56" i="1" s="1"/>
  <c r="J33" i="6"/>
  <c r="AV59" i="1"/>
  <c r="AT59" i="1"/>
  <c r="J85" i="6" l="1"/>
  <c r="J60" i="6"/>
  <c r="BK102" i="4"/>
  <c r="J102" i="4"/>
  <c r="J30" i="4" s="1"/>
  <c r="AG57" i="1" s="1"/>
  <c r="AN58" i="1"/>
  <c r="J59" i="5"/>
  <c r="J39" i="5"/>
  <c r="AN55" i="1"/>
  <c r="J59" i="2"/>
  <c r="J39" i="2"/>
  <c r="AU54" i="1"/>
  <c r="J30" i="3"/>
  <c r="AG56" i="1"/>
  <c r="W31" i="1"/>
  <c r="J30" i="6"/>
  <c r="AG59" i="1"/>
  <c r="AW54" i="1"/>
  <c r="AK30" i="1" s="1"/>
  <c r="W32" i="1"/>
  <c r="AZ54" i="1"/>
  <c r="W29" i="1"/>
  <c r="J39" i="6" l="1"/>
  <c r="J39" i="4"/>
  <c r="J59" i="4"/>
  <c r="J39" i="3"/>
  <c r="AN56" i="1"/>
  <c r="AN57" i="1"/>
  <c r="AN59" i="1"/>
  <c r="AG54" i="1"/>
  <c r="AK26" i="1" s="1"/>
  <c r="AK35" i="1" s="1"/>
  <c r="AV54" i="1"/>
  <c r="AK29" i="1" s="1"/>
  <c r="AT54" i="1" l="1"/>
  <c r="AN54" i="1"/>
</calcChain>
</file>

<file path=xl/sharedStrings.xml><?xml version="1.0" encoding="utf-8"?>
<sst xmlns="http://schemas.openxmlformats.org/spreadsheetml/2006/main" count="11683" uniqueCount="1480">
  <si>
    <t>Export Komplet</t>
  </si>
  <si>
    <t>VZ</t>
  </si>
  <si>
    <t>2.0</t>
  </si>
  <si>
    <t/>
  </si>
  <si>
    <t>False</t>
  </si>
  <si>
    <t>{a8c92011-53c5-4430-8c97-9f0f59d9dbc0}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</si>
  <si>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</si>
  <si>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</si>
  <si>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</si>
  <si>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</si>
  <si>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</si>
  <si>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</si>
  <si>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</si>
  <si>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</si>
  <si>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SB-18723-zmeny</t>
  </si>
  <si>
    <t>Stavba:</t>
  </si>
  <si>
    <t>Stavební úpravy objektu na parc.č.st 134 v k.ú. Dolní Václavov - Multifunkční dům, DPS</t>
  </si>
  <si>
    <t>KSO:</t>
  </si>
  <si>
    <t>CC-CZ:</t>
  </si>
  <si>
    <t>Místo:</t>
  </si>
  <si>
    <t>Václavov u Bruntálu</t>
  </si>
  <si>
    <t>Datum:</t>
  </si>
  <si>
    <t>7. 9. 2023</t>
  </si>
  <si>
    <t>Zadavatel:</t>
  </si>
  <si>
    <t>IČ:</t>
  </si>
  <si>
    <t>00296449</t>
  </si>
  <si>
    <t>Obec Václavov u Bruntálu</t>
  </si>
  <si>
    <t>DIČ:</t>
  </si>
  <si>
    <t>CZ00296449</t>
  </si>
  <si>
    <t>Zhotovitel:</t>
  </si>
  <si>
    <t>25391810</t>
  </si>
  <si>
    <t>RÝMSTAV CZ spol. s r.o.</t>
  </si>
  <si>
    <t>CZ25391810</t>
  </si>
  <si>
    <t>Projektant:</t>
  </si>
  <si>
    <t>06358071</t>
  </si>
  <si>
    <t>Stavby Byrtus s.r.o.</t>
  </si>
  <si>
    <t>CZ06358071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</si>
  <si>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</si>
  <si>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</si>
  <si>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</si>
  <si>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</si>
  <si>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</si>
  <si>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</si>
  <si>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</si>
  <si>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</si>
  <si>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</si>
  <si>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</si>
  <si>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</si>
  <si>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</si>
  <si>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</si>
  <si>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</si>
  <si>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</si>
  <si>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</si>
  <si>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</si>
  <si>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</si>
  <si>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</si>
  <si>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</si>
  <si>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</si>
  <si>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</si>
  <si>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</si>
  <si>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</si>
  <si>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</si>
  <si>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</si>
  <si>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</si>
  <si>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</si>
  <si>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</si>
  <si>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</si>
  <si>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</si>
  <si>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</si>
  <si>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</si>
  <si>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</si>
  <si>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</si>
  <si>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</si>
  <si>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</si>
  <si>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</si>
  <si>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</si>
  <si>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</si>
  <si>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</si>
  <si>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</si>
  <si>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</si>
  <si>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</si>
  <si>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01-z1a</t>
  </si>
  <si>
    <t>stavební položkový - vcp izolace</t>
  </si>
  <si>
    <t>STA</t>
  </si>
  <si>
    <t>1</t>
  </si>
  <si>
    <t>{74607ec1-748d-4711-b73f-99d4d1eb7db0}</t>
  </si>
  <si>
    <t>2</t>
  </si>
  <si>
    <t>01-z1b</t>
  </si>
  <si>
    <t>stavební položkový - srovnání chybně použité položky demolice a narovnání sutí</t>
  </si>
  <si>
    <t>{eecbdaf9-430e-401d-9fc2-730e5ffeecc1}</t>
  </si>
  <si>
    <t>01-z1c</t>
  </si>
  <si>
    <t>rozšíření garáže</t>
  </si>
  <si>
    <t>{2aa74266-0c3f-4a05-88fb-f946b1bfe901}</t>
  </si>
  <si>
    <t>01-z1d</t>
  </si>
  <si>
    <t>stavební položkový - vcp stavba k 30.5.2025</t>
  </si>
  <si>
    <t>{6a4c9d95-3f13-42f5-a0ae-ca3d7844ac47}</t>
  </si>
  <si>
    <t>03-z</t>
  </si>
  <si>
    <t>čov, dešťová kanalizace - změny</t>
  </si>
  <si>
    <t>{bd7286ea-3ac1-4ab9-8460-9e6bcc8ec3e6}</t>
  </si>
  <si>
    <t>KRYCÍ LIST SOUPISU PRACÍ</t>
  </si>
  <si>
    <t>Objekt:</t>
  </si>
  <si>
    <t>01-z1a - stavební položkový - vcp izolace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</si>
  <si>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</si>
  <si>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</si>
  <si>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</si>
  <si>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</si>
  <si>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</si>
  <si>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997 - Přesun sutě</t>
  </si>
  <si>
    <t>PSV - Práce a dodávky PSV</t>
  </si>
  <si>
    <t xml:space="preserve">    711 - Izolace proti vodě, vlhkosti a plynům</t>
  </si>
  <si>
    <t xml:space="preserve">    713 - Izolace tepelné</t>
  </si>
  <si>
    <t xml:space="preserve">    766 - Konstrukce truhlářské</t>
  </si>
  <si>
    <t xml:space="preserve">    776 - Podlahy povlakové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</si>
  <si>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</si>
  <si>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</si>
  <si>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</si>
  <si>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</si>
  <si>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</si>
  <si>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</si>
  <si>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</si>
  <si>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</si>
  <si>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</si>
  <si>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</si>
  <si>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</si>
  <si>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</si>
  <si>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</si>
  <si>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</si>
  <si>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</si>
  <si>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</si>
  <si>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997</t>
  </si>
  <si>
    <t>Přesun sutě</t>
  </si>
  <si>
    <t>89</t>
  </si>
  <si>
    <t>K</t>
  </si>
  <si>
    <t>997006512</t>
  </si>
  <si>
    <t>Vodorovná doprava suti na skládku s naložením na dopravní prostředek a složením přes 100 m do 1 km</t>
  </si>
  <si>
    <t>t</t>
  </si>
  <si>
    <t>CS ÚRS 2023 02</t>
  </si>
  <si>
    <t>4</t>
  </si>
  <si>
    <t>1839045609</t>
  </si>
  <si>
    <t>Online PSC</t>
  </si>
  <si>
    <t>https://podminky.urs.cz/item/CS_URS_2023_02/997006512</t>
  </si>
  <si>
    <t>90</t>
  </si>
  <si>
    <t>997006519</t>
  </si>
  <si>
    <t>Vodorovná doprava suti na skládku Příplatek k ceně -6512 za každý další i započatý 1 km</t>
  </si>
  <si>
    <t>-634506842</t>
  </si>
  <si>
    <t>https://podminky.urs.cz/item/CS_URS_2023_02/997006519</t>
  </si>
  <si>
    <t>VV</t>
  </si>
  <si>
    <t>15,762*25 'Přepočtené koeficientem množství</t>
  </si>
  <si>
    <t>91</t>
  </si>
  <si>
    <t>997013151</t>
  </si>
  <si>
    <t>Vnitrostaveništní doprava suti a vybouraných hmot vodorovně do 50 m svisle s omezením mechanizace pro budovy a haly výšky do 6 m</t>
  </si>
  <si>
    <t>-2143904734</t>
  </si>
  <si>
    <t>https://podminky.urs.cz/item/CS_URS_2023_02/997013151</t>
  </si>
  <si>
    <t>338</t>
  </si>
  <si>
    <t>997013631</t>
  </si>
  <si>
    <t>Poplatek za uložení stavebního odpadu na skládce (skládkovné) směsného stavebního a demoličního zatříděného do Katalogu odpadů pod kódem 17 09 04</t>
  </si>
  <si>
    <t>CS ÚRS 2025 01</t>
  </si>
  <si>
    <t>212349127</t>
  </si>
  <si>
    <t>https://podminky.urs.cz/item/CS_URS_2025_01/997013631</t>
  </si>
  <si>
    <t>337</t>
  </si>
  <si>
    <t>997013645</t>
  </si>
  <si>
    <t>Poplatek za uložení stavebního odpadu na skládce (skládkovné) asfaltového bez obsahu dehtu zatříděného do Katalogu odpadů pod kódem 17 03 02</t>
  </si>
  <si>
    <t>-243953347</t>
  </si>
  <si>
    <t>https://podminky.urs.cz/item/CS_URS_2025_01/997013645</t>
  </si>
  <si>
    <t>336</t>
  </si>
  <si>
    <t>997013814</t>
  </si>
  <si>
    <t>Poplatek za uložení stavebního odpadu na skládce (skládkovné) z izolačních materiálů zatříděného do Katalogu odpadů pod kódem 17 06 04</t>
  </si>
  <si>
    <t>642497697</t>
  </si>
  <si>
    <t>https://podminky.urs.cz/item/CS_URS_2025_01/997013814</t>
  </si>
  <si>
    <t>PSV</t>
  </si>
  <si>
    <t>Práce a dodávky PSV</t>
  </si>
  <si>
    <t>711</t>
  </si>
  <si>
    <t>Izolace proti vodě, vlhkosti a plynům</t>
  </si>
  <si>
    <t>329</t>
  </si>
  <si>
    <t>711141811</t>
  </si>
  <si>
    <t>Odstranění izolace proti vodě, vlhkosti a plynům z přitavených pásů NAIP z plochy vodorovné V jednovrstvé</t>
  </si>
  <si>
    <t>m2</t>
  </si>
  <si>
    <t>16</t>
  </si>
  <si>
    <t>2054047219</t>
  </si>
  <si>
    <t>https://podminky.urs.cz/item/CS_URS_2025_01/711141811</t>
  </si>
  <si>
    <t>vodorovně</t>
  </si>
  <si>
    <t>střecha</t>
  </si>
  <si>
    <t>(25,185*18,07-5,97*9,66)</t>
  </si>
  <si>
    <t>střecha terasa</t>
  </si>
  <si>
    <t>3,29*5,69</t>
  </si>
  <si>
    <t>střecha garáž</t>
  </si>
  <si>
    <t>6,9*7,3</t>
  </si>
  <si>
    <t>Mezisoučet</t>
  </si>
  <si>
    <t>3</t>
  </si>
  <si>
    <t>svisle</t>
  </si>
  <si>
    <t>atika střecha</t>
  </si>
  <si>
    <t>(25,57*2+17,81*2)*0,7</t>
  </si>
  <si>
    <t>atika terasa</t>
  </si>
  <si>
    <t>(5,99+3,29)*0,7</t>
  </si>
  <si>
    <t>atika garáž</t>
  </si>
  <si>
    <t>(7,07*2+7,035)*0,7</t>
  </si>
  <si>
    <t>Součet</t>
  </si>
  <si>
    <t>330</t>
  </si>
  <si>
    <t>711141821</t>
  </si>
  <si>
    <t>Odstranění izolace proti vodě, vlhkosti a plynům z přitavených pásů NAIP z plochy vodorovné V dvouvrstvé</t>
  </si>
  <si>
    <t>-889865012</t>
  </si>
  <si>
    <t>https://podminky.urs.cz/item/CS_URS_2025_01/711141821</t>
  </si>
  <si>
    <t>713</t>
  </si>
  <si>
    <t>Izolace tepelné</t>
  </si>
  <si>
    <t>335</t>
  </si>
  <si>
    <t>713110811</t>
  </si>
  <si>
    <t>Odstranění tepelné izolace stropů nebo podhledů z rohoží, pásů, dílců, desek, bloků volně kladených z vláknitých materiálů suchých, tloušťka izolace do 100 mm</t>
  </si>
  <si>
    <t>-739092932</t>
  </si>
  <si>
    <t>https://podminky.urs.cz/item/CS_URS_2025_01/713110811</t>
  </si>
  <si>
    <t>podhled přesah 2np</t>
  </si>
  <si>
    <t>(1,735+4,305+18,605)*1,1</t>
  </si>
  <si>
    <t>331</t>
  </si>
  <si>
    <t>713120811</t>
  </si>
  <si>
    <t>Odstranění tepelné izolace podlah z rohoží, pásů, dílců, desek, bloků podlah volně kladených nebo mezi trámy z vláknitých materiálů suchých, tloušťka izolace do 100 mm</t>
  </si>
  <si>
    <t>1780259293</t>
  </si>
  <si>
    <t>https://podminky.urs.cz/item/CS_URS_2025_01/713120811</t>
  </si>
  <si>
    <t>2np</t>
  </si>
  <si>
    <t>skladba s TI</t>
  </si>
  <si>
    <t>mč.202,207,212,213</t>
  </si>
  <si>
    <t>(106+23,77+21,9+10,97)</t>
  </si>
  <si>
    <t>332</t>
  </si>
  <si>
    <t>713120812</t>
  </si>
  <si>
    <t>Odstranění tepelné izolace podlah z rohoží, pásů, dílců, desek, bloků podlah volně kladených nebo mezi trámy z vláknitých materiálů nasáklých vodou, tloušťka izolace do 100 mm</t>
  </si>
  <si>
    <t>-507872205</t>
  </si>
  <si>
    <t>https://podminky.urs.cz/item/CS_URS_2025_01/713120812</t>
  </si>
  <si>
    <t>766</t>
  </si>
  <si>
    <t>Konstrukce truhlářské</t>
  </si>
  <si>
    <t>333</t>
  </si>
  <si>
    <t>766421821</t>
  </si>
  <si>
    <t>Demontáž obložení podhledů palubkami</t>
  </si>
  <si>
    <t>1694530542</t>
  </si>
  <si>
    <t>https://podminky.urs.cz/item/CS_URS_2025_01/766421821</t>
  </si>
  <si>
    <t>334</t>
  </si>
  <si>
    <t>766421822</t>
  </si>
  <si>
    <t>Demontáž obložení podhledů podkladových roštů</t>
  </si>
  <si>
    <t>1860913909</t>
  </si>
  <si>
    <t>https://podminky.urs.cz/item/CS_URS_2025_01/766421822</t>
  </si>
  <si>
    <t>776</t>
  </si>
  <si>
    <t>Podlahy povlakové</t>
  </si>
  <si>
    <t>327</t>
  </si>
  <si>
    <t>776201811</t>
  </si>
  <si>
    <t>Demontáž povlakových podlahovin lepených ručně bez podložky</t>
  </si>
  <si>
    <t>-1933547476</t>
  </si>
  <si>
    <t>https://podminky.urs.cz/item/CS_URS_2025_01/776201811</t>
  </si>
  <si>
    <t>1np</t>
  </si>
  <si>
    <t>mč.117,123,127</t>
  </si>
  <si>
    <t>18,45+2,52+5,27</t>
  </si>
  <si>
    <t>mč.204, 205, 212,213,214</t>
  </si>
  <si>
    <t>7,84+14,24+21,9+10,97+8,3</t>
  </si>
  <si>
    <t>01-z1b - stavební položkový - srovnání chybně použité položky demolice a narovnání sutí</t>
  </si>
  <si>
    <t xml:space="preserve">    9 - Ostatní konstrukce a práce, bourání</t>
  </si>
  <si>
    <t>9</t>
  </si>
  <si>
    <t>Ostatní konstrukce a práce, bourání</t>
  </si>
  <si>
    <t>323</t>
  </si>
  <si>
    <t>962032112</t>
  </si>
  <si>
    <t>Bourání zdiva nadzákladového z cihel keramických děrovaných na maltu vápenocementovou, objemu přes 1 m3</t>
  </si>
  <si>
    <t>m3</t>
  </si>
  <si>
    <t>-1927460550</t>
  </si>
  <si>
    <t>https://podminky.urs.cz/item/CS_URS_2025_01/962032112</t>
  </si>
  <si>
    <t>komín</t>
  </si>
  <si>
    <t>3,12*0,93*7,95</t>
  </si>
  <si>
    <t>střešní nádstavba</t>
  </si>
  <si>
    <t>(3,1+3,1+3)*3*0,3-0,8*2*0,3</t>
  </si>
  <si>
    <t>zdivo vnitřní 2np</t>
  </si>
  <si>
    <t>(2,66*3-0,88*2)*0,4</t>
  </si>
  <si>
    <t>(3,785-0,4)*3*0,43</t>
  </si>
  <si>
    <t>0,67*3*0,44</t>
  </si>
  <si>
    <t>2,83*3*0,15</t>
  </si>
  <si>
    <t>3,78*3*0,2</t>
  </si>
  <si>
    <t>(3,61*3-0,95*2)*3*0,2</t>
  </si>
  <si>
    <t>(4,13*3)*0,17</t>
  </si>
  <si>
    <t>(2,3*3-1,43*2)*0,16</t>
  </si>
  <si>
    <t>(2,15+2,77+0,36*2-0,9*2*2)*0,16</t>
  </si>
  <si>
    <t>(3,77-0,4)*3*0,15+0,22*3*0,15</t>
  </si>
  <si>
    <t>4,02*3*0,15</t>
  </si>
  <si>
    <t>((2,025+3,71)*3-0,9*2)*0,16</t>
  </si>
  <si>
    <t>((0,91+2,35+2,17+4,065+1,71+4,065-0,4*2)*3-0,6*2*3)*0,16</t>
  </si>
  <si>
    <t>(4,375*3-1,17*1,2)*0,16</t>
  </si>
  <si>
    <t>((1,975+4,35)*3-(1,17*1,5)*3)*0,2</t>
  </si>
  <si>
    <t>(0,44+0,28*2)*2*0,15</t>
  </si>
  <si>
    <t>(8,02*3-1,6*2)*0,16</t>
  </si>
  <si>
    <t>((7,44-0,4*2)*3-0,8*2-0,9*0,9)*0,16</t>
  </si>
  <si>
    <t>(6,22*3-0,8*2)*0,16</t>
  </si>
  <si>
    <t>3,69*3*0,16</t>
  </si>
  <si>
    <t>3,1*3*0,16</t>
  </si>
  <si>
    <t>(0,915*2+2,42+1,215+0,31+0,2)*3*0,2</t>
  </si>
  <si>
    <t>(1,87*3-0,9*0,9)*0,3</t>
  </si>
  <si>
    <t>(1,35*3-0,9*2)*0,2</t>
  </si>
  <si>
    <t>324</t>
  </si>
  <si>
    <t>962032182</t>
  </si>
  <si>
    <t>Bourání zdiva nadzákladového z tvárnic nebo bloků pórobetonových na tenkovrstvou maltu, objemu přes 1 m3</t>
  </si>
  <si>
    <t>1306881523</t>
  </si>
  <si>
    <t>https://podminky.urs.cz/item/CS_URS_2025_01/962032182</t>
  </si>
  <si>
    <t>obvod 2np tl.300</t>
  </si>
  <si>
    <t>(4,47+8,19+25,57+9,205)*3,45*0,3</t>
  </si>
  <si>
    <t>-(16,75+3,45+3,795+3,07)*2,1*0,3</t>
  </si>
  <si>
    <t>-(3,6*1,8+3,68*0,9)*0,3</t>
  </si>
  <si>
    <t>tl.365</t>
  </si>
  <si>
    <t>17,565*3,45*0,365</t>
  </si>
  <si>
    <t>-(1,2*2,1+3,59*0,9+2,5*2,3+4,8*0,9)*0,365</t>
  </si>
  <si>
    <t xml:space="preserve">tl.415 </t>
  </si>
  <si>
    <t>14,29*3,45*0,415</t>
  </si>
  <si>
    <t>-(1,8+3,54+6,015)*0,9*0,415</t>
  </si>
  <si>
    <t>tl.440</t>
  </si>
  <si>
    <t>(1,82+0,7)*3,45*0,44</t>
  </si>
  <si>
    <t>tl.515</t>
  </si>
  <si>
    <t>5,29*3,45*0,515</t>
  </si>
  <si>
    <t>(25,57*2+17,81*2)*0,7*0,3</t>
  </si>
  <si>
    <t>(5,99+3,29)*0,7*0,3</t>
  </si>
  <si>
    <t>(7,07*2+7,035)*0,7*0,3</t>
  </si>
  <si>
    <t>325</t>
  </si>
  <si>
    <t>962052314</t>
  </si>
  <si>
    <t>Bourání zdiva železobetonového pilířů, průřezu do 0,36 m2</t>
  </si>
  <si>
    <t>-938996455</t>
  </si>
  <si>
    <t>https://podminky.urs.cz/item/CS_URS_2025_01/962052314</t>
  </si>
  <si>
    <t>sloupy 2np</t>
  </si>
  <si>
    <t>(0,4*0,4*3,45)*10</t>
  </si>
  <si>
    <t>326</t>
  </si>
  <si>
    <t>963012520</t>
  </si>
  <si>
    <t>Bourání stropů z desek nebo panelů železobetonových prefabrikovaných s dutinami z panelů, š. přes 300 mm tl. přes 140 mm</t>
  </si>
  <si>
    <t>-1250187335</t>
  </si>
  <si>
    <t>https://podminky.urs.cz/item/CS_URS_2025_01/963012520</t>
  </si>
  <si>
    <t>(25,185*18,07-5,97*9,66)*0,25</t>
  </si>
  <si>
    <t>6,9*7,3*0,25</t>
  </si>
  <si>
    <t>328</t>
  </si>
  <si>
    <t>965043441</t>
  </si>
  <si>
    <t>Bourání mazanin betonových s potěrem nebo teracem tl. do 150 mm, plochy přes 4 m2</t>
  </si>
  <si>
    <t>-44805466</t>
  </si>
  <si>
    <t>https://podminky.urs.cz/item/CS_URS_2023_02/965043441</t>
  </si>
  <si>
    <t>(106+23,77+21,9+10,97)*0,1</t>
  </si>
  <si>
    <t>skladba bez TI</t>
  </si>
  <si>
    <t>m.č.201.203-206,208-211,214</t>
  </si>
  <si>
    <t>(21,35+95,45+7,84+14,24+11,46+1,83+1,49+4,33+21,9+8,3)*0,15</t>
  </si>
  <si>
    <t>84</t>
  </si>
  <si>
    <t>981131711</t>
  </si>
  <si>
    <t>-1764280399</t>
  </si>
  <si>
    <t>https://podminky.urs.cz/item/CS_URS_2023_02/981131711</t>
  </si>
  <si>
    <t>dvojnásobná výměra - chyba ve výpočtu ve smluvním rozpočtu</t>
  </si>
  <si>
    <t xml:space="preserve">2np, veškeré konstrukce nad stropními panely 1np, u garáže včetně stropní konstrukce a atikových panelů, komín, nadstřešní konstrukce. Dodavatel si </t>
  </si>
  <si>
    <t>vypracuje dílenskou dokumantaci včetně technologického postupu prací.</t>
  </si>
  <si>
    <t>488,5*3,5</t>
  </si>
  <si>
    <t>88</t>
  </si>
  <si>
    <t>997006007</t>
  </si>
  <si>
    <t>Úprava stavebního odpadu drcení s dopravou na vzdálenost do 100 m a naložením do drtícího zařízení ze zdiva železobetonového</t>
  </si>
  <si>
    <t>-1296911438</t>
  </si>
  <si>
    <t>https://podminky.urs.cz/item/CS_URS_2023_02/997006007</t>
  </si>
  <si>
    <t>sod</t>
  </si>
  <si>
    <t>-611,416</t>
  </si>
  <si>
    <t xml:space="preserve">žb konstrukce </t>
  </si>
  <si>
    <t>391,275</t>
  </si>
  <si>
    <t>skutečnost</t>
  </si>
  <si>
    <t>suť z pol.č.323-328 (podpůrný výpočet pro stanovení kubatury a suti pol.č.84)</t>
  </si>
  <si>
    <t>445,273</t>
  </si>
  <si>
    <t>odpočet hmotnost pol.č.84</t>
  </si>
  <si>
    <t>-307,755</t>
  </si>
  <si>
    <t>-15285,4</t>
  </si>
  <si>
    <t>(611,416-307,755)*25</t>
  </si>
  <si>
    <t>suť z pol.č.323-324 (podpůrný výpočet pro stanovení kubatury a suti pol.č.84)</t>
  </si>
  <si>
    <t>(85,366+69,565)*25</t>
  </si>
  <si>
    <t>92</t>
  </si>
  <si>
    <t>997013869</t>
  </si>
  <si>
    <t>Poplatek za uložení stavebního odpadu na recyklační skládce (skládkovné) ze směsí nebo oddělených frakcí betonu, cihel a keramických výrobků zatříděného do Katalogu odpadů pod kódem 17 01 07</t>
  </si>
  <si>
    <t>-635417927</t>
  </si>
  <si>
    <t>https://podminky.urs.cz/item/CS_URS_2023_02/997013869</t>
  </si>
  <si>
    <t>uložení mimo drcených betonů</t>
  </si>
  <si>
    <t>SOD</t>
  </si>
  <si>
    <t>-445,563</t>
  </si>
  <si>
    <t>611,416-307,755</t>
  </si>
  <si>
    <t>85,366+69,565</t>
  </si>
  <si>
    <t>01-z1c - rozšíření garáže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</si>
  <si>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</si>
  <si>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</si>
  <si>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</si>
  <si>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</si>
  <si>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</si>
  <si>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</si>
  <si>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998 - Přesun hmot</t>
  </si>
  <si>
    <t xml:space="preserve">    712 - Povlakové krytiny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</si>
  <si>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</si>
  <si>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</si>
  <si>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</si>
  <si>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</si>
  <si>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</si>
  <si>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</si>
  <si>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</si>
  <si>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Zemní práce</t>
  </si>
  <si>
    <t>132254101</t>
  </si>
  <si>
    <t>Hloubení zapažených rýh šířky do 800 mm strojně s urovnáním dna do předepsaného profilu a spádu v hornině třídy těžitelnosti I skupiny 3 do 20 m3</t>
  </si>
  <si>
    <t>-875345631</t>
  </si>
  <si>
    <t>https://podminky.urs.cz/item/CS_URS_2025_01/132254101</t>
  </si>
  <si>
    <t>pro nové základy</t>
  </si>
  <si>
    <t>(2,705+4,26)*0,7*0,92</t>
  </si>
  <si>
    <t>(0,75*0,7*1,65)</t>
  </si>
  <si>
    <t>(2,16*0,7*0,8)</t>
  </si>
  <si>
    <t>139951123</t>
  </si>
  <si>
    <t>Bourání konstrukcí v hloubených vykopávkách strojně s přemístěním suti na hromady na vzdálenost do 20 m nebo s naložením na dopravní prostředek z betonu železového nebo předpjatého</t>
  </si>
  <si>
    <t>903800192</t>
  </si>
  <si>
    <t>https://podminky.urs.cz/item/CS_URS_2025_01/139951123</t>
  </si>
  <si>
    <t>zídka v prostoru rozšíření</t>
  </si>
  <si>
    <t>3*0,3*1,8</t>
  </si>
  <si>
    <t>Zakládání</t>
  </si>
  <si>
    <t>213221101</t>
  </si>
  <si>
    <t>Ochranná vrstva na základové spáře tl. do 150 mm z prostého betonu bez zvláštních nároků na prostředí tř. C 12/15</t>
  </si>
  <si>
    <t>35678862</t>
  </si>
  <si>
    <t>https://podminky.urs.cz/item/CS_URS_2025_01/213221101</t>
  </si>
  <si>
    <t>základová spára</t>
  </si>
  <si>
    <t>(2,705+4,26)*0,05*0,67</t>
  </si>
  <si>
    <t>(0,75*0,05*1,4)</t>
  </si>
  <si>
    <t>(2,16*0,05*2,13)</t>
  </si>
  <si>
    <t>341</t>
  </si>
  <si>
    <t>271542211</t>
  </si>
  <si>
    <t>Podsyp pod základové konstrukce se zhutněním a urovnáním povrchu ze štěrkodrtě netříděné</t>
  </si>
  <si>
    <t>736707861</t>
  </si>
  <si>
    <t>https://podminky.urs.cz/item/CS_URS_2025_01/271542211</t>
  </si>
  <si>
    <t>podklad rozšíření garáže</t>
  </si>
  <si>
    <t>fr.0-32 mm</t>
  </si>
  <si>
    <t>(6,57*2,105+2,7*1,66)*0,15</t>
  </si>
  <si>
    <t>271922211</t>
  </si>
  <si>
    <t>Podsyp pod základové konstrukce se zhutněním a urovnáním povrchu z recyklátu betonového</t>
  </si>
  <si>
    <t>1917995742</t>
  </si>
  <si>
    <t>https://podminky.urs.cz/item/CS_URS_2023_02/271922211</t>
  </si>
  <si>
    <t>snížená vstupu do kotelny</t>
  </si>
  <si>
    <t>(2,75*1,66)*1,15</t>
  </si>
  <si>
    <t>5</t>
  </si>
  <si>
    <t>273321411</t>
  </si>
  <si>
    <t>Základy z betonu železového (bez výztuže) desky z betonu bez zvláštních nároků na prostředí tř. C 20/25</t>
  </si>
  <si>
    <t>2078441398</t>
  </si>
  <si>
    <t>https://podminky.urs.cz/item/CS_URS_2023_02/273321411</t>
  </si>
  <si>
    <t>rozšíření garáže podkladní mazanina</t>
  </si>
  <si>
    <t>(7,07*2,605+2,7*1,66)*0,15</t>
  </si>
  <si>
    <t>6</t>
  </si>
  <si>
    <t>273351121</t>
  </si>
  <si>
    <t>Bednění základů desek zřízení</t>
  </si>
  <si>
    <t>-1680285035</t>
  </si>
  <si>
    <t>https://podminky.urs.cz/item/CS_URS_2023_02/273351121</t>
  </si>
  <si>
    <t>(7,06+2,605)*0,3</t>
  </si>
  <si>
    <t>7</t>
  </si>
  <si>
    <t>273351122</t>
  </si>
  <si>
    <t>Bednění základů desek odstranění</t>
  </si>
  <si>
    <t>1450263932</t>
  </si>
  <si>
    <t>https://podminky.urs.cz/item/CS_URS_2023_02/273351122</t>
  </si>
  <si>
    <t>8</t>
  </si>
  <si>
    <t>273362021</t>
  </si>
  <si>
    <t>Výztuž základů desek ze svařovaných sítí z drátů typu KARI</t>
  </si>
  <si>
    <t>-534236648</t>
  </si>
  <si>
    <t>https://podminky.urs.cz/item/CS_URS_2023_02/273362021</t>
  </si>
  <si>
    <t>nový nájez  ke garážím</t>
  </si>
  <si>
    <t>6*5*3,033*1,25/1000*1,1</t>
  </si>
  <si>
    <t>274321511</t>
  </si>
  <si>
    <t>Základy z betonu železového (bez výztuže) pasy z betonu bez zvláštních nároků na prostředí tř. C 25/30</t>
  </si>
  <si>
    <t>1748624106</t>
  </si>
  <si>
    <t>https://podminky.urs.cz/item/CS_URS_2025_01/274321511</t>
  </si>
  <si>
    <t>nové pasy</t>
  </si>
  <si>
    <t>(2,705+4,26)*0,7*0,67</t>
  </si>
  <si>
    <t>(0,75*0,7*1,4)</t>
  </si>
  <si>
    <t>(2,16*0,7*2,13)</t>
  </si>
  <si>
    <t>274351121</t>
  </si>
  <si>
    <t>Bednění základů pasů rovné zřízení</t>
  </si>
  <si>
    <t>-809355735</t>
  </si>
  <si>
    <t>https://podminky.urs.cz/item/CS_URS_2025_01/274351121</t>
  </si>
  <si>
    <t>(2,705+4,26)*2*0,67</t>
  </si>
  <si>
    <t>(0,75*0,7)*2</t>
  </si>
  <si>
    <t>(2,16*2,13)*2</t>
  </si>
  <si>
    <t>274351122</t>
  </si>
  <si>
    <t>Bednění základů pasů rovné odstranění</t>
  </si>
  <si>
    <t>-269589588</t>
  </si>
  <si>
    <t>https://podminky.urs.cz/item/CS_URS_2025_01/274351122</t>
  </si>
  <si>
    <t>274361821</t>
  </si>
  <si>
    <t>Výztuž základů pasů z betonářské oceli 10 505 (R) nebo BSt 500</t>
  </si>
  <si>
    <t>485609868</t>
  </si>
  <si>
    <t>https://podminky.urs.cz/item/CS_URS_2025_01/274361821</t>
  </si>
  <si>
    <t>základové pasy</t>
  </si>
  <si>
    <t>(7,17+2)*6*0,888/1000*1,1</t>
  </si>
  <si>
    <t>27*1,2*0,395/1000*1,1</t>
  </si>
  <si>
    <t>279113146</t>
  </si>
  <si>
    <t>Základové zdi z tvárnic ztraceného bednění včetně výplně z betonu bez zvláštních nároků na vliv prostředí třídy C 20/25, tloušťky zdiva přes 400 do 500 mm</t>
  </si>
  <si>
    <t>1617658762</t>
  </si>
  <si>
    <t>https://podminky.urs.cz/item/CS_URS_2025_01/279113146</t>
  </si>
  <si>
    <t>srovnávací řada</t>
  </si>
  <si>
    <t>(7,07+2,605)*0,25</t>
  </si>
  <si>
    <t>339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</si>
  <si>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</si>
  <si>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</si>
  <si>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1245808339</t>
  </si>
  <si>
    <t>https://podminky.urs.cz/item/CS_URS_2025_01/279361821</t>
  </si>
  <si>
    <t>(7,07+2,605)/0,25*2*0,4*0,888/1000*1,1</t>
  </si>
  <si>
    <t>(7,07+2,605)*2*0,888/1000*1,1</t>
  </si>
  <si>
    <t>Svislé a kompletní konstrukce</t>
  </si>
  <si>
    <t>310232075</t>
  </si>
  <si>
    <t>Zazdívka otvorů ve zdivu nadzákladovém děrovanými broušenými cihlami plochy přes 1 m2 do 4 m2 na tenkovrstvou maltu, tl. zdiva 440 mm</t>
  </si>
  <si>
    <t>1525471181</t>
  </si>
  <si>
    <t>https://podminky.urs.cz/item/CS_URS_2025_01/310232075</t>
  </si>
  <si>
    <t>původní okno ve štítu</t>
  </si>
  <si>
    <t>5*0,6</t>
  </si>
  <si>
    <t>311235211</t>
  </si>
  <si>
    <t>Zdivo jednovrstvé z cihel děrovaných broušených na celoplošnou tenkovrstvou maltu, pevnost cihel do P10, tl. zdiva 440 mm</t>
  </si>
  <si>
    <t>444100994</t>
  </si>
  <si>
    <t>https://podminky.urs.cz/item/CS_URS_2025_01/311235211</t>
  </si>
  <si>
    <t>garáž</t>
  </si>
  <si>
    <t>(7,07+2,605)*4,75</t>
  </si>
  <si>
    <t>-(3*4+1,2*1,25)</t>
  </si>
  <si>
    <t>(7,285+6,995)*1,995</t>
  </si>
  <si>
    <t>359</t>
  </si>
  <si>
    <t>311351121</t>
  </si>
  <si>
    <t>Bednění nadzákladových zdí nosných rovné oboustranné za každou stranu zřízení</t>
  </si>
  <si>
    <t>489733149</t>
  </si>
  <si>
    <t>https://podminky.urs.cz/item/CS_URS_2025_01/311351121</t>
  </si>
  <si>
    <t>doplnění zídky vstupu</t>
  </si>
  <si>
    <t>(2,71+2,71+0,25)*0,6</t>
  </si>
  <si>
    <t>360</t>
  </si>
  <si>
    <t>311351122</t>
  </si>
  <si>
    <t>Bednění nadzákladových zdí nosných rovné oboustranné za každou stranu odstranění</t>
  </si>
  <si>
    <t>-790797106</t>
  </si>
  <si>
    <t>https://podminky.urs.cz/item/CS_URS_2025_01/311351122</t>
  </si>
  <si>
    <t>361</t>
  </si>
  <si>
    <t>311362021</t>
  </si>
  <si>
    <t>Výztuž nadzákladových zdí nosných svislých nebo odkloněných od svislice, rovných nebo oblých ze svařovaných sítí z drátů typu KARI</t>
  </si>
  <si>
    <t>1586341683</t>
  </si>
  <si>
    <t>https://podminky.urs.cz/item/CS_URS_2025_01/311362021</t>
  </si>
  <si>
    <t>ohlá Kari síť 6/150/150</t>
  </si>
  <si>
    <t>3*2*3,033/1000</t>
  </si>
  <si>
    <t>358</t>
  </si>
  <si>
    <t>312321817</t>
  </si>
  <si>
    <t>Nadzákladové zdi z betonu železového (bez výztuže) výplňové pohledového (v přírodní barvě drtí a přísad) tř. C 20/25</t>
  </si>
  <si>
    <t>-318437145</t>
  </si>
  <si>
    <t>https://podminky.urs.cz/item/CS_URS_2025_01/312321817</t>
  </si>
  <si>
    <t>(2,71*0,25*0,6)</t>
  </si>
  <si>
    <t>317121101</t>
  </si>
  <si>
    <t>Montáž prefabrikovaných překladů délky do 1500 mm</t>
  </si>
  <si>
    <t>kus</t>
  </si>
  <si>
    <t>1269494671</t>
  </si>
  <si>
    <t>https://podminky.urs.cz/item/CS_URS_2025_01/317121101</t>
  </si>
  <si>
    <t>3*2</t>
  </si>
  <si>
    <t>M</t>
  </si>
  <si>
    <t>59321101</t>
  </si>
  <si>
    <t>překlad železobetonový RZP vylehčený 1490x140x140mm</t>
  </si>
  <si>
    <t>-455503003</t>
  </si>
  <si>
    <t>19</t>
  </si>
  <si>
    <t>317234410</t>
  </si>
  <si>
    <t>Vyzdívka mezi nosníky cihlami pálenými na maltu cementovou</t>
  </si>
  <si>
    <t>-1807373645</t>
  </si>
  <si>
    <t>https://podminky.urs.cz/item/CS_URS_2023_02/317234410</t>
  </si>
  <si>
    <t>garážová vrata</t>
  </si>
  <si>
    <t>0,45*0,22*3,5</t>
  </si>
  <si>
    <t>20</t>
  </si>
  <si>
    <t>317944323</t>
  </si>
  <si>
    <t>Válcované nosníky dodatečně osazované do připravených otvorů bez zazdění hlav č. 14 až 22</t>
  </si>
  <si>
    <t>-1069619896</t>
  </si>
  <si>
    <t>https://podminky.urs.cz/item/CS_URS_2023_02/317944323</t>
  </si>
  <si>
    <t>vrata</t>
  </si>
  <si>
    <t>Ič.22</t>
  </si>
  <si>
    <t>3*3,5*31,1/1000</t>
  </si>
  <si>
    <t>27</t>
  </si>
  <si>
    <t>342244121</t>
  </si>
  <si>
    <t>Příčky jednoduché z cihel děrovaných klasických spojených na pero a drážku na maltu M5, pevnost cihel do P15, tl. příčky 140 mm</t>
  </si>
  <si>
    <t>351166468</t>
  </si>
  <si>
    <t>https://podminky.urs.cz/item/CS_URS_2023_02/342244121</t>
  </si>
  <si>
    <t>(2,155+2,185)*4,85</t>
  </si>
  <si>
    <t>-0,8*2</t>
  </si>
  <si>
    <t>342291121</t>
  </si>
  <si>
    <t>Ukotvení příček plochými kotvami, do konstrukce cihelné</t>
  </si>
  <si>
    <t>m</t>
  </si>
  <si>
    <t>2095424003</t>
  </si>
  <si>
    <t>https://podminky.urs.cz/item/CS_URS_2025_01/342291121</t>
  </si>
  <si>
    <t>4,85*2</t>
  </si>
  <si>
    <t>28</t>
  </si>
  <si>
    <t>346244381</t>
  </si>
  <si>
    <t>Plentování ocelových válcovaných nosníků jednostranné cihlami na maltu, výška stojiny do 200 mm</t>
  </si>
  <si>
    <t>2043731865</t>
  </si>
  <si>
    <t>https://podminky.urs.cz/item/CS_URS_2023_02/346244381</t>
  </si>
  <si>
    <t>3,5*0,22*2</t>
  </si>
  <si>
    <t>3*0,45</t>
  </si>
  <si>
    <t>349231811</t>
  </si>
  <si>
    <t>Přizdívka z cihel ostění s ozubem ve vybouraných otvorech, s vysekáním kapes pro zavázaní přes 80 do 150 mm</t>
  </si>
  <si>
    <t>-1351447464</t>
  </si>
  <si>
    <t>https://podminky.urs.cz/item/CS_URS_2025_01/349231811</t>
  </si>
  <si>
    <t>2,1*0,45*2</t>
  </si>
  <si>
    <t>Vodorovné konstrukce</t>
  </si>
  <si>
    <t>34</t>
  </si>
  <si>
    <t>417321414</t>
  </si>
  <si>
    <t>Ztužující pásy a věnce z betonu železového (bez výztuže) tř. C 20/25</t>
  </si>
  <si>
    <t>-298251723</t>
  </si>
  <si>
    <t>https://podminky.urs.cz/item/CS_URS_2023_02/417321414</t>
  </si>
  <si>
    <t>-(6,645*2+7,285)*0,25*0,185</t>
  </si>
  <si>
    <t>rozšíření</t>
  </si>
  <si>
    <t>(6,545*2+9,89)*0,25*0,44</t>
  </si>
  <si>
    <t>(6,545*2+9,89-3)*0,25*0,44</t>
  </si>
  <si>
    <t>35</t>
  </si>
  <si>
    <t>417351115</t>
  </si>
  <si>
    <t>Bednění bočnic ztužujících pásů a věnců včetně vzpěr zřízení</t>
  </si>
  <si>
    <t>935707528</t>
  </si>
  <si>
    <t>https://podminky.urs.cz/item/CS_URS_2023_02/417351115</t>
  </si>
  <si>
    <t>-(6,645*2+7,285)*0,185*2</t>
  </si>
  <si>
    <t>(6,565*2+6,995*2+8,99+9,89)*0,25</t>
  </si>
  <si>
    <t>(6,565*2+6,995*2+8,99+9,89-3*2+0,44*2)*0,25</t>
  </si>
  <si>
    <t>36</t>
  </si>
  <si>
    <t>417351116</t>
  </si>
  <si>
    <t>Bednění bočnic ztužujících pásů a věnců včetně vzpěr odstranění</t>
  </si>
  <si>
    <t>1381259633</t>
  </si>
  <si>
    <t>https://podminky.urs.cz/item/CS_URS_2023_02/417351116</t>
  </si>
  <si>
    <t>37</t>
  </si>
  <si>
    <t>417361821</t>
  </si>
  <si>
    <t>Výztuž ztužujících pásů a věnců z betonářské oceli 10 505 (R) nebo BSt 500</t>
  </si>
  <si>
    <t>-2114422041</t>
  </si>
  <si>
    <t>https://podminky.urs.cz/item/CS_URS_2023_02/417361821</t>
  </si>
  <si>
    <t>garáž 250x185 mm</t>
  </si>
  <si>
    <t>-(6,645*2+7,285)*4*0,888/1000*1,15</t>
  </si>
  <si>
    <t>-((0,2*2+0,12*2+0,1*2)*(6,645*2+7,285)/0,25)*0,222/1000*1,15</t>
  </si>
  <si>
    <t>23,89*6*1,998/1000*1,15</t>
  </si>
  <si>
    <t>160*1,28*0,222/1000*1,15</t>
  </si>
  <si>
    <t>20,89*4*0,888/1000*1,15</t>
  </si>
  <si>
    <t>140*1,28*0,222/1000*1,15</t>
  </si>
  <si>
    <t>354</t>
  </si>
  <si>
    <t>430321515</t>
  </si>
  <si>
    <t>Schodišťové konstrukce a rampy z betonu železového (bez výztuže) stupně, schodnice, ramena, podesty s nosníky tř. C 20/25</t>
  </si>
  <si>
    <t>-55325379</t>
  </si>
  <si>
    <t>https://podminky.urs.cz/item/CS_URS_2025_01/430321515</t>
  </si>
  <si>
    <t>vstupní schodiště - SDH</t>
  </si>
  <si>
    <t>(2,71*1,735)*0,3</t>
  </si>
  <si>
    <t>355</t>
  </si>
  <si>
    <t>430362021</t>
  </si>
  <si>
    <t>Výztuž schodišťových konstrukcí a ramp stupňů, schodnic, ramen, podest s nosníky ze svařovaných sítí z drátů typu KARI</t>
  </si>
  <si>
    <t>-582798972</t>
  </si>
  <si>
    <t>https://podminky.urs.cz/item/CS_URS_2025_01/430362021</t>
  </si>
  <si>
    <t>schodiště</t>
  </si>
  <si>
    <t>2,71*1,735*5,267/1000*1,25</t>
  </si>
  <si>
    <t>356</t>
  </si>
  <si>
    <t>434351141</t>
  </si>
  <si>
    <t>Bednění stupňů betonovaných na podstupňové desce nebo na terénu půdorysně přímočarých zřízení</t>
  </si>
  <si>
    <t>1362678518</t>
  </si>
  <si>
    <t>https://podminky.urs.cz/item/CS_URS_2025_01/434351141</t>
  </si>
  <si>
    <t>(1,735*0,175)*3</t>
  </si>
  <si>
    <t>357</t>
  </si>
  <si>
    <t>434351142</t>
  </si>
  <si>
    <t>Bednění stupňů betonovaných na podstupňové desce nebo na terénu půdorysně přímočarých odstranění</t>
  </si>
  <si>
    <t>-546293861</t>
  </si>
  <si>
    <t>https://podminky.urs.cz/item/CS_URS_2025_01/434351142</t>
  </si>
  <si>
    <t>Komunikace pozemní</t>
  </si>
  <si>
    <t>340</t>
  </si>
  <si>
    <t>581131115</t>
  </si>
  <si>
    <t>Kryt cementobetonový silničních komunikací skupiny CB I tl. 200 mm</t>
  </si>
  <si>
    <t>-1373299375</t>
  </si>
  <si>
    <t>https://podminky.urs.cz/item/CS_URS_2025_01/581131115</t>
  </si>
  <si>
    <t>nový nájezd ke garáži</t>
  </si>
  <si>
    <t>prům.tl.200 mm</t>
  </si>
  <si>
    <t>6*5</t>
  </si>
  <si>
    <t>Úpravy povrchů, podlahy a osazování výplní</t>
  </si>
  <si>
    <t>40</t>
  </si>
  <si>
    <t>612131121</t>
  </si>
  <si>
    <t>Podkladní a spojovací vrstva vnitřních omítaných ploch penetrace disperzní nanášená ručně stěn</t>
  </si>
  <si>
    <t>-965181270</t>
  </si>
  <si>
    <t>https://podminky.urs.cz/item/CS_URS_2023_02/612131121</t>
  </si>
  <si>
    <t>nové zdivo</t>
  </si>
  <si>
    <t>60,945+19,449*2</t>
  </si>
  <si>
    <t>41</t>
  </si>
  <si>
    <t>612341121</t>
  </si>
  <si>
    <t>Omítka sádrová nebo vápenosádrová vnitřních ploch nanášená ručně jednovrstvá, tloušťky do 10 mm hladká svislých konstrukcí stěn</t>
  </si>
  <si>
    <t>-765814570</t>
  </si>
  <si>
    <t>https://podminky.urs.cz/item/CS_URS_2023_02/612341121</t>
  </si>
  <si>
    <t>46</t>
  </si>
  <si>
    <t>622151021</t>
  </si>
  <si>
    <t>Penetrační nátěr vnějších pastovitých tenkovrstvých omítek mozaikových akrylátový stěn</t>
  </si>
  <si>
    <t>382087029</t>
  </si>
  <si>
    <t>https://podminky.urs.cz/item/CS_URS_2023_02/622151021</t>
  </si>
  <si>
    <t>sokl - rozšíření</t>
  </si>
  <si>
    <t>2,605*0,6</t>
  </si>
  <si>
    <t>47</t>
  </si>
  <si>
    <t>622151031</t>
  </si>
  <si>
    <t>Penetrační nátěr vnějších pastovitých tenkovrstvých omítek silikonový stěn</t>
  </si>
  <si>
    <t>1765542725</t>
  </si>
  <si>
    <t>https://podminky.urs.cz/item/CS_URS_2023_02/622151031</t>
  </si>
  <si>
    <t>rozšíření garáž</t>
  </si>
  <si>
    <t>(4,8-3,43)*(7,135*2+10,17)</t>
  </si>
  <si>
    <t>(2,605*3,43)</t>
  </si>
  <si>
    <t>48</t>
  </si>
  <si>
    <t>622211032</t>
  </si>
  <si>
    <t>Montáž kontaktního zateplení lepením a mechanickým kotvením z polystyrenových desek na vnější stěny, na podklad z pórobetonu, tloušťky desek přes 120 do 160 mm</t>
  </si>
  <si>
    <t>-131207103</t>
  </si>
  <si>
    <t>https://podminky.urs.cz/item/CS_URS_2023_02/622211032</t>
  </si>
  <si>
    <t>49</t>
  </si>
  <si>
    <t>28376019</t>
  </si>
  <si>
    <t>deska perimetrická fasádní soklová 150kPa λ=0,035 tl 140mm</t>
  </si>
  <si>
    <t>-494763365</t>
  </si>
  <si>
    <t>1,563*1,05 "Přepočtené koeficientem množství</t>
  </si>
  <si>
    <t>50</t>
  </si>
  <si>
    <t>622221031</t>
  </si>
  <si>
    <t>Montáž kontaktního zateplení lepením a mechanickým kotvením z desek z minerální vlny s podélnou orientací vláken nebo kombinovaných na vnější stěny, na podklad betonový nebo z lehčeného betonu, z tvárnic keramických nebo vápenopískových, tloušťky desek přes 120 do 160 mm</t>
  </si>
  <si>
    <t>-681600385</t>
  </si>
  <si>
    <t>https://podminky.urs.cz/item/CS_URS_2023_02/622221031</t>
  </si>
  <si>
    <t>51</t>
  </si>
  <si>
    <t>63142046</t>
  </si>
  <si>
    <t>deska tepelně izolační minerální kontaktních fasád podélné vlákno λ=0,037-0,038 tl 160mm</t>
  </si>
  <si>
    <t>-236720131</t>
  </si>
  <si>
    <t>42,418*1,05 "Přepočtené koeficientem množství</t>
  </si>
  <si>
    <t>52</t>
  </si>
  <si>
    <t>622511112</t>
  </si>
  <si>
    <t>Omítka tenkovrstvá akrylátová vnějších ploch probarvená bez penetrace mozaiková střednězrnná stěn</t>
  </si>
  <si>
    <t>975907887</t>
  </si>
  <si>
    <t>https://podminky.urs.cz/item/CS_URS_2023_02/622511112</t>
  </si>
  <si>
    <t>53</t>
  </si>
  <si>
    <t>622531022</t>
  </si>
  <si>
    <t>Omítka tenkovrstvá silikonová vnějších ploch probarvená bez penetrace zatíraná (škrábaná), zrnitost 2,0 mm stěn</t>
  </si>
  <si>
    <t>1408622060</t>
  </si>
  <si>
    <t>https://podminky.urs.cz/item/CS_URS_2023_02/622531022</t>
  </si>
  <si>
    <t>342</t>
  </si>
  <si>
    <t>631311135</t>
  </si>
  <si>
    <t>Mazanina z betonu prostého bez zvýšených nároků na prostředí tl. přes 120 do 240 mm tř. C 20/25</t>
  </si>
  <si>
    <t>1875429935</t>
  </si>
  <si>
    <t>https://podminky.urs.cz/item/CS_URS_2025_01/631311135</t>
  </si>
  <si>
    <t xml:space="preserve">garáž </t>
  </si>
  <si>
    <t>53,63*0,15</t>
  </si>
  <si>
    <t>343</t>
  </si>
  <si>
    <t>631319202</t>
  </si>
  <si>
    <t>Příplatek k cenám betonových mazanin za vyztužení ocelovými vlákny (drátkobeton) objemové vyztužení 20 kg/m3</t>
  </si>
  <si>
    <t>1697841807</t>
  </si>
  <si>
    <t>https://podminky.urs.cz/item/CS_URS_2025_01/631319202</t>
  </si>
  <si>
    <t>55</t>
  </si>
  <si>
    <t>632451234</t>
  </si>
  <si>
    <t>Potěr cementový samonivelační litý tř. C 25, tl. přes 45 do 50 mm</t>
  </si>
  <si>
    <t>571902202</t>
  </si>
  <si>
    <t>https://podminky.urs.cz/item/CS_URS_2023_02/632451234</t>
  </si>
  <si>
    <t>zátěžové XPS</t>
  </si>
  <si>
    <t>1np garáž</t>
  </si>
  <si>
    <t>-46,49</t>
  </si>
  <si>
    <t>2,155*2,185</t>
  </si>
  <si>
    <t>56</t>
  </si>
  <si>
    <t>632451292</t>
  </si>
  <si>
    <t>Potěr cementový samonivelační litý Příplatek k cenám za každých dalších i započatých 5 mm tloušťky přes 50 mm tř. C 25</t>
  </si>
  <si>
    <t>1103226916</t>
  </si>
  <si>
    <t>https://podminky.urs.cz/item/CS_URS_2023_02/632451292</t>
  </si>
  <si>
    <t>-41,781*2</t>
  </si>
  <si>
    <t>57</t>
  </si>
  <si>
    <t>633131112</t>
  </si>
  <si>
    <t>Povrchová úprava vsypovou směsí průmyslových betonových podlah těžký provoz s přísadou karbidu, tl. 3 mm</t>
  </si>
  <si>
    <t>-978303162</t>
  </si>
  <si>
    <t>https://podminky.urs.cz/item/CS_URS_2023_02/633131112</t>
  </si>
  <si>
    <t>53,63</t>
  </si>
  <si>
    <t>58</t>
  </si>
  <si>
    <t>634112123</t>
  </si>
  <si>
    <t>Obvodová dilatace mezi stěnou a mazaninou nebo potěrem podlahovým páskem z pěnového PE s fólií tl. do 10 mm, výšky 80 mm</t>
  </si>
  <si>
    <t>1926789108</t>
  </si>
  <si>
    <t>https://podminky.urs.cz/item/CS_URS_2023_02/634112123</t>
  </si>
  <si>
    <t>2,26+2,305+2,605+2,155*2+2,185*2</t>
  </si>
  <si>
    <t>59</t>
  </si>
  <si>
    <t>634663111</t>
  </si>
  <si>
    <t>Výplň dilatačních spar mazanin polyuretanovou samonivelační hmotou, šířka spáry do 10 mm</t>
  </si>
  <si>
    <t>-1237505994</t>
  </si>
  <si>
    <t>https://podminky.urs.cz/item/CS_URS_2023_02/634663111</t>
  </si>
  <si>
    <t>-6,645+6,585</t>
  </si>
  <si>
    <t>6,645+4,285+8,99</t>
  </si>
  <si>
    <t>60</t>
  </si>
  <si>
    <t>634911124</t>
  </si>
  <si>
    <t>Řezání dilatačních nebo smršťovacích spár v čerstvé betonové mazanině nebo potěru šířky přes 5 do 10 mm, hloubky přes 50 do 80 mm</t>
  </si>
  <si>
    <t>722393545</t>
  </si>
  <si>
    <t>https://podminky.urs.cz/item/CS_URS_2023_02/634911124</t>
  </si>
  <si>
    <t>61</t>
  </si>
  <si>
    <t>941211112</t>
  </si>
  <si>
    <t>Lešení řadové rámové lehké pracovní s podlahami s provozním zatížením tř. 3 do 200 kg/m2 šířky tř. SW06 od 0,6 do 0,9 m výšky přes 10 do 25 m montáž</t>
  </si>
  <si>
    <t>22280877</t>
  </si>
  <si>
    <t>https://podminky.urs.cz/item/CS_URS_2023_02/941211112</t>
  </si>
  <si>
    <t>vnější lešení - rozšíření</t>
  </si>
  <si>
    <t>62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</si>
  <si>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</si>
  <si>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</si>
  <si>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-1771920734</t>
  </si>
  <si>
    <t>https://podminky.urs.cz/item/CS_URS_2023_02/941211211</t>
  </si>
  <si>
    <t>předpoklad 6 měsíců - rozšíření</t>
  </si>
  <si>
    <t>50*30*6</t>
  </si>
  <si>
    <t>63</t>
  </si>
  <si>
    <t>941211811</t>
  </si>
  <si>
    <t>Lešení řadové rámové lehké pracovní s podlahami s provozním zatížením tř. 3 do 200 kg/m2 šířky tř. SW06 od 0,6 do 0,9 m výšky do 10 m demontáž</t>
  </si>
  <si>
    <t>883684777</t>
  </si>
  <si>
    <t>https://podminky.urs.cz/item/CS_URS_2023_02/941211811</t>
  </si>
  <si>
    <t>344</t>
  </si>
  <si>
    <t>949101112</t>
  </si>
  <si>
    <t>Lešení pomocné pracovní pro objekty pozemních staveb pro zatížení do 150 kg/m2, o výšce lešeňové podlahy přes 1,9 do 3,5 m</t>
  </si>
  <si>
    <t>1563883205</t>
  </si>
  <si>
    <t>https://podminky.urs.cz/item/CS_URS_2025_01/949101112</t>
  </si>
  <si>
    <t>6,645*8,99</t>
  </si>
  <si>
    <t>69</t>
  </si>
  <si>
    <t>962032240</t>
  </si>
  <si>
    <t>Bourání zdiva nadzákladového z cihel nebo tvárnic z cihel pálených nebo vápenopískových, na maltu cementovou, objemu do 1 m3</t>
  </si>
  <si>
    <t>275901897</t>
  </si>
  <si>
    <t>https://podminky.urs.cz/item/CS_URS_2023_02/962032240</t>
  </si>
  <si>
    <t>stěna s vraty</t>
  </si>
  <si>
    <t>(7,07*2,34+1,66*1,48-2,1*2,1-1,56*2,05-1,46*1,22)*0,45</t>
  </si>
  <si>
    <t>71</t>
  </si>
  <si>
    <t>-619695669</t>
  </si>
  <si>
    <t>před garáží pro rozšíření</t>
  </si>
  <si>
    <t>3*7,2*0,15</t>
  </si>
  <si>
    <t>973031825</t>
  </si>
  <si>
    <t>Vysekání výklenků nebo kapes ve zdivu z cihel na maltu vápennou nebo vápenocementovou kapes pro zavázání nových zdí, tl. do 450 mm</t>
  </si>
  <si>
    <t>1973705099</t>
  </si>
  <si>
    <t>https://podminky.urs.cz/item/CS_URS_2025_01/973031825</t>
  </si>
  <si>
    <t>napojení stěny garáže na původní</t>
  </si>
  <si>
    <t>2,1</t>
  </si>
  <si>
    <t>ostění</t>
  </si>
  <si>
    <t>2,1*2</t>
  </si>
  <si>
    <t>80</t>
  </si>
  <si>
    <t>977312114</t>
  </si>
  <si>
    <t>Řezání stávajících betonových mazanin s vyztužením hloubky přes 150 do 200 mm</t>
  </si>
  <si>
    <t>406922964</t>
  </si>
  <si>
    <t>https://podminky.urs.cz/item/CS_URS_2023_02/977312114</t>
  </si>
  <si>
    <t>posun objektu</t>
  </si>
  <si>
    <t>2,9+7,07</t>
  </si>
  <si>
    <t>85</t>
  </si>
  <si>
    <t>985131111</t>
  </si>
  <si>
    <t>Očištění ploch stěn, rubu kleneb a podlah tlakovou vodou</t>
  </si>
  <si>
    <t>-341114167</t>
  </si>
  <si>
    <t>https://podminky.urs.cz/item/CS_URS_2023_02/985131111</t>
  </si>
  <si>
    <t>stávající základy v místech styku s novými základy</t>
  </si>
  <si>
    <t>(1,2*0,5)</t>
  </si>
  <si>
    <t>985223110</t>
  </si>
  <si>
    <t>Přezdívání zdiva do aktivované malty cihelného, objemu do 1 m3</t>
  </si>
  <si>
    <t>117156602</t>
  </si>
  <si>
    <t>https://podminky.urs.cz/item/CS_URS_2025_01/985223110</t>
  </si>
  <si>
    <t>uvolněné garážové zdivo</t>
  </si>
  <si>
    <t>(7,07+1,8)*0,45*0,3</t>
  </si>
  <si>
    <t>86</t>
  </si>
  <si>
    <t>985331215</t>
  </si>
  <si>
    <t>Dodatečné vlepování betonářské výztuže včetně vyvrtání a vyčištění otvoru chemickou maltou průměr výztuže 16 mm</t>
  </si>
  <si>
    <t>443638770</t>
  </si>
  <si>
    <t>https://podminky.urs.cz/item/CS_URS_2023_02/985331215</t>
  </si>
  <si>
    <t>6x kotva spřažení</t>
  </si>
  <si>
    <t>(0,15*6)</t>
  </si>
  <si>
    <t>87</t>
  </si>
  <si>
    <t>13021015</t>
  </si>
  <si>
    <t>tyč ocelová kruhová žebírková DIN 488 jakost B500B (10 505) výztuž do betonu D 16mm</t>
  </si>
  <si>
    <t>1916467325</t>
  </si>
  <si>
    <t>0,9*0,00163 "Přepočtené koeficientem množství</t>
  </si>
  <si>
    <t>18,14*25 'Přepočtené koeficientem množství</t>
  </si>
  <si>
    <t>998</t>
  </si>
  <si>
    <t>Přesun hmot</t>
  </si>
  <si>
    <t>93</t>
  </si>
  <si>
    <t>998011003</t>
  </si>
  <si>
    <t>Přesun hmot pro budovy občanské výstavby, bydlení, výrobu a služby s nosnou svislou konstrukcí zděnou z cihel, tvárnic nebo kamene vodorovná dopravní vzdálenost do 100 m pro budovy výšky přes 12 do 24 m</t>
  </si>
  <si>
    <t>-475848849</t>
  </si>
  <si>
    <t>https://podminky.urs.cz/item/CS_URS_2023_02/998011003</t>
  </si>
  <si>
    <t>94</t>
  </si>
  <si>
    <t>711111001</t>
  </si>
  <si>
    <t>Provedení izolace proti zemní vlhkosti natěradly a tmely za studena na ploše vodorovné V nátěrem penetračním</t>
  </si>
  <si>
    <t>227148269</t>
  </si>
  <si>
    <t>https://podminky.urs.cz/item/CS_URS_2023_02/711111001</t>
  </si>
  <si>
    <t>63,31</t>
  </si>
  <si>
    <t>345</t>
  </si>
  <si>
    <t>711112001</t>
  </si>
  <si>
    <t>Provedení izolace proti zemní vlhkosti natěradly a tmely za studena na ploše svislé S nátěrem penetračním</t>
  </si>
  <si>
    <t>-212272133</t>
  </si>
  <si>
    <t>https://podminky.urs.cz/item/CS_URS_2025_01/711112001</t>
  </si>
  <si>
    <t>(7,07+2,605)*0,3</t>
  </si>
  <si>
    <t>95</t>
  </si>
  <si>
    <t>11163150</t>
  </si>
  <si>
    <t>lak penetrační asfaltový</t>
  </si>
  <si>
    <t>32</t>
  </si>
  <si>
    <t>-232382663</t>
  </si>
  <si>
    <t>(63,31+2,903)*0,0003 "Přepočtené koeficientem množství</t>
  </si>
  <si>
    <t>96</t>
  </si>
  <si>
    <t>711131811</t>
  </si>
  <si>
    <t>Odstranění izolace proti zemní vlhkosti na ploše vodorovné V</t>
  </si>
  <si>
    <t>-1444112236</t>
  </si>
  <si>
    <t>https://podminky.urs.cz/item/CS_URS_2023_02/711131811</t>
  </si>
  <si>
    <t>P</t>
  </si>
  <si>
    <t xml:space="preserve">Poznámka k položce:_x000D_
6,78+30,5_x000D_
</t>
  </si>
  <si>
    <t>gartáž</t>
  </si>
  <si>
    <t>6,78+30,5</t>
  </si>
  <si>
    <t>97</t>
  </si>
  <si>
    <t>711141559</t>
  </si>
  <si>
    <t>Provedení izolace proti zemní vlhkosti pásy přitavením NAIP na ploše vodorovné V</t>
  </si>
  <si>
    <t>-865630946</t>
  </si>
  <si>
    <t>https://podminky.urs.cz/item/CS_URS_2023_02/711141559</t>
  </si>
  <si>
    <t>garáž 2x</t>
  </si>
  <si>
    <t>63,31*2</t>
  </si>
  <si>
    <t>346</t>
  </si>
  <si>
    <t>711142559</t>
  </si>
  <si>
    <t>Provedení izolace proti zemní vlhkosti pásy přitavením NAIP na ploše svislé S</t>
  </si>
  <si>
    <t>-1137336463</t>
  </si>
  <si>
    <t>https://podminky.urs.cz/item/CS_URS_2025_01/711142559</t>
  </si>
  <si>
    <t>(7,07+2,605)*0,3*2</t>
  </si>
  <si>
    <t>98</t>
  </si>
  <si>
    <t>62855001</t>
  </si>
  <si>
    <t>pás asfaltový natavitelný modifikovaný SBS s vložkou z polyesterové rohože a spalitelnou PE fólií nebo jemnozrnným minerálním posypem na horním povrchu tl 4,0mm</t>
  </si>
  <si>
    <t>-1720094752</t>
  </si>
  <si>
    <t>(126,62+5,805)*1,1655 "Přepočtené koeficientem množství</t>
  </si>
  <si>
    <t>99</t>
  </si>
  <si>
    <t>998711201</t>
  </si>
  <si>
    <t>Přesun hmot pro izolace proti vodě, vlhkosti a plynům stanovený procentní sazbou (%) z ceny vodorovná dopravní vzdálenost do 50 m v objektech výšky do 6 m</t>
  </si>
  <si>
    <t>%</t>
  </si>
  <si>
    <t>1405869751</t>
  </si>
  <si>
    <t>https://podminky.urs.cz/item/CS_URS_2023_02/998711201</t>
  </si>
  <si>
    <t>712</t>
  </si>
  <si>
    <t>Povlakové krytiny</t>
  </si>
  <si>
    <t>100</t>
  </si>
  <si>
    <t>712431101</t>
  </si>
  <si>
    <t>Provedení povlakové krytiny střech šikmých přes 10° do 30° pásy na sucho AIP nebo NAIP</t>
  </si>
  <si>
    <t>821996830</t>
  </si>
  <si>
    <t>https://podminky.urs.cz/item/CS_URS_2023_02/712431101</t>
  </si>
  <si>
    <t>-4,515*7,37*2</t>
  </si>
  <si>
    <t>6*7,37*2</t>
  </si>
  <si>
    <t>101</t>
  </si>
  <si>
    <t>62811120</t>
  </si>
  <si>
    <t>asfaltový pás separační bez krycí vrstvy (impregnovaná vložka), typu A</t>
  </si>
  <si>
    <t>-1130925082</t>
  </si>
  <si>
    <t>21,889*1,1655 "Přepočtené koeficientem množství</t>
  </si>
  <si>
    <t>102</t>
  </si>
  <si>
    <t>713111121</t>
  </si>
  <si>
    <t>Montáž tepelné izolace stropů rohožemi, pásy, dílci, deskami, bloky (izolační materiál ve specifikaci) rovných spodem s uchycením (drátem, páskou apod.)</t>
  </si>
  <si>
    <t>-788773033</t>
  </si>
  <si>
    <t>https://podminky.urs.cz/item/CS_URS_2023_02/713111121</t>
  </si>
  <si>
    <t>garáž sdh</t>
  </si>
  <si>
    <t>-53,37*2</t>
  </si>
  <si>
    <t>(10,17*6,995)*2</t>
  </si>
  <si>
    <t>103</t>
  </si>
  <si>
    <t>63166769</t>
  </si>
  <si>
    <t>pás tepelně izolační univerzální λ=0,036-0,037 tl 160mm</t>
  </si>
  <si>
    <t>-1077196536</t>
  </si>
  <si>
    <t>35,538*1,07</t>
  </si>
  <si>
    <t>104</t>
  </si>
  <si>
    <t>63166767</t>
  </si>
  <si>
    <t>pás tepelně izolační univerzální λ=0,036-0,037 tl 140mm</t>
  </si>
  <si>
    <t>-137401731</t>
  </si>
  <si>
    <t>105</t>
  </si>
  <si>
    <t>713121111</t>
  </si>
  <si>
    <t>Montáž tepelné izolace podlah rohožemi, pásy, deskami, dílci, bloky (izolační materiál ve specifikaci) kladenými volně jednovrstvá</t>
  </si>
  <si>
    <t>-206990849</t>
  </si>
  <si>
    <t>https://podminky.urs.cz/item/CS_URS_2023_02/713121111</t>
  </si>
  <si>
    <t>107</t>
  </si>
  <si>
    <t>28376462.1</t>
  </si>
  <si>
    <t>deska XPS hrana polodrážková a hladký povrch 700kPA λ=0,035 tl 60mm</t>
  </si>
  <si>
    <t>299597357</t>
  </si>
  <si>
    <t>-46,49*1,02</t>
  </si>
  <si>
    <t>108</t>
  </si>
  <si>
    <t>28375911</t>
  </si>
  <si>
    <t>deska EPS 150 pro konstrukce s vysokým zatížením λ=0,035 tl 70mm</t>
  </si>
  <si>
    <t>-4795455</t>
  </si>
  <si>
    <t>(2,155*2,185)*1,02</t>
  </si>
  <si>
    <t>109</t>
  </si>
  <si>
    <t>713191132</t>
  </si>
  <si>
    <t>Montáž tepelné izolace stavebních konstrukcí - doplňky a konstrukční součásti podlah, stropů vrchem nebo střech překrytím fólií separační z PE</t>
  </si>
  <si>
    <t>1676305342</t>
  </si>
  <si>
    <t>https://podminky.urs.cz/item/CS_URS_2023_02/713191132</t>
  </si>
  <si>
    <t>110</t>
  </si>
  <si>
    <t>28329042</t>
  </si>
  <si>
    <t>fólie PE separační či ochranná tl 0,2mm</t>
  </si>
  <si>
    <t>845086311</t>
  </si>
  <si>
    <t>-41,781*1,1655 "Přepočtené koeficientem množství</t>
  </si>
  <si>
    <t>762</t>
  </si>
  <si>
    <t>Konstrukce tesařské</t>
  </si>
  <si>
    <t>145</t>
  </si>
  <si>
    <t>762083121</t>
  </si>
  <si>
    <t>Impregnace řeziva máčením proti dřevokaznému hmyzu, houbám a plísním, třída ohrožení 1 a 2 (dřevo v interiéru)</t>
  </si>
  <si>
    <t>1534323917</t>
  </si>
  <si>
    <t>https://podminky.urs.cz/item/CS_URS_2023_02/762083121</t>
  </si>
  <si>
    <t>řezivo</t>
  </si>
  <si>
    <t>0,575+0,063</t>
  </si>
  <si>
    <t>146</t>
  </si>
  <si>
    <t>762341210</t>
  </si>
  <si>
    <t>Montáž bednění střech rovných a šikmých sklonu do 60° s vyřezáním otvorů z prken hrubých na sraz tl. do 32 mm</t>
  </si>
  <si>
    <t>1267816926</t>
  </si>
  <si>
    <t>https://podminky.urs.cz/item/CS_URS_2023_02/762341210</t>
  </si>
  <si>
    <t>147</t>
  </si>
  <si>
    <t>60515111</t>
  </si>
  <si>
    <t>řezivo jehličnaté boční prkno 20-30mm</t>
  </si>
  <si>
    <t>-319701738</t>
  </si>
  <si>
    <t>21,889*0,025*1,05</t>
  </si>
  <si>
    <t>148</t>
  </si>
  <si>
    <t>762342511</t>
  </si>
  <si>
    <t>Montáž laťování montáž kontralatí na podklad bez tepelné izolace</t>
  </si>
  <si>
    <t>-626073101</t>
  </si>
  <si>
    <t>https://podminky.urs.cz/item/CS_URS_2023_02/762342511</t>
  </si>
  <si>
    <t>-4,515*8*2</t>
  </si>
  <si>
    <t>6*8*2</t>
  </si>
  <si>
    <t>149</t>
  </si>
  <si>
    <t>60514114</t>
  </si>
  <si>
    <t>řezivo jehličnaté lať impregnovaná dl 4 m</t>
  </si>
  <si>
    <t>CS ÚRS 2022 02</t>
  </si>
  <si>
    <t>1822135007</t>
  </si>
  <si>
    <t>(23,76*0,06*0,04)*1,1</t>
  </si>
  <si>
    <t>763</t>
  </si>
  <si>
    <t>Konstrukce suché výstavby</t>
  </si>
  <si>
    <t>153</t>
  </si>
  <si>
    <t>763131414</t>
  </si>
  <si>
    <t>Podhled ze sádrokartonových desek dvouvrstvá zavěšená spodní konstrukce z ocelových profilů CD, UD jednoduše opláštěná deskou standardní A, tl. 15 mm, bez izolace</t>
  </si>
  <si>
    <t>540110551</t>
  </si>
  <si>
    <t>https://podminky.urs.cz/item/CS_URS_2023_02/763131414</t>
  </si>
  <si>
    <t xml:space="preserve">garáž 1np </t>
  </si>
  <si>
    <t>53,63+(2,155*2,185)</t>
  </si>
  <si>
    <t>154</t>
  </si>
  <si>
    <t>763131714</t>
  </si>
  <si>
    <t>Podhled ze sádrokartonových desek ostatní práce a konstrukce na podhledech ze sádrokartonových desek základní penetrační nátěr</t>
  </si>
  <si>
    <t>1832681939</t>
  </si>
  <si>
    <t>https://podminky.urs.cz/item/CS_URS_2023_02/763131714</t>
  </si>
  <si>
    <t>podhledy</t>
  </si>
  <si>
    <t>11,849</t>
  </si>
  <si>
    <t>155</t>
  </si>
  <si>
    <t>763131751</t>
  </si>
  <si>
    <t>Podhled ze sádrokartonových desek ostatní práce a konstrukce na podhledech ze sádrokartonových desek montáž parotěsné zábrany</t>
  </si>
  <si>
    <t>1329268592</t>
  </si>
  <si>
    <t>https://podminky.urs.cz/item/CS_URS_2023_02/763131751</t>
  </si>
  <si>
    <t>156</t>
  </si>
  <si>
    <t>28329276</t>
  </si>
  <si>
    <t>fólie PE vyztužená pro parotěsnou vrstvu (reakce na oheň - třída E) 140g/m2</t>
  </si>
  <si>
    <t>-930659409</t>
  </si>
  <si>
    <t>11,849*1,1235 "Přepočtené koeficientem množství</t>
  </si>
  <si>
    <t>160</t>
  </si>
  <si>
    <t>763732115</t>
  </si>
  <si>
    <t>Montáž střešní konstrukce z vazníků příhradových, konstrukční délky přes 12,5 do 15,0 m</t>
  </si>
  <si>
    <t>-948382638</t>
  </si>
  <si>
    <t>https://podminky.urs.cz/item/CS_URS_2023_02/763732115</t>
  </si>
  <si>
    <t>střešní vazníky</t>
  </si>
  <si>
    <t>-8,4*8</t>
  </si>
  <si>
    <t>11,09*8</t>
  </si>
  <si>
    <t>161</t>
  </si>
  <si>
    <t>60512202-i</t>
  </si>
  <si>
    <t>příhradový vazník sedlový sušený impregnovaný dl do 15m</t>
  </si>
  <si>
    <t>401304360</t>
  </si>
  <si>
    <t>164</t>
  </si>
  <si>
    <t>998763303</t>
  </si>
  <si>
    <t>Přesun hmot pro konstrukce montované z desek sádrokartonových, sádrovláknitých, cementovláknitých nebo cementových stanovený z hmotnosti přesunovaného materiálu vodorovná dopravní vzdálenost do 50 m v objektech výšky přes 12 do 24 m</t>
  </si>
  <si>
    <t>566099851</t>
  </si>
  <si>
    <t>https://podminky.urs.cz/item/CS_URS_2023_02/998763303</t>
  </si>
  <si>
    <t>764</t>
  </si>
  <si>
    <t>Konstrukce klempířské</t>
  </si>
  <si>
    <t>165</t>
  </si>
  <si>
    <t>764212634</t>
  </si>
  <si>
    <t>Oplechování střešních prvků z pozinkovaného plechu s povrchovou úpravou štítu závětrnou lištou rš 330 mm</t>
  </si>
  <si>
    <t>-470944365</t>
  </si>
  <si>
    <t>https://podminky.urs.cz/item/CS_URS_2023_02/764212634</t>
  </si>
  <si>
    <t>-4,6*2</t>
  </si>
  <si>
    <t>6*2</t>
  </si>
  <si>
    <t>168</t>
  </si>
  <si>
    <t>764216643</t>
  </si>
  <si>
    <t>Oplechování parapetů z pozinkovaného plechu s povrchovou úpravou rovných celoplošně lepené, bez rohů rš 250 mm</t>
  </si>
  <si>
    <t>377275780</t>
  </si>
  <si>
    <t>https://podminky.urs.cz/item/CS_URS_2023_02/764216643</t>
  </si>
  <si>
    <t>4/k</t>
  </si>
  <si>
    <t>-1,8</t>
  </si>
  <si>
    <t>1,2</t>
  </si>
  <si>
    <t>173</t>
  </si>
  <si>
    <t>764518623</t>
  </si>
  <si>
    <t>Svod z pozinkovaného plechu s upraveným povrchem včetně objímek, kolen a odskoků kruhový, průměru 120 mm</t>
  </si>
  <si>
    <t>-1674298942</t>
  </si>
  <si>
    <t>https://podminky.urs.cz/item/CS_URS_2023_02/764518623</t>
  </si>
  <si>
    <t>1,5*2</t>
  </si>
  <si>
    <t>174</t>
  </si>
  <si>
    <t>998764103</t>
  </si>
  <si>
    <t>Přesun hmot pro konstrukce klempířské stanovený z hmotnosti přesunovaného materiálu vodorovná dopravní vzdálenost do 50 m v objektech výšky přes 12 do 24 m</t>
  </si>
  <si>
    <t>2105599857</t>
  </si>
  <si>
    <t>https://podminky.urs.cz/item/CS_URS_2023_02/998764103</t>
  </si>
  <si>
    <t>765</t>
  </si>
  <si>
    <t>Krytina skládaná</t>
  </si>
  <si>
    <t>176</t>
  </si>
  <si>
    <t>765133003</t>
  </si>
  <si>
    <t>Krytina vláknocementová skládaná ze šablon jednoduché krytí sklonu do 30° s povrchem břidličným</t>
  </si>
  <si>
    <t>CS ÚRS 2020 01</t>
  </si>
  <si>
    <t>1478226342</t>
  </si>
  <si>
    <t>186</t>
  </si>
  <si>
    <t>765191021</t>
  </si>
  <si>
    <t>Montáž pojistné hydroizolační nebo parotěsné fólie kladené ve sklonu přes 20° s lepenými přesahy na krokve</t>
  </si>
  <si>
    <t>1882533013</t>
  </si>
  <si>
    <t>https://podminky.urs.cz/item/CS_URS_2023_02/765191021</t>
  </si>
  <si>
    <t>187</t>
  </si>
  <si>
    <t>28329036</t>
  </si>
  <si>
    <t>fólie kontaktní difuzně propustná pro doplňkovou hydroizolační vrstvu, třívrstvá mikroporézní PP 150g/m2 s integrovanou samolepící páskou</t>
  </si>
  <si>
    <t>572294432</t>
  </si>
  <si>
    <t>21,889*1,1 "Přepočtené koeficientem množství</t>
  </si>
  <si>
    <t>189</t>
  </si>
  <si>
    <t>998765103</t>
  </si>
  <si>
    <t>Přesun hmot pro krytiny skládané stanovený z hmotnosti přesunovaného materiálu vodorovná dopravní vzdálenost do 50 m na objektech výšky přes 12 do 24 m</t>
  </si>
  <si>
    <t>-421002477</t>
  </si>
  <si>
    <t>https://podminky.urs.cz/item/CS_URS_2023_02/998765103</t>
  </si>
  <si>
    <t>192</t>
  </si>
  <si>
    <t>766412214</t>
  </si>
  <si>
    <t>Montáž obložení stěn palubkami na pero a drážku plochy přes 5 m2 z měkkého dřeva, šířky přes 100 mm</t>
  </si>
  <si>
    <t>400717734</t>
  </si>
  <si>
    <t>https://podminky.urs.cz/item/CS_URS_2023_02/766412214</t>
  </si>
  <si>
    <t>-6,55</t>
  </si>
  <si>
    <t>rošíření</t>
  </si>
  <si>
    <t>12,2</t>
  </si>
  <si>
    <t>193</t>
  </si>
  <si>
    <t>61191180</t>
  </si>
  <si>
    <t>palubky obkladové smrk profil klasický 19x146mm jakost A/B</t>
  </si>
  <si>
    <t>1015107346</t>
  </si>
  <si>
    <t>5,65*1,1 "Přepočtené koeficientem množství</t>
  </si>
  <si>
    <t>194</t>
  </si>
  <si>
    <t>766417211</t>
  </si>
  <si>
    <t>Montáž obložení stěn rošt podkladový</t>
  </si>
  <si>
    <t>-1843841237</t>
  </si>
  <si>
    <t>https://podminky.urs.cz/item/CS_URS_2023_02/766417211</t>
  </si>
  <si>
    <t>12</t>
  </si>
  <si>
    <t>195</t>
  </si>
  <si>
    <t>-899908316</t>
  </si>
  <si>
    <t>12*0,04*0,06*1,25</t>
  </si>
  <si>
    <t>202</t>
  </si>
  <si>
    <t>766622131</t>
  </si>
  <si>
    <t>Montáž oken plastových včetně montáže rámu plochy přes 1 m2 otevíravých do zdiva, výšky do 1,5 m</t>
  </si>
  <si>
    <t>1877684233</t>
  </si>
  <si>
    <t>https://podminky.urs.cz/item/CS_URS_2023_02/766622131</t>
  </si>
  <si>
    <t>5PL</t>
  </si>
  <si>
    <t>-1,8*1,25</t>
  </si>
  <si>
    <t>1,2*1,25</t>
  </si>
  <si>
    <t>203</t>
  </si>
  <si>
    <t>61140052</t>
  </si>
  <si>
    <t>okno plastové otevíravé/sklopné trojsklo přes plochu 1m2 do v 1,5m</t>
  </si>
  <si>
    <t>1473060765</t>
  </si>
  <si>
    <t>254</t>
  </si>
  <si>
    <t>998766103</t>
  </si>
  <si>
    <t>Přesun hmot pro konstrukce truhlářské stanovený z hmotnosti přesunovaného materiálu vodorovná dopravní vzdálenost do 50 m v objektech výšky přes 12 do 24 m</t>
  </si>
  <si>
    <t>1331856534</t>
  </si>
  <si>
    <t>https://podminky.urs.cz/item/CS_URS_2023_02/998766103</t>
  </si>
  <si>
    <t>767</t>
  </si>
  <si>
    <t>Konstrukce zámečnické</t>
  </si>
  <si>
    <t>352</t>
  </si>
  <si>
    <t>767163122</t>
  </si>
  <si>
    <t>Montáž zábradlí přímého v exteriéru v rovině (na rovné ploše) kotveného do betonu</t>
  </si>
  <si>
    <t>1601290100</t>
  </si>
  <si>
    <t>https://podminky.urs.cz/item/CS_URS_2025_01/767163122</t>
  </si>
  <si>
    <t>zábradlí vstupu SDH</t>
  </si>
  <si>
    <t>2,71</t>
  </si>
  <si>
    <t>353</t>
  </si>
  <si>
    <t>55342281</t>
  </si>
  <si>
    <t>zábradlí s prutovou výplní, horní kotvení, kulatý sloupek</t>
  </si>
  <si>
    <t>1958323699</t>
  </si>
  <si>
    <t>266</t>
  </si>
  <si>
    <t>767651112</t>
  </si>
  <si>
    <t>Montáž vrat garážových nebo průmyslových sekčních zajížděcích pod strop, plochy přes 6 do 9 m2</t>
  </si>
  <si>
    <t>-1580006239</t>
  </si>
  <si>
    <t>https://podminky.urs.cz/item/CS_URS_2023_02/767651112</t>
  </si>
  <si>
    <t>267</t>
  </si>
  <si>
    <t>RMAT0002</t>
  </si>
  <si>
    <t>vrata garážová zateplená  s dveřmi 3x3 m</t>
  </si>
  <si>
    <t>-1432694141</t>
  </si>
  <si>
    <t>347</t>
  </si>
  <si>
    <t>767651114</t>
  </si>
  <si>
    <t>Montáž vrat garážových nebo průmyslových sekčních zajížděcích pod strop, plochy přes 13 m2</t>
  </si>
  <si>
    <t>1495119175</t>
  </si>
  <si>
    <t>https://podminky.urs.cz/item/CS_URS_2025_01/767651114</t>
  </si>
  <si>
    <t>ozn.2/Z</t>
  </si>
  <si>
    <t>ozn.3/Z</t>
  </si>
  <si>
    <t>348</t>
  </si>
  <si>
    <t>55345801-2</t>
  </si>
  <si>
    <t>vrata průmyslová sekční z ocelových lamel, zateplená PUR tl 40mm</t>
  </si>
  <si>
    <t>1992152754</t>
  </si>
  <si>
    <t>nová vrata s dveřmi</t>
  </si>
  <si>
    <t>1*(3,5*4)</t>
  </si>
  <si>
    <t>349</t>
  </si>
  <si>
    <t>767995114</t>
  </si>
  <si>
    <t>Montáž ostatních atypických zámečnických konstrukcí hmotnosti přes 20 do 50 kg</t>
  </si>
  <si>
    <t>kg</t>
  </si>
  <si>
    <t>-248015398</t>
  </si>
  <si>
    <t>https://podminky.urs.cz/item/CS_URS_2025_01/767995114</t>
  </si>
  <si>
    <t>"náběhová hrana podlahy "</t>
  </si>
  <si>
    <t>31,029</t>
  </si>
  <si>
    <t>350</t>
  </si>
  <si>
    <t>13010426</t>
  </si>
  <si>
    <t>úhelník ocelový rovnostranný jakost S235JR (11 375) 60x60x8mm</t>
  </si>
  <si>
    <t>2107890605</t>
  </si>
  <si>
    <t>30,147*1,07/1000</t>
  </si>
  <si>
    <t>351</t>
  </si>
  <si>
    <t>130102180</t>
  </si>
  <si>
    <t>tyč ocelová plochá jakost 11 375 50x5mm</t>
  </si>
  <si>
    <t>CS ÚRS 2021 01</t>
  </si>
  <si>
    <t>1013942990</t>
  </si>
  <si>
    <t>Poznámka k položce:_x000D_
Hmotnost: 2,1 kg/m</t>
  </si>
  <si>
    <t>3,528*1,07/1000</t>
  </si>
  <si>
    <t>279</t>
  </si>
  <si>
    <t>998767103</t>
  </si>
  <si>
    <t>Přesun hmot pro zámečnické konstrukce stanovený z hmotnosti přesunovaného materiálu vodorovná dopravní vzdálenost do 50 m v objektech výšky přes 12 do 24 m</t>
  </si>
  <si>
    <t>1028998479</t>
  </si>
  <si>
    <t>https://podminky.urs.cz/item/CS_URS_2023_02/998767103</t>
  </si>
  <si>
    <t>293</t>
  </si>
  <si>
    <t>776111112</t>
  </si>
  <si>
    <t>Příprava podkladu broušení podlah nového podkladu betonového</t>
  </si>
  <si>
    <t>-1716893352</t>
  </si>
  <si>
    <t>https://podminky.urs.cz/item/CS_URS_2023_02/776111112</t>
  </si>
  <si>
    <t>294</t>
  </si>
  <si>
    <t>776111311</t>
  </si>
  <si>
    <t>Příprava podkladu vysátí podlah</t>
  </si>
  <si>
    <t>1712202504</t>
  </si>
  <si>
    <t>https://podminky.urs.cz/item/CS_URS_2023_02/776111311</t>
  </si>
  <si>
    <t>295</t>
  </si>
  <si>
    <t>776121112</t>
  </si>
  <si>
    <t>Příprava podkladu penetrace vodou ředitelná podlah</t>
  </si>
  <si>
    <t>-226919727</t>
  </si>
  <si>
    <t>https://podminky.urs.cz/item/CS_URS_2023_02/776121112</t>
  </si>
  <si>
    <t>296</t>
  </si>
  <si>
    <t>776141112</t>
  </si>
  <si>
    <t>Příprava podkladu vyrovnání samonivelační stěrkou podlah min.pevnosti 20 MPa, tloušťky přes 3 do 5 mm</t>
  </si>
  <si>
    <t>-1665423719</t>
  </si>
  <si>
    <t>https://podminky.urs.cz/item/CS_URS_2023_02/776141112</t>
  </si>
  <si>
    <t>297</t>
  </si>
  <si>
    <t>776221111</t>
  </si>
  <si>
    <t>Montáž podlahovin z PVC lepením standardním lepidlem z pásů</t>
  </si>
  <si>
    <t>2033014509</t>
  </si>
  <si>
    <t>https://podminky.urs.cz/item/CS_URS_2023_02/776221111</t>
  </si>
  <si>
    <t>298</t>
  </si>
  <si>
    <t>28412285</t>
  </si>
  <si>
    <t>krytina podlahová heterogenní tl 2mm</t>
  </si>
  <si>
    <t>1960359054</t>
  </si>
  <si>
    <t>4,709*1,1 "Přepočtené koeficientem množství</t>
  </si>
  <si>
    <t>301</t>
  </si>
  <si>
    <t>776411111</t>
  </si>
  <si>
    <t>Montáž soklíků lepením obvodových, výšky do 80 mm</t>
  </si>
  <si>
    <t>1658036024</t>
  </si>
  <si>
    <t>https://podminky.urs.cz/item/CS_URS_2023_02/776411111</t>
  </si>
  <si>
    <t>2,155*2+2,185*2</t>
  </si>
  <si>
    <t>302</t>
  </si>
  <si>
    <t>28411008</t>
  </si>
  <si>
    <t>lišta soklová PVC 16x60mm</t>
  </si>
  <si>
    <t>487066596</t>
  </si>
  <si>
    <t>8,68*1,02 "Přepočtené koeficientem množství</t>
  </si>
  <si>
    <t>303</t>
  </si>
  <si>
    <t>998776101</t>
  </si>
  <si>
    <t>Přesun hmot pro podlahy povlakové stanovený z hmotnosti přesunovaného materiálu vodorovná dopravní vzdálenost do 50 m v objektech výšky do 6 m</t>
  </si>
  <si>
    <t>1103609224</t>
  </si>
  <si>
    <t>https://podminky.urs.cz/item/CS_URS_2023_02/998776101</t>
  </si>
  <si>
    <t>783</t>
  </si>
  <si>
    <t>Dokončovací práce - nátěry</t>
  </si>
  <si>
    <t>312</t>
  </si>
  <si>
    <t>783101403</t>
  </si>
  <si>
    <t>Příprava podkladu truhlářských konstrukcí před provedením nátěru oprášení</t>
  </si>
  <si>
    <t>-335559585</t>
  </si>
  <si>
    <t>https://podminky.urs.cz/item/CS_URS_2023_02/783101403</t>
  </si>
  <si>
    <t>štíty objektu</t>
  </si>
  <si>
    <t>5,65</t>
  </si>
  <si>
    <t>313</t>
  </si>
  <si>
    <t>783163101</t>
  </si>
  <si>
    <t>Napouštěcí nátěr truhlářských konstrukcí jednonásobný olejový</t>
  </si>
  <si>
    <t>-542232505</t>
  </si>
  <si>
    <t>https://podminky.urs.cz/item/CS_URS_2023_02/783163101</t>
  </si>
  <si>
    <t>vnitřní a vnější</t>
  </si>
  <si>
    <t>5,65*2</t>
  </si>
  <si>
    <t>314</t>
  </si>
  <si>
    <t>783168101</t>
  </si>
  <si>
    <t>Lazurovací nátěr truhlářských konstrukcí jednonásobný olejový</t>
  </si>
  <si>
    <t>419871312</t>
  </si>
  <si>
    <t>https://podminky.urs.cz/item/CS_URS_2023_02/783168101</t>
  </si>
  <si>
    <t>2x vnější</t>
  </si>
  <si>
    <t>315</t>
  </si>
  <si>
    <t>783301311</t>
  </si>
  <si>
    <t>Příprava podkladu zámečnických konstrukcí před provedením nátěru odmaštění odmašťovačem vodou ředitelným</t>
  </si>
  <si>
    <t>CS ÚRS 2023 01</t>
  </si>
  <si>
    <t>-953037502</t>
  </si>
  <si>
    <t>https://podminky.urs.cz/item/CS_URS_2023_01/783301311</t>
  </si>
  <si>
    <t>I220</t>
  </si>
  <si>
    <t>(0,22*2+0,1*4)*3,5*3</t>
  </si>
  <si>
    <t>316</t>
  </si>
  <si>
    <t>783314203</t>
  </si>
  <si>
    <t>Základní antikorozní nátěr zámečnických konstrukcí jednonásobný syntetický samozákladující</t>
  </si>
  <si>
    <t>-884037168</t>
  </si>
  <si>
    <t>https://podminky.urs.cz/item/CS_URS_2023_01/783314203</t>
  </si>
  <si>
    <t>317</t>
  </si>
  <si>
    <t>783933151</t>
  </si>
  <si>
    <t>Penetrační nátěr betonových podlah hladkých (z pohledového nebo gletovaného betonu, stěrky apod.) epoxidový</t>
  </si>
  <si>
    <t>1319750055</t>
  </si>
  <si>
    <t>https://podminky.urs.cz/item/CS_URS_2023_02/783933151</t>
  </si>
  <si>
    <t>318</t>
  </si>
  <si>
    <t>783937153</t>
  </si>
  <si>
    <t>Krycí (uzavírací) nátěr betonových podlah jednonásobný epoxidový rozpouštědlový</t>
  </si>
  <si>
    <t>-1907043557</t>
  </si>
  <si>
    <t>https://podminky.urs.cz/item/CS_URS_2023_02/783937153</t>
  </si>
  <si>
    <t>319</t>
  </si>
  <si>
    <t>783997151</t>
  </si>
  <si>
    <t>Krycí (uzavírací) nátěr betonových podlah Příplatek k cenám za protiskluznou vrstvu prosypem křemičitým pískem nebo skleněnými kuličkami</t>
  </si>
  <si>
    <t>312656911</t>
  </si>
  <si>
    <t>https://podminky.urs.cz/item/CS_URS_2023_02/783997151</t>
  </si>
  <si>
    <t>784</t>
  </si>
  <si>
    <t>Dokončovací práce - malby a tapety</t>
  </si>
  <si>
    <t>320</t>
  </si>
  <si>
    <t>784111003</t>
  </si>
  <si>
    <t>Oprášení (ometení) podkladu v místnostech výšky přes 3,80 do 5,00 m</t>
  </si>
  <si>
    <t>-739709225</t>
  </si>
  <si>
    <t>https://podminky.urs.cz/item/CS_URS_2023_01/784111003</t>
  </si>
  <si>
    <t>omítky</t>
  </si>
  <si>
    <t>99,843</t>
  </si>
  <si>
    <t>sdk</t>
  </si>
  <si>
    <t>321</t>
  </si>
  <si>
    <t>784181103</t>
  </si>
  <si>
    <t>Penetrace podkladu jednonásobná základní akrylátová bezbarvá v místnostech výšky přes 3,80 do 5,00 m</t>
  </si>
  <si>
    <t>1503666557</t>
  </si>
  <si>
    <t>https://podminky.urs.cz/item/CS_URS_2023_01/784181103</t>
  </si>
  <si>
    <t>322</t>
  </si>
  <si>
    <t>784221103</t>
  </si>
  <si>
    <t>Malby z malířských směsí otěruvzdorných za sucha dvojnásobné, bílé za sucha otěruvzdorné dobře v místnostech výšky přes 3,80 do 5,00 m</t>
  </si>
  <si>
    <t>-133617741</t>
  </si>
  <si>
    <t>https://podminky.urs.cz/item/CS_URS_2023_01/784221103</t>
  </si>
  <si>
    <t>01-z1d - stavební položkový - vcp stavba k 30.5.2025</t>
  </si>
  <si>
    <t>HZS - Hodinové zúčtovací sazby</t>
  </si>
  <si>
    <t>vzt kanál</t>
  </si>
  <si>
    <t>1,3*6*0,6</t>
  </si>
  <si>
    <t>kaverny u schodiště</t>
  </si>
  <si>
    <t>1,2*1,8*0,9</t>
  </si>
  <si>
    <t>doplnění zesunutého podsypu po rýhách pro kanalizaci</t>
  </si>
  <si>
    <t>(2,5*2,8)*2*0,5*0,4</t>
  </si>
  <si>
    <t>6*1,3*0,15</t>
  </si>
  <si>
    <t>275313811</t>
  </si>
  <si>
    <t>Základy z betonu prostého patky a bloky z betonu kamenem neprokládaného tř. C 25/30</t>
  </si>
  <si>
    <t>-1110635728</t>
  </si>
  <si>
    <t>https://podminky.urs.cz/item/CS_URS_2023_02/275313811</t>
  </si>
  <si>
    <t>patky pod sloupy v prostoru kotelny</t>
  </si>
  <si>
    <t>(1*1*2,18)*2</t>
  </si>
  <si>
    <t>10</t>
  </si>
  <si>
    <t>275352111</t>
  </si>
  <si>
    <t>Bednění základů patek ztracené (neodbedněné)</t>
  </si>
  <si>
    <t>643583687</t>
  </si>
  <si>
    <t>https://podminky.urs.cz/item/CS_URS_2023_02/275352111</t>
  </si>
  <si>
    <t>(1*4)*2,18*2</t>
  </si>
  <si>
    <t>311113145</t>
  </si>
  <si>
    <t>Nadzákladové zdi z betonových tvárnic ztraceného bednění hladkých včetně výplně z betonu C 20/25, tloušťky zdiva přes 300 do 400 mm</t>
  </si>
  <si>
    <t>1767199653</t>
  </si>
  <si>
    <t>https://podminky.urs.cz/item/CS_URS_2025_01/311113145</t>
  </si>
  <si>
    <t>čelo vzt kanálu</t>
  </si>
  <si>
    <t>(1,3*0,3)*2</t>
  </si>
  <si>
    <t>330321611</t>
  </si>
  <si>
    <t>Sloupy, pilíře, táhla, rámové stojky, vzpěry z betonu železového (bez výztuže) pohledového bez zvláštních nároků na vliv prostředí tř. C 30/37</t>
  </si>
  <si>
    <t>-689159003</t>
  </si>
  <si>
    <t>https://podminky.urs.cz/item/CS_URS_2023_02/330321611</t>
  </si>
  <si>
    <t>v prostoru kotelny</t>
  </si>
  <si>
    <t>0,45*0,75*2,5</t>
  </si>
  <si>
    <t>0,6*0,6*2,5</t>
  </si>
  <si>
    <t>22</t>
  </si>
  <si>
    <t>331351125</t>
  </si>
  <si>
    <t>Bednění hranatých sloupů a pilířů včetně vzepření průřezu pravoúhlého čtyřúhelníka výšky do 4 m, průřezu přes 0,16 m2 zřízení</t>
  </si>
  <si>
    <t>-1668284178</t>
  </si>
  <si>
    <t>https://podminky.urs.cz/item/CS_URS_2023_02/331351125</t>
  </si>
  <si>
    <t>prostor kotelny</t>
  </si>
  <si>
    <t>(0,75+0,45)*2,5</t>
  </si>
  <si>
    <t>(0,6*4)*2,5</t>
  </si>
  <si>
    <t>23</t>
  </si>
  <si>
    <t>331351126</t>
  </si>
  <si>
    <t>Bednění hranatých sloupů a pilířů včetně vzepření průřezu pravoúhlého čtyřúhelníka výšky do 4 m, průřezu přes 0,16 m2 odstranění</t>
  </si>
  <si>
    <t>647964981</t>
  </si>
  <si>
    <t>https://podminky.urs.cz/item/CS_URS_2023_02/331351126</t>
  </si>
  <si>
    <t>24</t>
  </si>
  <si>
    <t>331351911</t>
  </si>
  <si>
    <t>Bednění hranatých sloupů a pilířů včetně vzepření průřezu pravoúhlého čtyřúhelníka Příplatek k cenám za pohledový beton</t>
  </si>
  <si>
    <t>-99007289</t>
  </si>
  <si>
    <t>https://podminky.urs.cz/item/CS_URS_2023_02/331351911</t>
  </si>
  <si>
    <t>25</t>
  </si>
  <si>
    <t>331361821</t>
  </si>
  <si>
    <t>Výztuž sloupů, pilířů, rámových stojek, táhel nebo vzpěr hranatých svislých nebo šikmých (odkloněných) z betonářské oceli 10 505 (R) nebo BSt 500</t>
  </si>
  <si>
    <t>-1025014961</t>
  </si>
  <si>
    <t>https://podminky.urs.cz/item/CS_URS_2023_02/331361821</t>
  </si>
  <si>
    <t>sloupy kotelna</t>
  </si>
  <si>
    <t>2,5*4*0,617/1000*1,15</t>
  </si>
  <si>
    <t>2,5*4*2,466/1000*1,15</t>
  </si>
  <si>
    <t>((0,25*2+0,4*2+0,1*2)*(3,015+2,8)/0,2)*2*0,222/1000*1,15</t>
  </si>
  <si>
    <t>-2,136</t>
  </si>
  <si>
    <t>dle prováděcí PD</t>
  </si>
  <si>
    <t>4,42536*1,05</t>
  </si>
  <si>
    <t>54</t>
  </si>
  <si>
    <t>631312141</t>
  </si>
  <si>
    <t>Doplnění dosavadních mazanin prostým betonem s dodáním hmot, bez potěru, plochy jednotlivě rýh v dosavadních mazaninách</t>
  </si>
  <si>
    <t>-907460621</t>
  </si>
  <si>
    <t>https://podminky.urs.cz/item/CS_URS_2023_02/631312141</t>
  </si>
  <si>
    <t>kaverny po rozvodech ležaté kanalizace ve schodišťovém prostoru</t>
  </si>
  <si>
    <t>(2,5+2,8)*0,4*2*0,15</t>
  </si>
  <si>
    <t>vyrovnání stávající mazaniny 2np - nepodsklepená část na -0,1 (bráno od výstupního schodu)</t>
  </si>
  <si>
    <t>(12,35*6,45)*0,05</t>
  </si>
  <si>
    <t>952905121</t>
  </si>
  <si>
    <t>Čištění objektů po zatopení nebo záplavách čerpání fekálií</t>
  </si>
  <si>
    <t>hod</t>
  </si>
  <si>
    <t>-307754686</t>
  </si>
  <si>
    <t>https://podminky.urs.cz/item/CS_URS_2025_01/952905121</t>
  </si>
  <si>
    <t>963012510</t>
  </si>
  <si>
    <t>Bourání stropů z desek nebo panelů železobetonových prefabrikovaných s dutinami z desek, š. do 300 mm tl. do 140 mm</t>
  </si>
  <si>
    <t>946675486</t>
  </si>
  <si>
    <t>https://podminky.urs.cz/item/CS_URS_2025_01/963012510</t>
  </si>
  <si>
    <t>zastropení VZT kanálu</t>
  </si>
  <si>
    <t>6*1,05*0,07</t>
  </si>
  <si>
    <t>963042819</t>
  </si>
  <si>
    <t>Bourání schodišťových stupňů betonových zhotovených na místě</t>
  </si>
  <si>
    <t>1750992671</t>
  </si>
  <si>
    <t>https://podminky.urs.cz/item/CS_URS_2025_01/963042819</t>
  </si>
  <si>
    <t>dořezání kaveren</t>
  </si>
  <si>
    <t>2,5*2+2,8*2</t>
  </si>
  <si>
    <t>podlaha před vyrovnáním</t>
  </si>
  <si>
    <t>12,45*6,45</t>
  </si>
  <si>
    <t>985331219</t>
  </si>
  <si>
    <t>Dodatečné vlepování betonářské výztuže včetně vyvrtání a vyčištění otvoru chemickou maltou průměr výztuže 25 mm</t>
  </si>
  <si>
    <t>-1534859944</t>
  </si>
  <si>
    <t>https://podminky.urs.cz/item/CS_URS_2025_01/985331219</t>
  </si>
  <si>
    <t xml:space="preserve">spřažení stávajícího průvlaku se sloupy v kotelně </t>
  </si>
  <si>
    <t>8*0,150</t>
  </si>
  <si>
    <t>13021019</t>
  </si>
  <si>
    <t>tyč ocelová kruhová žebírková DIN 488 jakost B500B (10 505) výztuž do betonu D 25mm</t>
  </si>
  <si>
    <t>-298348961</t>
  </si>
  <si>
    <t>1,2*0,00397 'Přepočtené koeficientem množství</t>
  </si>
  <si>
    <t>vyrovnávka podlahy nad nepodsklepenou částí</t>
  </si>
  <si>
    <t>12,4*6,5</t>
  </si>
  <si>
    <t>80,6*0,0003 "Přepočtené koeficientem množství</t>
  </si>
  <si>
    <t>80,6*1,1655 "Přepočtené koeficientem množství</t>
  </si>
  <si>
    <t>HZS</t>
  </si>
  <si>
    <t>Hodinové zúčtovací sazby</t>
  </si>
  <si>
    <t>HZS1291</t>
  </si>
  <si>
    <t>Hodinové zúčtovací sazby profesí HSV zemní a pomocné práce pomocný stavební dělník</t>
  </si>
  <si>
    <t>512</t>
  </si>
  <si>
    <t>-2070938748</t>
  </si>
  <si>
    <t>https://podminky.urs.cz/item/CS_URS_2025_01/HZS1291</t>
  </si>
  <si>
    <t>sondy na žb konstrukcích</t>
  </si>
  <si>
    <t>kopané sondy</t>
  </si>
  <si>
    <t>demontáž VZT</t>
  </si>
  <si>
    <t>technologie výtahu</t>
  </si>
  <si>
    <t>sondy garáž</t>
  </si>
  <si>
    <t>03-z - čov, dešťová kanalizace - změny</t>
  </si>
  <si>
    <t>131251103</t>
  </si>
  <si>
    <t>Hloubení nezapažených jam a zářezů strojně s urovnáním dna do předepsaného profilu a spádu v hornině třídy těžitelnosti I skupiny 3 přes 50 do 100 m3</t>
  </si>
  <si>
    <t>-1773583201</t>
  </si>
  <si>
    <t>https://podminky.urs.cz/item/CS_URS_2023_02/131251103</t>
  </si>
  <si>
    <t>zemní filtr</t>
  </si>
  <si>
    <t>((4,3*6,5)+(5,3*7,5))/2*3,18</t>
  </si>
  <si>
    <t>čov</t>
  </si>
  <si>
    <t>(3,1*5,3)*3,18</t>
  </si>
  <si>
    <t>nádrž na DV</t>
  </si>
  <si>
    <t>3*3*2,5</t>
  </si>
  <si>
    <t>-182,39</t>
  </si>
  <si>
    <t>zemina na jímce</t>
  </si>
  <si>
    <t>11,15*6*0,37</t>
  </si>
  <si>
    <t>133251101</t>
  </si>
  <si>
    <t>Hloubení nezapažených šachet strojně v hornině třídy těžitelnosti I skupiny 3 do 20 m3</t>
  </si>
  <si>
    <t>1133048913</t>
  </si>
  <si>
    <t>https://podminky.urs.cz/item/CS_URS_2023_02/133251101</t>
  </si>
  <si>
    <t>pro čerpací šachtu</t>
  </si>
  <si>
    <t>-1,5*1,5*4</t>
  </si>
  <si>
    <t>revizní šachta</t>
  </si>
  <si>
    <t>-1*1*2,5</t>
  </si>
  <si>
    <t>151301902</t>
  </si>
  <si>
    <t>Zřízení pažení stěn výkopu bez rozepření nebo vzepření s ponecháním pažin ve výkopu hnané, hloubky přes 4 do 8 m</t>
  </si>
  <si>
    <t>-584391827</t>
  </si>
  <si>
    <t>https://podminky.urs.cz/item/CS_URS_2023_02/151301902</t>
  </si>
  <si>
    <t>mezi čov a zemní filtr</t>
  </si>
  <si>
    <t>-10*5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</si>
  <si>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</si>
  <si>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</si>
  <si>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169732252</t>
  </si>
  <si>
    <t>https://podminky.urs.cz/item/CS_URS_2023_02/162651112</t>
  </si>
  <si>
    <t>vykopaná zemina</t>
  </si>
  <si>
    <t>- (157,637+11,5)</t>
  </si>
  <si>
    <t>R-103</t>
  </si>
  <si>
    <t xml:space="preserve">D+M retenční nádrže vč.vybavení pro čerpání vody </t>
  </si>
  <si>
    <t>kpl</t>
  </si>
  <si>
    <t>1735711934</t>
  </si>
  <si>
    <t>vybavení nádrže na využití dešťové vody:</t>
  </si>
  <si>
    <t>mechanický filtr na přítoku dešťové vody bez zpětné klapky</t>
  </si>
  <si>
    <t>ponorné tlakové čerpadlo s napojením na řídící jednotku a rozvody vody v objektu</t>
  </si>
  <si>
    <t>hladinový snímač</t>
  </si>
  <si>
    <t>pochůzí víko nádrže plastové A15</t>
  </si>
  <si>
    <t>962022491</t>
  </si>
  <si>
    <t>Bourání zdiva nadzákladového kamenného na maltu cementovou, objemu přes 1 m3</t>
  </si>
  <si>
    <t>1990149680</t>
  </si>
  <si>
    <t>https://podminky.urs.cz/item/CS_URS_2025_01/962022491</t>
  </si>
  <si>
    <t>kamenná zídka</t>
  </si>
  <si>
    <t>(2,95+12,45+2,25+2,25+6)*0,39*0,6</t>
  </si>
  <si>
    <t>962052211</t>
  </si>
  <si>
    <t>Bourání zdiva železobetonového nadzákladového, objemu přes 1 m3</t>
  </si>
  <si>
    <t>-1534603722</t>
  </si>
  <si>
    <t>https://podminky.urs.cz/item/CS_URS_2025_01/962052211</t>
  </si>
  <si>
    <t>stěna jímky pod terén</t>
  </si>
  <si>
    <t>(11,14*0,235*0,34)</t>
  </si>
  <si>
    <t>2049347172</t>
  </si>
  <si>
    <t>strop jímky z překladů</t>
  </si>
  <si>
    <t>5,4*11,15*0,15</t>
  </si>
  <si>
    <t>964054111</t>
  </si>
  <si>
    <t>Bourání samostatných trámů, průvlaků nebo pásů ze železobetonu bez přerušení výztuže, průřezu do 0,36 m2</t>
  </si>
  <si>
    <t>446261962</t>
  </si>
  <si>
    <t>https://podminky.urs.cz/item/CS_URS_2025_01/964054111</t>
  </si>
  <si>
    <t>sloupy a průvlak jímky</t>
  </si>
  <si>
    <t>(0,52*0,6*4)*2,35</t>
  </si>
  <si>
    <t>(0,6*9,07*0,2)</t>
  </si>
  <si>
    <t>-1054636893</t>
  </si>
  <si>
    <t>dobetonávka stropu jímky</t>
  </si>
  <si>
    <t>5,4*11,15*0,07</t>
  </si>
  <si>
    <t>dno jímky</t>
  </si>
  <si>
    <t>3,7*4,72*0,45</t>
  </si>
  <si>
    <t>965049112</t>
  </si>
  <si>
    <t>Bourání mazanin Příplatek k cenám za bourání mazanin betonových se svařovanou sítí, tl. přes 100 mm</t>
  </si>
  <si>
    <t>461377479</t>
  </si>
  <si>
    <t>182996214</t>
  </si>
  <si>
    <t>711896723</t>
  </si>
  <si>
    <t>1001644206</t>
  </si>
  <si>
    <t>Demolice hal průmyslových, zemědělských nebo občanské výstavby postupným rozebíráním z monolitického nebo montovaného železobetonu včetně výplňového zdiva, s podílem konstrukcí do 10 % - 2x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</si>
</sst>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family val="2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8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11141821" TargetMode="External"/><Relationship Id="rId13" Type="http://schemas.openxmlformats.org/officeDocument/2006/relationships/hyperlink" Target="https://podminky.urs.cz/item/CS_URS_2025_01/766421822" TargetMode="External"/><Relationship Id="rId3" Type="http://schemas.openxmlformats.org/officeDocument/2006/relationships/hyperlink" Target="https://podminky.urs.cz/item/CS_URS_2023_02/997013151" TargetMode="External"/><Relationship Id="rId7" Type="http://schemas.openxmlformats.org/officeDocument/2006/relationships/hyperlink" Target="https://podminky.urs.cz/item/CS_URS_2025_01/711141811" TargetMode="External"/><Relationship Id="rId12" Type="http://schemas.openxmlformats.org/officeDocument/2006/relationships/hyperlink" Target="https://podminky.urs.cz/item/CS_URS_2025_01/766421821" TargetMode="External"/><Relationship Id="rId2" Type="http://schemas.openxmlformats.org/officeDocument/2006/relationships/hyperlink" Target="https://podminky.urs.cz/item/CS_URS_2023_02/997006519" TargetMode="External"/><Relationship Id="rId1" Type="http://schemas.openxmlformats.org/officeDocument/2006/relationships/hyperlink" Target="https://podminky.urs.cz/item/CS_URS_2023_02/997006512" TargetMode="External"/><Relationship Id="rId6" Type="http://schemas.openxmlformats.org/officeDocument/2006/relationships/hyperlink" Target="https://podminky.urs.cz/item/CS_URS_2025_01/997013814" TargetMode="External"/><Relationship Id="rId11" Type="http://schemas.openxmlformats.org/officeDocument/2006/relationships/hyperlink" Target="https://podminky.urs.cz/item/CS_URS_2025_01/713120812" TargetMode="External"/><Relationship Id="rId5" Type="http://schemas.openxmlformats.org/officeDocument/2006/relationships/hyperlink" Target="https://podminky.urs.cz/item/CS_URS_2025_01/997013645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podminky.urs.cz/item/CS_URS_2025_01/713120811" TargetMode="External"/><Relationship Id="rId4" Type="http://schemas.openxmlformats.org/officeDocument/2006/relationships/hyperlink" Target="https://podminky.urs.cz/item/CS_URS_2025_01/997013631" TargetMode="External"/><Relationship Id="rId9" Type="http://schemas.openxmlformats.org/officeDocument/2006/relationships/hyperlink" Target="https://podminky.urs.cz/item/CS_URS_2025_01/713110811" TargetMode="External"/><Relationship Id="rId14" Type="http://schemas.openxmlformats.org/officeDocument/2006/relationships/hyperlink" Target="https://podminky.urs.cz/item/CS_URS_2025_01/77620181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997006512" TargetMode="External"/><Relationship Id="rId3" Type="http://schemas.openxmlformats.org/officeDocument/2006/relationships/hyperlink" Target="https://podminky.urs.cz/item/CS_URS_2025_01/962052314" TargetMode="External"/><Relationship Id="rId7" Type="http://schemas.openxmlformats.org/officeDocument/2006/relationships/hyperlink" Target="https://podminky.urs.cz/item/CS_URS_2023_02/997006007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https://podminky.urs.cz/item/CS_URS_2025_01/962032182" TargetMode="External"/><Relationship Id="rId1" Type="http://schemas.openxmlformats.org/officeDocument/2006/relationships/hyperlink" Target="https://podminky.urs.cz/item/CS_URS_2025_01/962032112" TargetMode="External"/><Relationship Id="rId6" Type="http://schemas.openxmlformats.org/officeDocument/2006/relationships/hyperlink" Target="https://podminky.urs.cz/item/CS_URS_2023_02/981131711" TargetMode="External"/><Relationship Id="rId11" Type="http://schemas.openxmlformats.org/officeDocument/2006/relationships/hyperlink" Target="https://podminky.urs.cz/item/CS_URS_2023_02/997013869" TargetMode="External"/><Relationship Id="rId5" Type="http://schemas.openxmlformats.org/officeDocument/2006/relationships/hyperlink" Target="https://podminky.urs.cz/item/CS_URS_2023_02/965043441" TargetMode="External"/><Relationship Id="rId10" Type="http://schemas.openxmlformats.org/officeDocument/2006/relationships/hyperlink" Target="https://podminky.urs.cz/item/CS_URS_2023_02/997013151" TargetMode="External"/><Relationship Id="rId4" Type="http://schemas.openxmlformats.org/officeDocument/2006/relationships/hyperlink" Target="https://podminky.urs.cz/item/CS_URS_2025_01/963012520" TargetMode="External"/><Relationship Id="rId9" Type="http://schemas.openxmlformats.org/officeDocument/2006/relationships/hyperlink" Target="https://podminky.urs.cz/item/CS_URS_2023_02/997006519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42291121" TargetMode="External"/><Relationship Id="rId117" Type="http://schemas.openxmlformats.org/officeDocument/2006/relationships/hyperlink" Target="https://podminky.urs.cz/item/CS_URS_2023_02/783937153" TargetMode="External"/><Relationship Id="rId21" Type="http://schemas.openxmlformats.org/officeDocument/2006/relationships/hyperlink" Target="https://podminky.urs.cz/item/CS_URS_2025_01/312321817" TargetMode="External"/><Relationship Id="rId42" Type="http://schemas.openxmlformats.org/officeDocument/2006/relationships/hyperlink" Target="https://podminky.urs.cz/item/CS_URS_2023_02/622211032" TargetMode="External"/><Relationship Id="rId47" Type="http://schemas.openxmlformats.org/officeDocument/2006/relationships/hyperlink" Target="https://podminky.urs.cz/item/CS_URS_2025_01/631319202" TargetMode="External"/><Relationship Id="rId63" Type="http://schemas.openxmlformats.org/officeDocument/2006/relationships/hyperlink" Target="https://podminky.urs.cz/item/CS_URS_2025_01/985223110" TargetMode="External"/><Relationship Id="rId68" Type="http://schemas.openxmlformats.org/officeDocument/2006/relationships/hyperlink" Target="https://podminky.urs.cz/item/CS_URS_2023_02/997013151" TargetMode="External"/><Relationship Id="rId84" Type="http://schemas.openxmlformats.org/officeDocument/2006/relationships/hyperlink" Target="https://podminky.urs.cz/item/CS_URS_2023_02/763131414" TargetMode="External"/><Relationship Id="rId89" Type="http://schemas.openxmlformats.org/officeDocument/2006/relationships/hyperlink" Target="https://podminky.urs.cz/item/CS_URS_2023_02/764212634" TargetMode="External"/><Relationship Id="rId112" Type="http://schemas.openxmlformats.org/officeDocument/2006/relationships/hyperlink" Target="https://podminky.urs.cz/item/CS_URS_2023_02/783163101" TargetMode="External"/><Relationship Id="rId16" Type="http://schemas.openxmlformats.org/officeDocument/2006/relationships/hyperlink" Target="https://podminky.urs.cz/item/CS_URS_2025_01/310232075" TargetMode="External"/><Relationship Id="rId107" Type="http://schemas.openxmlformats.org/officeDocument/2006/relationships/hyperlink" Target="https://podminky.urs.cz/item/CS_URS_2023_02/776141112" TargetMode="External"/><Relationship Id="rId11" Type="http://schemas.openxmlformats.org/officeDocument/2006/relationships/hyperlink" Target="https://podminky.urs.cz/item/CS_URS_2025_01/274351121" TargetMode="External"/><Relationship Id="rId32" Type="http://schemas.openxmlformats.org/officeDocument/2006/relationships/hyperlink" Target="https://podminky.urs.cz/item/CS_URS_2023_02/417361821" TargetMode="External"/><Relationship Id="rId37" Type="http://schemas.openxmlformats.org/officeDocument/2006/relationships/hyperlink" Target="https://podminky.urs.cz/item/CS_URS_2025_01/581131115" TargetMode="External"/><Relationship Id="rId53" Type="http://schemas.openxmlformats.org/officeDocument/2006/relationships/hyperlink" Target="https://podminky.urs.cz/item/CS_URS_2023_02/634911124" TargetMode="External"/><Relationship Id="rId58" Type="http://schemas.openxmlformats.org/officeDocument/2006/relationships/hyperlink" Target="https://podminky.urs.cz/item/CS_URS_2023_02/962032240" TargetMode="External"/><Relationship Id="rId74" Type="http://schemas.openxmlformats.org/officeDocument/2006/relationships/hyperlink" Target="https://podminky.urs.cz/item/CS_URS_2023_02/711141559" TargetMode="External"/><Relationship Id="rId79" Type="http://schemas.openxmlformats.org/officeDocument/2006/relationships/hyperlink" Target="https://podminky.urs.cz/item/CS_URS_2023_02/713121111" TargetMode="External"/><Relationship Id="rId102" Type="http://schemas.openxmlformats.org/officeDocument/2006/relationships/hyperlink" Target="https://podminky.urs.cz/item/CS_URS_2025_01/767995114" TargetMode="External"/><Relationship Id="rId5" Type="http://schemas.openxmlformats.org/officeDocument/2006/relationships/hyperlink" Target="https://podminky.urs.cz/item/CS_URS_2023_02/271922211" TargetMode="External"/><Relationship Id="rId90" Type="http://schemas.openxmlformats.org/officeDocument/2006/relationships/hyperlink" Target="https://podminky.urs.cz/item/CS_URS_2023_02/764216643" TargetMode="External"/><Relationship Id="rId95" Type="http://schemas.openxmlformats.org/officeDocument/2006/relationships/hyperlink" Target="https://podminky.urs.cz/item/CS_URS_2023_02/766412214" TargetMode="External"/><Relationship Id="rId22" Type="http://schemas.openxmlformats.org/officeDocument/2006/relationships/hyperlink" Target="https://podminky.urs.cz/item/CS_URS_2025_01/317121101" TargetMode="External"/><Relationship Id="rId27" Type="http://schemas.openxmlformats.org/officeDocument/2006/relationships/hyperlink" Target="https://podminky.urs.cz/item/CS_URS_2023_02/346244381" TargetMode="External"/><Relationship Id="rId43" Type="http://schemas.openxmlformats.org/officeDocument/2006/relationships/hyperlink" Target="https://podminky.urs.cz/item/CS_URS_2023_02/622221031" TargetMode="External"/><Relationship Id="rId48" Type="http://schemas.openxmlformats.org/officeDocument/2006/relationships/hyperlink" Target="https://podminky.urs.cz/item/CS_URS_2023_02/632451234" TargetMode="External"/><Relationship Id="rId64" Type="http://schemas.openxmlformats.org/officeDocument/2006/relationships/hyperlink" Target="https://podminky.urs.cz/item/CS_URS_2023_02/985331215" TargetMode="External"/><Relationship Id="rId69" Type="http://schemas.openxmlformats.org/officeDocument/2006/relationships/hyperlink" Target="https://podminky.urs.cz/item/CS_URS_2023_02/997013869" TargetMode="External"/><Relationship Id="rId113" Type="http://schemas.openxmlformats.org/officeDocument/2006/relationships/hyperlink" Target="https://podminky.urs.cz/item/CS_URS_2023_02/783168101" TargetMode="External"/><Relationship Id="rId118" Type="http://schemas.openxmlformats.org/officeDocument/2006/relationships/hyperlink" Target="https://podminky.urs.cz/item/CS_URS_2023_02/783997151" TargetMode="External"/><Relationship Id="rId80" Type="http://schemas.openxmlformats.org/officeDocument/2006/relationships/hyperlink" Target="https://podminky.urs.cz/item/CS_URS_2023_02/713191132" TargetMode="External"/><Relationship Id="rId85" Type="http://schemas.openxmlformats.org/officeDocument/2006/relationships/hyperlink" Target="https://podminky.urs.cz/item/CS_URS_2023_02/763131714" TargetMode="External"/><Relationship Id="rId12" Type="http://schemas.openxmlformats.org/officeDocument/2006/relationships/hyperlink" Target="https://podminky.urs.cz/item/CS_URS_2025_01/274351122" TargetMode="External"/><Relationship Id="rId17" Type="http://schemas.openxmlformats.org/officeDocument/2006/relationships/hyperlink" Target="https://podminky.urs.cz/item/CS_URS_2025_01/311235211" TargetMode="External"/><Relationship Id="rId33" Type="http://schemas.openxmlformats.org/officeDocument/2006/relationships/hyperlink" Target="https://podminky.urs.cz/item/CS_URS_2025_01/430321515" TargetMode="External"/><Relationship Id="rId38" Type="http://schemas.openxmlformats.org/officeDocument/2006/relationships/hyperlink" Target="https://podminky.urs.cz/item/CS_URS_2023_02/612131121" TargetMode="External"/><Relationship Id="rId59" Type="http://schemas.openxmlformats.org/officeDocument/2006/relationships/hyperlink" Target="https://podminky.urs.cz/item/CS_URS_2023_02/965043441" TargetMode="External"/><Relationship Id="rId103" Type="http://schemas.openxmlformats.org/officeDocument/2006/relationships/hyperlink" Target="https://podminky.urs.cz/item/CS_URS_2023_02/998767103" TargetMode="External"/><Relationship Id="rId108" Type="http://schemas.openxmlformats.org/officeDocument/2006/relationships/hyperlink" Target="https://podminky.urs.cz/item/CS_URS_2023_02/776221111" TargetMode="External"/><Relationship Id="rId54" Type="http://schemas.openxmlformats.org/officeDocument/2006/relationships/hyperlink" Target="https://podminky.urs.cz/item/CS_URS_2023_02/941211112" TargetMode="External"/><Relationship Id="rId70" Type="http://schemas.openxmlformats.org/officeDocument/2006/relationships/hyperlink" Target="https://podminky.urs.cz/item/CS_URS_2023_02/998011003" TargetMode="External"/><Relationship Id="rId75" Type="http://schemas.openxmlformats.org/officeDocument/2006/relationships/hyperlink" Target="https://podminky.urs.cz/item/CS_URS_2025_01/711142559" TargetMode="External"/><Relationship Id="rId91" Type="http://schemas.openxmlformats.org/officeDocument/2006/relationships/hyperlink" Target="https://podminky.urs.cz/item/CS_URS_2023_02/764518623" TargetMode="External"/><Relationship Id="rId96" Type="http://schemas.openxmlformats.org/officeDocument/2006/relationships/hyperlink" Target="https://podminky.urs.cz/item/CS_URS_2023_02/766417211" TargetMode="External"/><Relationship Id="rId1" Type="http://schemas.openxmlformats.org/officeDocument/2006/relationships/hyperlink" Target="https://podminky.urs.cz/item/CS_URS_2025_01/132254101" TargetMode="External"/><Relationship Id="rId6" Type="http://schemas.openxmlformats.org/officeDocument/2006/relationships/hyperlink" Target="https://podminky.urs.cz/item/CS_URS_2023_02/273321411" TargetMode="External"/><Relationship Id="rId23" Type="http://schemas.openxmlformats.org/officeDocument/2006/relationships/hyperlink" Target="https://podminky.urs.cz/item/CS_URS_2023_02/317234410" TargetMode="External"/><Relationship Id="rId28" Type="http://schemas.openxmlformats.org/officeDocument/2006/relationships/hyperlink" Target="https://podminky.urs.cz/item/CS_URS_2025_01/349231811" TargetMode="External"/><Relationship Id="rId49" Type="http://schemas.openxmlformats.org/officeDocument/2006/relationships/hyperlink" Target="https://podminky.urs.cz/item/CS_URS_2023_02/632451292" TargetMode="External"/><Relationship Id="rId114" Type="http://schemas.openxmlformats.org/officeDocument/2006/relationships/hyperlink" Target="https://podminky.urs.cz/item/CS_URS_2023_01/783301311" TargetMode="External"/><Relationship Id="rId119" Type="http://schemas.openxmlformats.org/officeDocument/2006/relationships/hyperlink" Target="https://podminky.urs.cz/item/CS_URS_2023_01/784111003" TargetMode="External"/><Relationship Id="rId44" Type="http://schemas.openxmlformats.org/officeDocument/2006/relationships/hyperlink" Target="https://podminky.urs.cz/item/CS_URS_2023_02/622511112" TargetMode="External"/><Relationship Id="rId60" Type="http://schemas.openxmlformats.org/officeDocument/2006/relationships/hyperlink" Target="https://podminky.urs.cz/item/CS_URS_2025_01/973031825" TargetMode="External"/><Relationship Id="rId65" Type="http://schemas.openxmlformats.org/officeDocument/2006/relationships/hyperlink" Target="https://podminky.urs.cz/item/CS_URS_2023_02/997006007" TargetMode="External"/><Relationship Id="rId81" Type="http://schemas.openxmlformats.org/officeDocument/2006/relationships/hyperlink" Target="https://podminky.urs.cz/item/CS_URS_2023_02/762083121" TargetMode="External"/><Relationship Id="rId86" Type="http://schemas.openxmlformats.org/officeDocument/2006/relationships/hyperlink" Target="https://podminky.urs.cz/item/CS_URS_2023_02/763131751" TargetMode="External"/><Relationship Id="rId4" Type="http://schemas.openxmlformats.org/officeDocument/2006/relationships/hyperlink" Target="https://podminky.urs.cz/item/CS_URS_2025_01/271542211" TargetMode="External"/><Relationship Id="rId9" Type="http://schemas.openxmlformats.org/officeDocument/2006/relationships/hyperlink" Target="https://podminky.urs.cz/item/CS_URS_2023_02/273362021" TargetMode="External"/><Relationship Id="rId13" Type="http://schemas.openxmlformats.org/officeDocument/2006/relationships/hyperlink" Target="https://podminky.urs.cz/item/CS_URS_2025_01/274361821" TargetMode="External"/><Relationship Id="rId18" Type="http://schemas.openxmlformats.org/officeDocument/2006/relationships/hyperlink" Target="https://podminky.urs.cz/item/CS_URS_2025_01/311351121" TargetMode="External"/><Relationship Id="rId39" Type="http://schemas.openxmlformats.org/officeDocument/2006/relationships/hyperlink" Target="https://podminky.urs.cz/item/CS_URS_2023_02/612341121" TargetMode="External"/><Relationship Id="rId109" Type="http://schemas.openxmlformats.org/officeDocument/2006/relationships/hyperlink" Target="https://podminky.urs.cz/item/CS_URS_2023_02/776411111" TargetMode="External"/><Relationship Id="rId34" Type="http://schemas.openxmlformats.org/officeDocument/2006/relationships/hyperlink" Target="https://podminky.urs.cz/item/CS_URS_2025_01/430362021" TargetMode="External"/><Relationship Id="rId50" Type="http://schemas.openxmlformats.org/officeDocument/2006/relationships/hyperlink" Target="https://podminky.urs.cz/item/CS_URS_2023_02/633131112" TargetMode="External"/><Relationship Id="rId55" Type="http://schemas.openxmlformats.org/officeDocument/2006/relationships/hyperlink" Target="https://podminky.urs.cz/item/CS_URS_2023_02/941211211" TargetMode="External"/><Relationship Id="rId76" Type="http://schemas.openxmlformats.org/officeDocument/2006/relationships/hyperlink" Target="https://podminky.urs.cz/item/CS_URS_2023_02/998711201" TargetMode="External"/><Relationship Id="rId97" Type="http://schemas.openxmlformats.org/officeDocument/2006/relationships/hyperlink" Target="https://podminky.urs.cz/item/CS_URS_2023_02/766622131" TargetMode="External"/><Relationship Id="rId104" Type="http://schemas.openxmlformats.org/officeDocument/2006/relationships/hyperlink" Target="https://podminky.urs.cz/item/CS_URS_2023_02/776111112" TargetMode="External"/><Relationship Id="rId120" Type="http://schemas.openxmlformats.org/officeDocument/2006/relationships/hyperlink" Target="https://podminky.urs.cz/item/CS_URS_2023_01/784181103" TargetMode="External"/><Relationship Id="rId7" Type="http://schemas.openxmlformats.org/officeDocument/2006/relationships/hyperlink" Target="https://podminky.urs.cz/item/CS_URS_2023_02/273351121" TargetMode="External"/><Relationship Id="rId71" Type="http://schemas.openxmlformats.org/officeDocument/2006/relationships/hyperlink" Target="https://podminky.urs.cz/item/CS_URS_2023_02/711111001" TargetMode="External"/><Relationship Id="rId92" Type="http://schemas.openxmlformats.org/officeDocument/2006/relationships/hyperlink" Target="https://podminky.urs.cz/item/CS_URS_2023_02/998764103" TargetMode="External"/><Relationship Id="rId2" Type="http://schemas.openxmlformats.org/officeDocument/2006/relationships/hyperlink" Target="https://podminky.urs.cz/item/CS_URS_2025_01/139951123" TargetMode="External"/><Relationship Id="rId29" Type="http://schemas.openxmlformats.org/officeDocument/2006/relationships/hyperlink" Target="https://podminky.urs.cz/item/CS_URS_2023_02/417321414" TargetMode="External"/><Relationship Id="rId24" Type="http://schemas.openxmlformats.org/officeDocument/2006/relationships/hyperlink" Target="https://podminky.urs.cz/item/CS_URS_2023_02/317944323" TargetMode="External"/><Relationship Id="rId40" Type="http://schemas.openxmlformats.org/officeDocument/2006/relationships/hyperlink" Target="https://podminky.urs.cz/item/CS_URS_2023_02/622151021" TargetMode="External"/><Relationship Id="rId45" Type="http://schemas.openxmlformats.org/officeDocument/2006/relationships/hyperlink" Target="https://podminky.urs.cz/item/CS_URS_2023_02/622531022" TargetMode="External"/><Relationship Id="rId66" Type="http://schemas.openxmlformats.org/officeDocument/2006/relationships/hyperlink" Target="https://podminky.urs.cz/item/CS_URS_2023_02/997006512" TargetMode="External"/><Relationship Id="rId87" Type="http://schemas.openxmlformats.org/officeDocument/2006/relationships/hyperlink" Target="https://podminky.urs.cz/item/CS_URS_2023_02/763732115" TargetMode="External"/><Relationship Id="rId110" Type="http://schemas.openxmlformats.org/officeDocument/2006/relationships/hyperlink" Target="https://podminky.urs.cz/item/CS_URS_2023_02/998776101" TargetMode="External"/><Relationship Id="rId115" Type="http://schemas.openxmlformats.org/officeDocument/2006/relationships/hyperlink" Target="https://podminky.urs.cz/item/CS_URS_2023_01/783314203" TargetMode="External"/><Relationship Id="rId61" Type="http://schemas.openxmlformats.org/officeDocument/2006/relationships/hyperlink" Target="https://podminky.urs.cz/item/CS_URS_2023_02/977312114" TargetMode="External"/><Relationship Id="rId82" Type="http://schemas.openxmlformats.org/officeDocument/2006/relationships/hyperlink" Target="https://podminky.urs.cz/item/CS_URS_2023_02/762341210" TargetMode="External"/><Relationship Id="rId19" Type="http://schemas.openxmlformats.org/officeDocument/2006/relationships/hyperlink" Target="https://podminky.urs.cz/item/CS_URS_2025_01/311351122" TargetMode="External"/><Relationship Id="rId14" Type="http://schemas.openxmlformats.org/officeDocument/2006/relationships/hyperlink" Target="https://podminky.urs.cz/item/CS_URS_2025_01/279113146" TargetMode="External"/><Relationship Id="rId30" Type="http://schemas.openxmlformats.org/officeDocument/2006/relationships/hyperlink" Target="https://podminky.urs.cz/item/CS_URS_2023_02/417351115" TargetMode="External"/><Relationship Id="rId35" Type="http://schemas.openxmlformats.org/officeDocument/2006/relationships/hyperlink" Target="https://podminky.urs.cz/item/CS_URS_2025_01/434351141" TargetMode="External"/><Relationship Id="rId56" Type="http://schemas.openxmlformats.org/officeDocument/2006/relationships/hyperlink" Target="https://podminky.urs.cz/item/CS_URS_2023_02/941211811" TargetMode="External"/><Relationship Id="rId77" Type="http://schemas.openxmlformats.org/officeDocument/2006/relationships/hyperlink" Target="https://podminky.urs.cz/item/CS_URS_2023_02/712431101" TargetMode="External"/><Relationship Id="rId100" Type="http://schemas.openxmlformats.org/officeDocument/2006/relationships/hyperlink" Target="https://podminky.urs.cz/item/CS_URS_2023_02/767651112" TargetMode="External"/><Relationship Id="rId105" Type="http://schemas.openxmlformats.org/officeDocument/2006/relationships/hyperlink" Target="https://podminky.urs.cz/item/CS_URS_2023_02/776111311" TargetMode="External"/><Relationship Id="rId8" Type="http://schemas.openxmlformats.org/officeDocument/2006/relationships/hyperlink" Target="https://podminky.urs.cz/item/CS_URS_2023_02/273351122" TargetMode="External"/><Relationship Id="rId51" Type="http://schemas.openxmlformats.org/officeDocument/2006/relationships/hyperlink" Target="https://podminky.urs.cz/item/CS_URS_2023_02/634112123" TargetMode="External"/><Relationship Id="rId72" Type="http://schemas.openxmlformats.org/officeDocument/2006/relationships/hyperlink" Target="https://podminky.urs.cz/item/CS_URS_2025_01/711112001" TargetMode="External"/><Relationship Id="rId93" Type="http://schemas.openxmlformats.org/officeDocument/2006/relationships/hyperlink" Target="https://podminky.urs.cz/item/CS_URS_2023_02/765191021" TargetMode="External"/><Relationship Id="rId98" Type="http://schemas.openxmlformats.org/officeDocument/2006/relationships/hyperlink" Target="https://podminky.urs.cz/item/CS_URS_2023_02/998766103" TargetMode="External"/><Relationship Id="rId121" Type="http://schemas.openxmlformats.org/officeDocument/2006/relationships/hyperlink" Target="https://podminky.urs.cz/item/CS_URS_2023_01/784221103" TargetMode="External"/><Relationship Id="rId3" Type="http://schemas.openxmlformats.org/officeDocument/2006/relationships/hyperlink" Target="https://podminky.urs.cz/item/CS_URS_2025_01/213221101" TargetMode="External"/><Relationship Id="rId25" Type="http://schemas.openxmlformats.org/officeDocument/2006/relationships/hyperlink" Target="https://podminky.urs.cz/item/CS_URS_2023_02/342244121" TargetMode="External"/><Relationship Id="rId46" Type="http://schemas.openxmlformats.org/officeDocument/2006/relationships/hyperlink" Target="https://podminky.urs.cz/item/CS_URS_2025_01/631311135" TargetMode="External"/><Relationship Id="rId67" Type="http://schemas.openxmlformats.org/officeDocument/2006/relationships/hyperlink" Target="https://podminky.urs.cz/item/CS_URS_2023_02/997006519" TargetMode="External"/><Relationship Id="rId116" Type="http://schemas.openxmlformats.org/officeDocument/2006/relationships/hyperlink" Target="https://podminky.urs.cz/item/CS_URS_2023_02/783933151" TargetMode="External"/><Relationship Id="rId20" Type="http://schemas.openxmlformats.org/officeDocument/2006/relationships/hyperlink" Target="https://podminky.urs.cz/item/CS_URS_2025_01/311362021" TargetMode="External"/><Relationship Id="rId41" Type="http://schemas.openxmlformats.org/officeDocument/2006/relationships/hyperlink" Target="https://podminky.urs.cz/item/CS_URS_2023_02/622151031" TargetMode="External"/><Relationship Id="rId62" Type="http://schemas.openxmlformats.org/officeDocument/2006/relationships/hyperlink" Target="https://podminky.urs.cz/item/CS_URS_2023_02/985131111" TargetMode="External"/><Relationship Id="rId83" Type="http://schemas.openxmlformats.org/officeDocument/2006/relationships/hyperlink" Target="https://podminky.urs.cz/item/CS_URS_2023_02/762342511" TargetMode="External"/><Relationship Id="rId88" Type="http://schemas.openxmlformats.org/officeDocument/2006/relationships/hyperlink" Target="https://podminky.urs.cz/item/CS_URS_2023_02/998763303" TargetMode="External"/><Relationship Id="rId111" Type="http://schemas.openxmlformats.org/officeDocument/2006/relationships/hyperlink" Target="https://podminky.urs.cz/item/CS_URS_2023_02/783101403" TargetMode="External"/><Relationship Id="rId15" Type="http://schemas.openxmlformats.org/officeDocument/2006/relationships/hyperlink" Target="https://podminky.urs.cz/item/CS_URS_2025_01/279361821" TargetMode="External"/><Relationship Id="rId36" Type="http://schemas.openxmlformats.org/officeDocument/2006/relationships/hyperlink" Target="https://podminky.urs.cz/item/CS_URS_2025_01/434351142" TargetMode="External"/><Relationship Id="rId57" Type="http://schemas.openxmlformats.org/officeDocument/2006/relationships/hyperlink" Target="https://podminky.urs.cz/item/CS_URS_2025_01/949101112" TargetMode="External"/><Relationship Id="rId106" Type="http://schemas.openxmlformats.org/officeDocument/2006/relationships/hyperlink" Target="https://podminky.urs.cz/item/CS_URS_2023_02/776121112" TargetMode="External"/><Relationship Id="rId10" Type="http://schemas.openxmlformats.org/officeDocument/2006/relationships/hyperlink" Target="https://podminky.urs.cz/item/CS_URS_2025_01/274321511" TargetMode="External"/><Relationship Id="rId31" Type="http://schemas.openxmlformats.org/officeDocument/2006/relationships/hyperlink" Target="https://podminky.urs.cz/item/CS_URS_2023_02/417351116" TargetMode="External"/><Relationship Id="rId52" Type="http://schemas.openxmlformats.org/officeDocument/2006/relationships/hyperlink" Target="https://podminky.urs.cz/item/CS_URS_2023_02/634663111" TargetMode="External"/><Relationship Id="rId73" Type="http://schemas.openxmlformats.org/officeDocument/2006/relationships/hyperlink" Target="https://podminky.urs.cz/item/CS_URS_2023_02/711131811" TargetMode="External"/><Relationship Id="rId78" Type="http://schemas.openxmlformats.org/officeDocument/2006/relationships/hyperlink" Target="https://podminky.urs.cz/item/CS_URS_2023_02/713111121" TargetMode="External"/><Relationship Id="rId94" Type="http://schemas.openxmlformats.org/officeDocument/2006/relationships/hyperlink" Target="https://podminky.urs.cz/item/CS_URS_2023_02/998765103" TargetMode="External"/><Relationship Id="rId99" Type="http://schemas.openxmlformats.org/officeDocument/2006/relationships/hyperlink" Target="https://podminky.urs.cz/item/CS_URS_2025_01/767163122" TargetMode="External"/><Relationship Id="rId101" Type="http://schemas.openxmlformats.org/officeDocument/2006/relationships/hyperlink" Target="https://podminky.urs.cz/item/CS_URS_2025_01/767651114" TargetMode="External"/><Relationship Id="rId12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331351126" TargetMode="External"/><Relationship Id="rId13" Type="http://schemas.openxmlformats.org/officeDocument/2006/relationships/hyperlink" Target="https://podminky.urs.cz/item/CS_URS_2025_01/952905121" TargetMode="External"/><Relationship Id="rId18" Type="http://schemas.openxmlformats.org/officeDocument/2006/relationships/hyperlink" Target="https://podminky.urs.cz/item/CS_URS_2025_01/985331219" TargetMode="External"/><Relationship Id="rId26" Type="http://schemas.openxmlformats.org/officeDocument/2006/relationships/hyperlink" Target="https://podminky.urs.cz/item/CS_URS_2025_01/HZS1291" TargetMode="External"/><Relationship Id="rId3" Type="http://schemas.openxmlformats.org/officeDocument/2006/relationships/hyperlink" Target="https://podminky.urs.cz/item/CS_URS_2023_02/275313811" TargetMode="External"/><Relationship Id="rId21" Type="http://schemas.openxmlformats.org/officeDocument/2006/relationships/hyperlink" Target="https://podminky.urs.cz/item/CS_URS_2023_02/997013151" TargetMode="External"/><Relationship Id="rId7" Type="http://schemas.openxmlformats.org/officeDocument/2006/relationships/hyperlink" Target="https://podminky.urs.cz/item/CS_URS_2023_02/331351125" TargetMode="External"/><Relationship Id="rId12" Type="http://schemas.openxmlformats.org/officeDocument/2006/relationships/hyperlink" Target="https://podminky.urs.cz/item/CS_URS_2023_02/631312141" TargetMode="External"/><Relationship Id="rId17" Type="http://schemas.openxmlformats.org/officeDocument/2006/relationships/hyperlink" Target="https://podminky.urs.cz/item/CS_URS_2023_02/985131111" TargetMode="External"/><Relationship Id="rId25" Type="http://schemas.openxmlformats.org/officeDocument/2006/relationships/hyperlink" Target="https://podminky.urs.cz/item/CS_URS_2023_02/998711201" TargetMode="External"/><Relationship Id="rId2" Type="http://schemas.openxmlformats.org/officeDocument/2006/relationships/hyperlink" Target="https://podminky.urs.cz/item/CS_URS_2023_02/273321411" TargetMode="External"/><Relationship Id="rId16" Type="http://schemas.openxmlformats.org/officeDocument/2006/relationships/hyperlink" Target="https://podminky.urs.cz/item/CS_URS_2023_02/977312114" TargetMode="External"/><Relationship Id="rId20" Type="http://schemas.openxmlformats.org/officeDocument/2006/relationships/hyperlink" Target="https://podminky.urs.cz/item/CS_URS_2023_02/997006512" TargetMode="External"/><Relationship Id="rId1" Type="http://schemas.openxmlformats.org/officeDocument/2006/relationships/hyperlink" Target="https://podminky.urs.cz/item/CS_URS_2023_02/271922211" TargetMode="External"/><Relationship Id="rId6" Type="http://schemas.openxmlformats.org/officeDocument/2006/relationships/hyperlink" Target="https://podminky.urs.cz/item/CS_URS_2023_02/330321611" TargetMode="External"/><Relationship Id="rId11" Type="http://schemas.openxmlformats.org/officeDocument/2006/relationships/hyperlink" Target="https://podminky.urs.cz/item/CS_URS_2023_02/417361821" TargetMode="External"/><Relationship Id="rId24" Type="http://schemas.openxmlformats.org/officeDocument/2006/relationships/hyperlink" Target="https://podminky.urs.cz/item/CS_URS_2023_02/711141559" TargetMode="External"/><Relationship Id="rId5" Type="http://schemas.openxmlformats.org/officeDocument/2006/relationships/hyperlink" Target="https://podminky.urs.cz/item/CS_URS_2025_01/311113145" TargetMode="External"/><Relationship Id="rId15" Type="http://schemas.openxmlformats.org/officeDocument/2006/relationships/hyperlink" Target="https://podminky.urs.cz/item/CS_URS_2025_01/963042819" TargetMode="External"/><Relationship Id="rId23" Type="http://schemas.openxmlformats.org/officeDocument/2006/relationships/hyperlink" Target="https://podminky.urs.cz/item/CS_URS_2023_02/711111001" TargetMode="External"/><Relationship Id="rId10" Type="http://schemas.openxmlformats.org/officeDocument/2006/relationships/hyperlink" Target="https://podminky.urs.cz/item/CS_URS_2023_02/331361821" TargetMode="External"/><Relationship Id="rId19" Type="http://schemas.openxmlformats.org/officeDocument/2006/relationships/hyperlink" Target="https://podminky.urs.cz/item/CS_URS_2023_02/997006007" TargetMode="External"/><Relationship Id="rId4" Type="http://schemas.openxmlformats.org/officeDocument/2006/relationships/hyperlink" Target="https://podminky.urs.cz/item/CS_URS_2023_02/275352111" TargetMode="External"/><Relationship Id="rId9" Type="http://schemas.openxmlformats.org/officeDocument/2006/relationships/hyperlink" Target="https://podminky.urs.cz/item/CS_URS_2023_02/331351911" TargetMode="External"/><Relationship Id="rId14" Type="http://schemas.openxmlformats.org/officeDocument/2006/relationships/hyperlink" Target="https://podminky.urs.cz/item/CS_URS_2025_01/963012510" TargetMode="External"/><Relationship Id="rId22" Type="http://schemas.openxmlformats.org/officeDocument/2006/relationships/hyperlink" Target="https://podminky.urs.cz/item/CS_URS_2023_02/998011003" TargetMode="External"/><Relationship Id="rId27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64054111" TargetMode="External"/><Relationship Id="rId3" Type="http://schemas.openxmlformats.org/officeDocument/2006/relationships/hyperlink" Target="https://podminky.urs.cz/item/CS_URS_2023_02/151301902" TargetMode="External"/><Relationship Id="rId7" Type="http://schemas.openxmlformats.org/officeDocument/2006/relationships/hyperlink" Target="https://podminky.urs.cz/item/CS_URS_2025_01/963012510" TargetMode="External"/><Relationship Id="rId2" Type="http://schemas.openxmlformats.org/officeDocument/2006/relationships/hyperlink" Target="https://podminky.urs.cz/item/CS_URS_2023_02/133251101" TargetMode="External"/><Relationship Id="rId1" Type="http://schemas.openxmlformats.org/officeDocument/2006/relationships/hyperlink" Target="https://podminky.urs.cz/item/CS_URS_2023_02/131251103" TargetMode="External"/><Relationship Id="rId6" Type="http://schemas.openxmlformats.org/officeDocument/2006/relationships/hyperlink" Target="https://podminky.urs.cz/item/CS_URS_2025_01/962052211" TargetMode="External"/><Relationship Id="rId5" Type="http://schemas.openxmlformats.org/officeDocument/2006/relationships/hyperlink" Target="https://podminky.urs.cz/item/CS_URS_2025_01/962022491" TargetMode="External"/><Relationship Id="rId4" Type="http://schemas.openxmlformats.org/officeDocument/2006/relationships/hyperlink" Target="https://podminky.urs.cz/item/CS_URS_2023_02/162651112" TargetMode="External"/><Relationship Id="rId9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1"/>
  <sheetViews>
    <sheetView showGridLines="0" tabSelected="1" workbookViewId="0"/>
  </sheetViews>
  <sheetFormatPr baseColWidth="10" defaultRowHeight="16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 ht="1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7" customHeight="1">
      <c r="AR2" s="233" t="s">
        <v>6</v>
      </c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8" t="s">
        <v>7</v>
      </c>
      <c r="BT2" s="18" t="s">
        <v>8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s="1" customFormat="1" ht="25" customHeight="1">
      <c r="B4" s="21"/>
      <c r="D4" s="22" t="s">
        <v>10</v>
      </c>
      <c r="AR4" s="21"/>
      <c r="AS4" s="23" t="s">
        <v>11</v>
      </c>
      <c r="BS4" s="18" t="s">
        <v>12</v>
      </c>
    </row>
    <row r="5" spans="1:74" s="1" customFormat="1" ht="12" customHeight="1">
      <c r="B5" s="21"/>
      <c r="D5" s="24" t="s">
        <v>13</v>
      </c>
      <c r="K5" s="219" t="s">
        <v>14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R5" s="21"/>
      <c r="BS5" s="18" t="s">
        <v>7</v>
      </c>
    </row>
    <row r="6" spans="1:74" s="1" customFormat="1" ht="37" customHeight="1">
      <c r="B6" s="21"/>
      <c r="D6" s="26" t="s">
        <v>15</v>
      </c>
      <c r="K6" s="221" t="s">
        <v>16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R6" s="21"/>
      <c r="BS6" s="18" t="s">
        <v>7</v>
      </c>
    </row>
    <row r="7" spans="1:74" s="1" customFormat="1" ht="12" customHeight="1">
      <c r="B7" s="21"/>
      <c r="D7" s="27" t="s">
        <v>17</v>
      </c>
      <c r="K7" s="25" t="s">
        <v>3</v>
      </c>
      <c r="AK7" s="27" t="s">
        <v>18</v>
      </c>
      <c r="AN7" s="25" t="s">
        <v>3</v>
      </c>
      <c r="AR7" s="21"/>
      <c r="BS7" s="18" t="s">
        <v>7</v>
      </c>
    </row>
    <row r="8" spans="1:74" s="1" customFormat="1" ht="12" customHeight="1">
      <c r="B8" s="21"/>
      <c r="D8" s="27" t="s">
        <v>19</v>
      </c>
      <c r="K8" s="25" t="s">
        <v>20</v>
      </c>
      <c r="AK8" s="27" t="s">
        <v>21</v>
      </c>
      <c r="AN8" s="25" t="s">
        <v>22</v>
      </c>
      <c r="AR8" s="21"/>
      <c r="BS8" s="18" t="s">
        <v>7</v>
      </c>
    </row>
    <row r="9" spans="1:74" s="1" customFormat="1" ht="14.5" customHeight="1">
      <c r="B9" s="21"/>
      <c r="AR9" s="21"/>
      <c r="BS9" s="18" t="s">
        <v>7</v>
      </c>
    </row>
    <row r="10" spans="1:74" s="1" customFormat="1" ht="12" customHeight="1">
      <c r="B10" s="21"/>
      <c r="D10" s="27" t="s">
        <v>23</v>
      </c>
      <c r="AK10" s="27" t="s">
        <v>24</v>
      </c>
      <c r="AN10" s="25" t="s">
        <v>25</v>
      </c>
      <c r="AR10" s="21"/>
      <c r="BS10" s="18" t="s">
        <v>7</v>
      </c>
    </row>
    <row r="11" spans="1:74" s="1" customFormat="1" ht="18.5" customHeight="1">
      <c r="B11" s="21"/>
      <c r="E11" s="25" t="s">
        <v>26</v>
      </c>
      <c r="AK11" s="27" t="s">
        <v>27</v>
      </c>
      <c r="AN11" s="25" t="s">
        <v>28</v>
      </c>
      <c r="AR11" s="21"/>
      <c r="BS11" s="18" t="s">
        <v>7</v>
      </c>
    </row>
    <row r="12" spans="1:74" s="1" customFormat="1" ht="7" customHeight="1">
      <c r="B12" s="21"/>
      <c r="AR12" s="21"/>
      <c r="BS12" s="18" t="s">
        <v>7</v>
      </c>
    </row>
    <row r="13" spans="1:74" s="1" customFormat="1" ht="12" customHeight="1">
      <c r="B13" s="21"/>
      <c r="D13" s="27" t="s">
        <v>29</v>
      </c>
      <c r="AK13" s="27" t="s">
        <v>24</v>
      </c>
      <c r="AN13" s="25" t="s">
        <v>30</v>
      </c>
      <c r="AR13" s="21"/>
      <c r="BS13" s="18" t="s">
        <v>7</v>
      </c>
    </row>
    <row r="14" spans="1:74" ht="13">
      <c r="B14" s="21"/>
      <c r="E14" s="25" t="s">
        <v>31</v>
      </c>
      <c r="AK14" s="27" t="s">
        <v>27</v>
      </c>
      <c r="AN14" s="25" t="s">
        <v>32</v>
      </c>
      <c r="AR14" s="21"/>
      <c r="BS14" s="18" t="s">
        <v>7</v>
      </c>
    </row>
    <row r="15" spans="1:74" s="1" customFormat="1" ht="7" customHeight="1">
      <c r="B15" s="21"/>
      <c r="AR15" s="21"/>
      <c r="BS15" s="18" t="s">
        <v>4</v>
      </c>
    </row>
    <row r="16" spans="1:74" s="1" customFormat="1" ht="12" customHeight="1">
      <c r="B16" s="21"/>
      <c r="D16" s="27" t="s">
        <v>33</v>
      </c>
      <c r="AK16" s="27" t="s">
        <v>24</v>
      </c>
      <c r="AN16" s="25" t="s">
        <v>34</v>
      </c>
      <c r="AR16" s="21"/>
      <c r="BS16" s="18" t="s">
        <v>4</v>
      </c>
    </row>
    <row r="17" spans="1:71" s="1" customFormat="1" ht="18.5" customHeight="1">
      <c r="B17" s="21"/>
      <c r="E17" s="25" t="s">
        <v>35</v>
      </c>
      <c r="AK17" s="27" t="s">
        <v>27</v>
      </c>
      <c r="AN17" s="25" t="s">
        <v>36</v>
      </c>
      <c r="AR17" s="21"/>
      <c r="BS17" s="18" t="s">
        <v>37</v>
      </c>
    </row>
    <row r="18" spans="1:71" s="1" customFormat="1" ht="7" customHeight="1">
      <c r="B18" s="21"/>
      <c r="AR18" s="21"/>
      <c r="BS18" s="18" t="s">
        <v>7</v>
      </c>
    </row>
    <row r="19" spans="1:71" s="1" customFormat="1" ht="12" customHeight="1">
      <c r="B19" s="21"/>
      <c r="D19" s="27" t="s">
        <v>38</v>
      </c>
      <c r="AK19" s="27" t="s">
        <v>24</v>
      </c>
      <c r="AN19" s="25" t="s">
        <v>3</v>
      </c>
      <c r="AR19" s="21"/>
      <c r="BS19" s="18" t="s">
        <v>7</v>
      </c>
    </row>
    <row r="20" spans="1:71" s="1" customFormat="1" ht="18.5" customHeight="1">
      <c r="B20" s="21"/>
      <c r="E20" s="25" t="s">
        <v>39</v>
      </c>
      <c r="AK20" s="27" t="s">
        <v>27</v>
      </c>
      <c r="AN20" s="25" t="s">
        <v>3</v>
      </c>
      <c r="AR20" s="21"/>
      <c r="BS20" s="18" t="s">
        <v>4</v>
      </c>
    </row>
    <row r="21" spans="1:71" s="1" customFormat="1" ht="7" customHeight="1">
      <c r="B21" s="21"/>
      <c r="AR21" s="21"/>
    </row>
    <row r="22" spans="1:71" s="1" customFormat="1" ht="12" customHeight="1">
      <c r="B22" s="21"/>
      <c r="D22" s="27" t="s">
        <v>40</v>
      </c>
      <c r="AR22" s="21"/>
    </row>
    <row r="23" spans="1:71" s="1" customFormat="1" ht="47.25" customHeight="1">
      <c r="B23" s="21"/>
      <c r="E23" s="222" t="s">
        <v>41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R23" s="21"/>
    </row>
    <row r="24" spans="1:71" s="1" customFormat="1" ht="7" customHeight="1">
      <c r="B24" s="21"/>
      <c r="AR24" s="21"/>
    </row>
    <row r="25" spans="1:71" s="1" customFormat="1" ht="7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6" customHeight="1">
      <c r="A26" s="30"/>
      <c r="B26" s="31"/>
      <c r="C26" s="30"/>
      <c r="D26" s="32" t="s">
        <v>42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3">
        <f>ROUND(AG54,2)</f>
        <v>2284950.89</v>
      </c>
      <c r="AL26" s="224"/>
      <c r="AM26" s="224"/>
      <c r="AN26" s="224"/>
      <c r="AO26" s="224"/>
      <c r="AP26" s="30"/>
      <c r="AQ26" s="30"/>
      <c r="AR26" s="31"/>
      <c r="BE26" s="30"/>
    </row>
    <row r="27" spans="1:71" s="2" customFormat="1" ht="7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3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25" t="s">
        <v>43</v>
      </c>
      <c r="M28" s="225"/>
      <c r="N28" s="225"/>
      <c r="O28" s="225"/>
      <c r="P28" s="225"/>
      <c r="Q28" s="30"/>
      <c r="R28" s="30"/>
      <c r="S28" s="30"/>
      <c r="T28" s="30"/>
      <c r="U28" s="30"/>
      <c r="V28" s="30"/>
      <c r="W28" s="225" t="s">
        <v>44</v>
      </c>
      <c r="X28" s="225"/>
      <c r="Y28" s="225"/>
      <c r="Z28" s="225"/>
      <c r="AA28" s="225"/>
      <c r="AB28" s="225"/>
      <c r="AC28" s="225"/>
      <c r="AD28" s="225"/>
      <c r="AE28" s="225"/>
      <c r="AF28" s="30"/>
      <c r="AG28" s="30"/>
      <c r="AH28" s="30"/>
      <c r="AI28" s="30"/>
      <c r="AJ28" s="30"/>
      <c r="AK28" s="225" t="s">
        <v>45</v>
      </c>
      <c r="AL28" s="225"/>
      <c r="AM28" s="225"/>
      <c r="AN28" s="225"/>
      <c r="AO28" s="225"/>
      <c r="AP28" s="30"/>
      <c r="AQ28" s="30"/>
      <c r="AR28" s="31"/>
      <c r="BE28" s="30"/>
    </row>
    <row r="29" spans="1:71" s="3" customFormat="1" ht="14.5" customHeight="1">
      <c r="B29" s="35"/>
      <c r="D29" s="27" t="s">
        <v>46</v>
      </c>
      <c r="F29" s="27" t="s">
        <v>47</v>
      </c>
      <c r="L29" s="226">
        <v>0.21</v>
      </c>
      <c r="M29" s="227"/>
      <c r="N29" s="227"/>
      <c r="O29" s="227"/>
      <c r="P29" s="227"/>
      <c r="W29" s="228">
        <f>ROUND(AZ54, 2)</f>
        <v>2284950.89</v>
      </c>
      <c r="X29" s="227"/>
      <c r="Y29" s="227"/>
      <c r="Z29" s="227"/>
      <c r="AA29" s="227"/>
      <c r="AB29" s="227"/>
      <c r="AC29" s="227"/>
      <c r="AD29" s="227"/>
      <c r="AE29" s="227"/>
      <c r="AK29" s="228">
        <f>ROUND(AV54, 2)</f>
        <v>479839.69</v>
      </c>
      <c r="AL29" s="227"/>
      <c r="AM29" s="227"/>
      <c r="AN29" s="227"/>
      <c r="AO29" s="227"/>
      <c r="AR29" s="35"/>
    </row>
    <row r="30" spans="1:71" s="3" customFormat="1" ht="14.5" customHeight="1">
      <c r="B30" s="35"/>
      <c r="F30" s="27" t="s">
        <v>48</v>
      </c>
      <c r="L30" s="226">
        <v>0.15</v>
      </c>
      <c r="M30" s="227"/>
      <c r="N30" s="227"/>
      <c r="O30" s="227"/>
      <c r="P30" s="227"/>
      <c r="W30" s="228">
        <f>ROUND(BA54, 2)</f>
        <v>0</v>
      </c>
      <c r="X30" s="227"/>
      <c r="Y30" s="227"/>
      <c r="Z30" s="227"/>
      <c r="AA30" s="227"/>
      <c r="AB30" s="227"/>
      <c r="AC30" s="227"/>
      <c r="AD30" s="227"/>
      <c r="AE30" s="227"/>
      <c r="AK30" s="228">
        <f>ROUND(AW54, 2)</f>
        <v>0</v>
      </c>
      <c r="AL30" s="227"/>
      <c r="AM30" s="227"/>
      <c r="AN30" s="227"/>
      <c r="AO30" s="227"/>
      <c r="AR30" s="35"/>
    </row>
    <row r="31" spans="1:71" s="3" customFormat="1" ht="14.5" hidden="1" customHeight="1">
      <c r="B31" s="35"/>
      <c r="F31" s="27" t="s">
        <v>49</v>
      </c>
      <c r="L31" s="226">
        <v>0.21</v>
      </c>
      <c r="M31" s="227"/>
      <c r="N31" s="227"/>
      <c r="O31" s="227"/>
      <c r="P31" s="227"/>
      <c r="W31" s="228">
        <f>ROUND(BB54, 2)</f>
        <v>0</v>
      </c>
      <c r="X31" s="227"/>
      <c r="Y31" s="227"/>
      <c r="Z31" s="227"/>
      <c r="AA31" s="227"/>
      <c r="AB31" s="227"/>
      <c r="AC31" s="227"/>
      <c r="AD31" s="227"/>
      <c r="AE31" s="227"/>
      <c r="AK31" s="228">
        <v>0</v>
      </c>
      <c r="AL31" s="227"/>
      <c r="AM31" s="227"/>
      <c r="AN31" s="227"/>
      <c r="AO31" s="227"/>
      <c r="AR31" s="35"/>
    </row>
    <row r="32" spans="1:71" s="3" customFormat="1" ht="14.5" hidden="1" customHeight="1">
      <c r="B32" s="35"/>
      <c r="F32" s="27" t="s">
        <v>50</v>
      </c>
      <c r="L32" s="226">
        <v>0.15</v>
      </c>
      <c r="M32" s="227"/>
      <c r="N32" s="227"/>
      <c r="O32" s="227"/>
      <c r="P32" s="227"/>
      <c r="W32" s="228">
        <f>ROUND(BC54, 2)</f>
        <v>0</v>
      </c>
      <c r="X32" s="227"/>
      <c r="Y32" s="227"/>
      <c r="Z32" s="227"/>
      <c r="AA32" s="227"/>
      <c r="AB32" s="227"/>
      <c r="AC32" s="227"/>
      <c r="AD32" s="227"/>
      <c r="AE32" s="227"/>
      <c r="AK32" s="228">
        <v>0</v>
      </c>
      <c r="AL32" s="227"/>
      <c r="AM32" s="227"/>
      <c r="AN32" s="227"/>
      <c r="AO32" s="227"/>
      <c r="AR32" s="35"/>
    </row>
    <row r="33" spans="1:57" s="3" customFormat="1" ht="14.5" hidden="1" customHeight="1">
      <c r="B33" s="35"/>
      <c r="F33" s="27" t="s">
        <v>51</v>
      </c>
      <c r="L33" s="226">
        <v>0</v>
      </c>
      <c r="M33" s="227"/>
      <c r="N33" s="227"/>
      <c r="O33" s="227"/>
      <c r="P33" s="227"/>
      <c r="W33" s="228">
        <f>ROUND(BD54, 2)</f>
        <v>0</v>
      </c>
      <c r="X33" s="227"/>
      <c r="Y33" s="227"/>
      <c r="Z33" s="227"/>
      <c r="AA33" s="227"/>
      <c r="AB33" s="227"/>
      <c r="AC33" s="227"/>
      <c r="AD33" s="227"/>
      <c r="AE33" s="227"/>
      <c r="AK33" s="228">
        <v>0</v>
      </c>
      <c r="AL33" s="227"/>
      <c r="AM33" s="227"/>
      <c r="AN33" s="227"/>
      <c r="AO33" s="227"/>
      <c r="AR33" s="35"/>
    </row>
    <row r="34" spans="1:57" s="2" customFormat="1" ht="7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6" customHeight="1">
      <c r="A35" s="30"/>
      <c r="B35" s="31"/>
      <c r="C35" s="36"/>
      <c r="D35" s="37" t="s">
        <v>52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53</v>
      </c>
      <c r="U35" s="38"/>
      <c r="V35" s="38"/>
      <c r="W35" s="38"/>
      <c r="X35" s="232" t="s">
        <v>54</v>
      </c>
      <c r="Y35" s="230"/>
      <c r="Z35" s="230"/>
      <c r="AA35" s="230"/>
      <c r="AB35" s="230"/>
      <c r="AC35" s="38"/>
      <c r="AD35" s="38"/>
      <c r="AE35" s="38"/>
      <c r="AF35" s="38"/>
      <c r="AG35" s="38"/>
      <c r="AH35" s="38"/>
      <c r="AI35" s="38"/>
      <c r="AJ35" s="38"/>
      <c r="AK35" s="229">
        <f>SUM(AK26:AK33)</f>
        <v>2764790.58</v>
      </c>
      <c r="AL35" s="230"/>
      <c r="AM35" s="230"/>
      <c r="AN35" s="230"/>
      <c r="AO35" s="231"/>
      <c r="AP35" s="36"/>
      <c r="AQ35" s="36"/>
      <c r="AR35" s="31"/>
      <c r="BE35" s="30"/>
    </row>
    <row r="36" spans="1:57" s="2" customFormat="1" ht="7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7" customHeight="1">
      <c r="A37" s="30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31"/>
      <c r="BE37" s="30"/>
    </row>
    <row r="41" spans="1:57" s="2" customFormat="1" ht="7" customHeight="1">
      <c r="A41" s="30"/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1"/>
      <c r="BE41" s="30"/>
    </row>
    <row r="42" spans="1:57" s="2" customFormat="1" ht="25" customHeight="1">
      <c r="A42" s="30"/>
      <c r="B42" s="31"/>
      <c r="C42" s="22" t="s">
        <v>55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1"/>
      <c r="BE42" s="30"/>
    </row>
    <row r="43" spans="1:57" s="2" customFormat="1" ht="7" customHeight="1">
      <c r="A43" s="30"/>
      <c r="B43" s="3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1"/>
      <c r="BE43" s="30"/>
    </row>
    <row r="44" spans="1:57" s="4" customFormat="1" ht="12" customHeight="1">
      <c r="B44" s="44"/>
      <c r="C44" s="27" t="s">
        <v>13</v>
      </c>
      <c r="L44" s="4" t="str">
        <f>K5</f>
        <v>SB-18723-zmeny</v>
      </c>
      <c r="AR44" s="44"/>
    </row>
    <row r="45" spans="1:57" s="5" customFormat="1" ht="37" customHeight="1">
      <c r="B45" s="45"/>
      <c r="C45" s="46" t="s">
        <v>15</v>
      </c>
      <c r="L45" s="201" t="str">
        <f>K6</f>
        <v>Stavební úpravy objektu na parc.č.st 134 v k.ú. Dolní Václavov - Multifunkční dům, DPS</v>
      </c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R45" s="45"/>
    </row>
    <row r="46" spans="1:57" s="2" customFormat="1" ht="7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1"/>
      <c r="BE46" s="30"/>
    </row>
    <row r="47" spans="1:57" s="2" customFormat="1" ht="12" customHeight="1">
      <c r="A47" s="30"/>
      <c r="B47" s="31"/>
      <c r="C47" s="27" t="s">
        <v>19</v>
      </c>
      <c r="D47" s="30"/>
      <c r="E47" s="30"/>
      <c r="F47" s="30"/>
      <c r="G47" s="30"/>
      <c r="H47" s="30"/>
      <c r="I47" s="30"/>
      <c r="J47" s="30"/>
      <c r="K47" s="30"/>
      <c r="L47" s="47" t="str">
        <f>IF(K8="","",K8)</f>
        <v>Václavov u Bruntálu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7" t="s">
        <v>21</v>
      </c>
      <c r="AJ47" s="30"/>
      <c r="AK47" s="30"/>
      <c r="AL47" s="30"/>
      <c r="AM47" s="203" t="str">
        <f>IF(AN8= "","",AN8)</f>
        <v>7. 9. 2023</v>
      </c>
      <c r="AN47" s="203"/>
      <c r="AO47" s="30"/>
      <c r="AP47" s="30"/>
      <c r="AQ47" s="30"/>
      <c r="AR47" s="31"/>
      <c r="BE47" s="30"/>
    </row>
    <row r="48" spans="1:57" s="2" customFormat="1" ht="7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1"/>
      <c r="BE48" s="30"/>
    </row>
    <row r="49" spans="1:91" s="2" customFormat="1" ht="15.25" customHeight="1">
      <c r="A49" s="30"/>
      <c r="B49" s="31"/>
      <c r="C49" s="27" t="s">
        <v>23</v>
      </c>
      <c r="D49" s="30"/>
      <c r="E49" s="30"/>
      <c r="F49" s="30"/>
      <c r="G49" s="30"/>
      <c r="H49" s="30"/>
      <c r="I49" s="30"/>
      <c r="J49" s="30"/>
      <c r="K49" s="30"/>
      <c r="L49" s="4" t="str">
        <f>IF(E11= "","",E11)</f>
        <v>Obec Václavov u Bruntálu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27" t="s">
        <v>33</v>
      </c>
      <c r="AJ49" s="30"/>
      <c r="AK49" s="30"/>
      <c r="AL49" s="30"/>
      <c r="AM49" s="204" t="str">
        <f>IF(E17="","",E17)</f>
        <v>Stavby Byrtus s.r.o.</v>
      </c>
      <c r="AN49" s="205"/>
      <c r="AO49" s="205"/>
      <c r="AP49" s="205"/>
      <c r="AQ49" s="30"/>
      <c r="AR49" s="31"/>
      <c r="AS49" s="206" t="s">
        <v>56</v>
      </c>
      <c r="AT49" s="207"/>
      <c r="AU49" s="49"/>
      <c r="AV49" s="49"/>
      <c r="AW49" s="49"/>
      <c r="AX49" s="49"/>
      <c r="AY49" s="49"/>
      <c r="AZ49" s="49"/>
      <c r="BA49" s="49"/>
      <c r="BB49" s="49"/>
      <c r="BC49" s="49"/>
      <c r="BD49" s="50"/>
      <c r="BE49" s="30"/>
    </row>
    <row r="50" spans="1:91" s="2" customFormat="1" ht="15.25" customHeight="1">
      <c r="A50" s="30"/>
      <c r="B50" s="31"/>
      <c r="C50" s="27" t="s">
        <v>29</v>
      </c>
      <c r="D50" s="30"/>
      <c r="E50" s="30"/>
      <c r="F50" s="30"/>
      <c r="G50" s="30"/>
      <c r="H50" s="30"/>
      <c r="I50" s="30"/>
      <c r="J50" s="30"/>
      <c r="K50" s="30"/>
      <c r="L50" s="4" t="str">
        <f>IF(E14="","",E14)</f>
        <v>RÝMSTAV CZ spol. s r.o.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27" t="s">
        <v>38</v>
      </c>
      <c r="AJ50" s="30"/>
      <c r="AK50" s="30"/>
      <c r="AL50" s="30"/>
      <c r="AM50" s="204" t="str">
        <f>IF(E20="","",E20)</f>
        <v xml:space="preserve"> </v>
      </c>
      <c r="AN50" s="205"/>
      <c r="AO50" s="205"/>
      <c r="AP50" s="205"/>
      <c r="AQ50" s="30"/>
      <c r="AR50" s="31"/>
      <c r="AS50" s="208"/>
      <c r="AT50" s="209"/>
      <c r="AU50" s="51"/>
      <c r="AV50" s="51"/>
      <c r="AW50" s="51"/>
      <c r="AX50" s="51"/>
      <c r="AY50" s="51"/>
      <c r="AZ50" s="51"/>
      <c r="BA50" s="51"/>
      <c r="BB50" s="51"/>
      <c r="BC50" s="51"/>
      <c r="BD50" s="52"/>
      <c r="BE50" s="30"/>
    </row>
    <row r="51" spans="1:91" s="2" customFormat="1" ht="10.75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1"/>
      <c r="AS51" s="208"/>
      <c r="AT51" s="209"/>
      <c r="AU51" s="51"/>
      <c r="AV51" s="51"/>
      <c r="AW51" s="51"/>
      <c r="AX51" s="51"/>
      <c r="AY51" s="51"/>
      <c r="AZ51" s="51"/>
      <c r="BA51" s="51"/>
      <c r="BB51" s="51"/>
      <c r="BC51" s="51"/>
      <c r="BD51" s="52"/>
      <c r="BE51" s="30"/>
    </row>
    <row r="52" spans="1:91" s="2" customFormat="1" ht="29.25" customHeight="1">
      <c r="A52" s="30"/>
      <c r="B52" s="31"/>
      <c r="C52" s="210" t="s">
        <v>57</v>
      </c>
      <c r="D52" s="211"/>
      <c r="E52" s="211"/>
      <c r="F52" s="211"/>
      <c r="G52" s="211"/>
      <c r="H52" s="53"/>
      <c r="I52" s="212" t="s">
        <v>58</v>
      </c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3" t="s">
        <v>59</v>
      </c>
      <c r="AH52" s="211"/>
      <c r="AI52" s="211"/>
      <c r="AJ52" s="211"/>
      <c r="AK52" s="211"/>
      <c r="AL52" s="211"/>
      <c r="AM52" s="211"/>
      <c r="AN52" s="212" t="s">
        <v>60</v>
      </c>
      <c r="AO52" s="211"/>
      <c r="AP52" s="211"/>
      <c r="AQ52" s="54" t="s">
        <v>61</v>
      </c>
      <c r="AR52" s="31"/>
      <c r="AS52" s="55" t="s">
        <v>62</v>
      </c>
      <c r="AT52" s="56" t="s">
        <v>63</v>
      </c>
      <c r="AU52" s="56" t="s">
        <v>64</v>
      </c>
      <c r="AV52" s="56" t="s">
        <v>65</v>
      </c>
      <c r="AW52" s="56" t="s">
        <v>66</v>
      </c>
      <c r="AX52" s="56" t="s">
        <v>67</v>
      </c>
      <c r="AY52" s="56" t="s">
        <v>68</v>
      </c>
      <c r="AZ52" s="56" t="s">
        <v>69</v>
      </c>
      <c r="BA52" s="56" t="s">
        <v>70</v>
      </c>
      <c r="BB52" s="56" t="s">
        <v>71</v>
      </c>
      <c r="BC52" s="56" t="s">
        <v>72</v>
      </c>
      <c r="BD52" s="57" t="s">
        <v>73</v>
      </c>
      <c r="BE52" s="30"/>
    </row>
    <row r="53" spans="1:91" s="2" customFormat="1" ht="10.75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1"/>
      <c r="AS53" s="58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60"/>
      <c r="BE53" s="30"/>
    </row>
    <row r="54" spans="1:91" s="6" customFormat="1" ht="32.5" customHeight="1">
      <c r="B54" s="61"/>
      <c r="C54" s="62" t="s">
        <v>74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17">
        <f>ROUND(SUM(AG55:AG59),2)</f>
        <v>2284950.89</v>
      </c>
      <c r="AH54" s="217"/>
      <c r="AI54" s="217"/>
      <c r="AJ54" s="217"/>
      <c r="AK54" s="217"/>
      <c r="AL54" s="217"/>
      <c r="AM54" s="217"/>
      <c r="AN54" s="218">
        <f t="shared" ref="AN54:AN59" si="0">SUM(AG54,AT54)</f>
        <v>2764790.58</v>
      </c>
      <c r="AO54" s="218"/>
      <c r="AP54" s="218"/>
      <c r="AQ54" s="65" t="s">
        <v>3</v>
      </c>
      <c r="AR54" s="61"/>
      <c r="AS54" s="66">
        <f>ROUND(SUM(AS55:AS59),2)</f>
        <v>0</v>
      </c>
      <c r="AT54" s="67">
        <f t="shared" ref="AT54:AT59" si="1">ROUND(SUM(AV54:AW54),2)</f>
        <v>479839.69</v>
      </c>
      <c r="AU54" s="68">
        <f>ROUND(SUM(AU55:AU59),5)</f>
        <v>1517.6312800000001</v>
      </c>
      <c r="AV54" s="67">
        <f>ROUND(AZ54*L29,2)</f>
        <v>479839.69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ROUND(SUM(AZ55:AZ59),2)</f>
        <v>2284950.89</v>
      </c>
      <c r="BA54" s="67">
        <f>ROUND(SUM(BA55:BA59),2)</f>
        <v>0</v>
      </c>
      <c r="BB54" s="67">
        <f>ROUND(SUM(BB55:BB59),2)</f>
        <v>0</v>
      </c>
      <c r="BC54" s="67">
        <f>ROUND(SUM(BC55:BC59),2)</f>
        <v>0</v>
      </c>
      <c r="BD54" s="69">
        <f>ROUND(SUM(BD55:BD59),2)</f>
        <v>0</v>
      </c>
      <c r="BS54" s="70" t="s">
        <v>75</v>
      </c>
      <c r="BT54" s="70" t="s">
        <v>76</v>
      </c>
      <c r="BU54" s="71" t="s">
        <v>77</v>
      </c>
      <c r="BV54" s="70" t="s">
        <v>78</v>
      </c>
      <c r="BW54" s="70" t="s">
        <v>5</v>
      </c>
      <c r="BX54" s="70" t="s">
        <v>79</v>
      </c>
      <c r="CL54" s="70" t="s">
        <v>3</v>
      </c>
    </row>
    <row r="55" spans="1:91" s="7" customFormat="1" ht="16.5" customHeight="1">
      <c r="A55" s="72" t="s">
        <v>80</v>
      </c>
      <c r="B55" s="73"/>
      <c r="C55" s="74"/>
      <c r="D55" s="216" t="s">
        <v>81</v>
      </c>
      <c r="E55" s="216"/>
      <c r="F55" s="216"/>
      <c r="G55" s="216"/>
      <c r="H55" s="216"/>
      <c r="I55" s="75"/>
      <c r="J55" s="216" t="s">
        <v>82</v>
      </c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  <c r="AE55" s="216"/>
      <c r="AF55" s="216"/>
      <c r="AG55" s="214">
        <f>'01-z1a - stavební položko...'!J30</f>
        <v>181005.98</v>
      </c>
      <c r="AH55" s="215"/>
      <c r="AI55" s="215"/>
      <c r="AJ55" s="215"/>
      <c r="AK55" s="215"/>
      <c r="AL55" s="215"/>
      <c r="AM55" s="215"/>
      <c r="AN55" s="214">
        <f t="shared" si="0"/>
        <v>219017.24000000002</v>
      </c>
      <c r="AO55" s="215"/>
      <c r="AP55" s="215"/>
      <c r="AQ55" s="76" t="s">
        <v>83</v>
      </c>
      <c r="AR55" s="73"/>
      <c r="AS55" s="77">
        <v>0</v>
      </c>
      <c r="AT55" s="78">
        <f t="shared" si="1"/>
        <v>38011.26</v>
      </c>
      <c r="AU55" s="79">
        <f>'01-z1a - stavební položko...'!P86</f>
        <v>167.07506699999999</v>
      </c>
      <c r="AV55" s="78">
        <f>'01-z1a - stavební položko...'!J33</f>
        <v>38011.26</v>
      </c>
      <c r="AW55" s="78">
        <f>'01-z1a - stavební položko...'!J34</f>
        <v>0</v>
      </c>
      <c r="AX55" s="78">
        <f>'01-z1a - stavební položko...'!J35</f>
        <v>0</v>
      </c>
      <c r="AY55" s="78">
        <f>'01-z1a - stavební položko...'!J36</f>
        <v>0</v>
      </c>
      <c r="AZ55" s="78">
        <f>'01-z1a - stavební položko...'!F33</f>
        <v>181005.98</v>
      </c>
      <c r="BA55" s="78">
        <f>'01-z1a - stavební položko...'!F34</f>
        <v>0</v>
      </c>
      <c r="BB55" s="78">
        <f>'01-z1a - stavební položko...'!F35</f>
        <v>0</v>
      </c>
      <c r="BC55" s="78">
        <f>'01-z1a - stavební položko...'!F36</f>
        <v>0</v>
      </c>
      <c r="BD55" s="80">
        <f>'01-z1a - stavební položko...'!F37</f>
        <v>0</v>
      </c>
      <c r="BT55" s="81" t="s">
        <v>84</v>
      </c>
      <c r="BV55" s="81" t="s">
        <v>78</v>
      </c>
      <c r="BW55" s="81" t="s">
        <v>85</v>
      </c>
      <c r="BX55" s="81" t="s">
        <v>5</v>
      </c>
      <c r="CL55" s="81" t="s">
        <v>3</v>
      </c>
      <c r="CM55" s="81" t="s">
        <v>86</v>
      </c>
    </row>
    <row r="56" spans="1:91" s="7" customFormat="1" ht="37.5" customHeight="1">
      <c r="A56" s="72" t="s">
        <v>80</v>
      </c>
      <c r="B56" s="73"/>
      <c r="C56" s="74"/>
      <c r="D56" s="216" t="s">
        <v>87</v>
      </c>
      <c r="E56" s="216"/>
      <c r="F56" s="216"/>
      <c r="G56" s="216"/>
      <c r="H56" s="216"/>
      <c r="I56" s="75"/>
      <c r="J56" s="216" t="s">
        <v>88</v>
      </c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216"/>
      <c r="AB56" s="216"/>
      <c r="AC56" s="216"/>
      <c r="AD56" s="216"/>
      <c r="AE56" s="216"/>
      <c r="AF56" s="216"/>
      <c r="AG56" s="214">
        <f>'01-z1b - stavební položko...'!J30</f>
        <v>710849.33</v>
      </c>
      <c r="AH56" s="215"/>
      <c r="AI56" s="215"/>
      <c r="AJ56" s="215"/>
      <c r="AK56" s="215"/>
      <c r="AL56" s="215"/>
      <c r="AM56" s="215"/>
      <c r="AN56" s="214">
        <f t="shared" si="0"/>
        <v>860127.69</v>
      </c>
      <c r="AO56" s="215"/>
      <c r="AP56" s="215"/>
      <c r="AQ56" s="76" t="s">
        <v>83</v>
      </c>
      <c r="AR56" s="73"/>
      <c r="AS56" s="77">
        <v>0</v>
      </c>
      <c r="AT56" s="78">
        <f t="shared" si="1"/>
        <v>149278.35999999999</v>
      </c>
      <c r="AU56" s="79">
        <f>'01-z1b - stavební položko...'!P82</f>
        <v>861.82327899999996</v>
      </c>
      <c r="AV56" s="78">
        <f>'01-z1b - stavební položko...'!J33</f>
        <v>149278.35999999999</v>
      </c>
      <c r="AW56" s="78">
        <f>'01-z1b - stavební položko...'!J34</f>
        <v>0</v>
      </c>
      <c r="AX56" s="78">
        <f>'01-z1b - stavební položko...'!J35</f>
        <v>0</v>
      </c>
      <c r="AY56" s="78">
        <f>'01-z1b - stavební položko...'!J36</f>
        <v>0</v>
      </c>
      <c r="AZ56" s="78">
        <f>'01-z1b - stavební položko...'!F33</f>
        <v>710849.33</v>
      </c>
      <c r="BA56" s="78">
        <f>'01-z1b - stavební položko...'!F34</f>
        <v>0</v>
      </c>
      <c r="BB56" s="78">
        <f>'01-z1b - stavební položko...'!F35</f>
        <v>0</v>
      </c>
      <c r="BC56" s="78">
        <f>'01-z1b - stavební položko...'!F36</f>
        <v>0</v>
      </c>
      <c r="BD56" s="80">
        <f>'01-z1b - stavební položko...'!F37</f>
        <v>0</v>
      </c>
      <c r="BT56" s="81" t="s">
        <v>84</v>
      </c>
      <c r="BV56" s="81" t="s">
        <v>78</v>
      </c>
      <c r="BW56" s="81" t="s">
        <v>89</v>
      </c>
      <c r="BX56" s="81" t="s">
        <v>5</v>
      </c>
      <c r="CL56" s="81" t="s">
        <v>3</v>
      </c>
      <c r="CM56" s="81" t="s">
        <v>86</v>
      </c>
    </row>
    <row r="57" spans="1:91" s="7" customFormat="1" ht="16.5" customHeight="1">
      <c r="A57" s="72" t="s">
        <v>80</v>
      </c>
      <c r="B57" s="73"/>
      <c r="C57" s="74"/>
      <c r="D57" s="216" t="s">
        <v>90</v>
      </c>
      <c r="E57" s="216"/>
      <c r="F57" s="216"/>
      <c r="G57" s="216"/>
      <c r="H57" s="216"/>
      <c r="I57" s="75"/>
      <c r="J57" s="216" t="s">
        <v>91</v>
      </c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4">
        <f>'01-z1c - rozšíření garáže'!J30</f>
        <v>1067233.56</v>
      </c>
      <c r="AH57" s="215"/>
      <c r="AI57" s="215"/>
      <c r="AJ57" s="215"/>
      <c r="AK57" s="215"/>
      <c r="AL57" s="215"/>
      <c r="AM57" s="215"/>
      <c r="AN57" s="214">
        <f t="shared" si="0"/>
        <v>1291352.6100000001</v>
      </c>
      <c r="AO57" s="215"/>
      <c r="AP57" s="215"/>
      <c r="AQ57" s="76" t="s">
        <v>83</v>
      </c>
      <c r="AR57" s="73"/>
      <c r="AS57" s="77">
        <v>0</v>
      </c>
      <c r="AT57" s="78">
        <f t="shared" si="1"/>
        <v>224119.05</v>
      </c>
      <c r="AU57" s="79">
        <f>'01-z1c - rozšíření garáže'!P102</f>
        <v>295.776814</v>
      </c>
      <c r="AV57" s="78">
        <f>'01-z1c - rozšíření garáže'!J33</f>
        <v>224119.05</v>
      </c>
      <c r="AW57" s="78">
        <f>'01-z1c - rozšíření garáže'!J34</f>
        <v>0</v>
      </c>
      <c r="AX57" s="78">
        <f>'01-z1c - rozšíření garáže'!J35</f>
        <v>0</v>
      </c>
      <c r="AY57" s="78">
        <f>'01-z1c - rozšíření garáže'!J36</f>
        <v>0</v>
      </c>
      <c r="AZ57" s="78">
        <f>'01-z1c - rozšíření garáže'!F33</f>
        <v>1067233.56</v>
      </c>
      <c r="BA57" s="78">
        <f>'01-z1c - rozšíření garáže'!F34</f>
        <v>0</v>
      </c>
      <c r="BB57" s="78">
        <f>'01-z1c - rozšíření garáže'!F35</f>
        <v>0</v>
      </c>
      <c r="BC57" s="78">
        <f>'01-z1c - rozšíření garáže'!F36</f>
        <v>0</v>
      </c>
      <c r="BD57" s="80">
        <f>'01-z1c - rozšíření garáže'!F37</f>
        <v>0</v>
      </c>
      <c r="BT57" s="81" t="s">
        <v>84</v>
      </c>
      <c r="BV57" s="81" t="s">
        <v>78</v>
      </c>
      <c r="BW57" s="81" t="s">
        <v>92</v>
      </c>
      <c r="BX57" s="81" t="s">
        <v>5</v>
      </c>
      <c r="CL57" s="81" t="s">
        <v>3</v>
      </c>
      <c r="CM57" s="81" t="s">
        <v>86</v>
      </c>
    </row>
    <row r="58" spans="1:91" s="7" customFormat="1" ht="24.75" customHeight="1">
      <c r="A58" s="72" t="s">
        <v>80</v>
      </c>
      <c r="B58" s="73"/>
      <c r="C58" s="74"/>
      <c r="D58" s="216" t="s">
        <v>93</v>
      </c>
      <c r="E58" s="216"/>
      <c r="F58" s="216"/>
      <c r="G58" s="216"/>
      <c r="H58" s="216"/>
      <c r="I58" s="75"/>
      <c r="J58" s="216" t="s">
        <v>94</v>
      </c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4">
        <f>'01-z1d - stavební položko...'!J30</f>
        <v>364590.45</v>
      </c>
      <c r="AH58" s="215"/>
      <c r="AI58" s="215"/>
      <c r="AJ58" s="215"/>
      <c r="AK58" s="215"/>
      <c r="AL58" s="215"/>
      <c r="AM58" s="215"/>
      <c r="AN58" s="214">
        <f t="shared" si="0"/>
        <v>441154.44</v>
      </c>
      <c r="AO58" s="215"/>
      <c r="AP58" s="215"/>
      <c r="AQ58" s="76" t="s">
        <v>83</v>
      </c>
      <c r="AR58" s="73"/>
      <c r="AS58" s="77">
        <v>0</v>
      </c>
      <c r="AT58" s="78">
        <f t="shared" si="1"/>
        <v>76563.990000000005</v>
      </c>
      <c r="AU58" s="79">
        <f>'01-z1d - stavební položko...'!P90</f>
        <v>63.863396000000002</v>
      </c>
      <c r="AV58" s="78">
        <f>'01-z1d - stavební položko...'!J33</f>
        <v>76563.990000000005</v>
      </c>
      <c r="AW58" s="78">
        <f>'01-z1d - stavební položko...'!J34</f>
        <v>0</v>
      </c>
      <c r="AX58" s="78">
        <f>'01-z1d - stavební položko...'!J35</f>
        <v>0</v>
      </c>
      <c r="AY58" s="78">
        <f>'01-z1d - stavební položko...'!J36</f>
        <v>0</v>
      </c>
      <c r="AZ58" s="78">
        <f>'01-z1d - stavební položko...'!F33</f>
        <v>364590.45</v>
      </c>
      <c r="BA58" s="78">
        <f>'01-z1d - stavební položko...'!F34</f>
        <v>0</v>
      </c>
      <c r="BB58" s="78">
        <f>'01-z1d - stavební položko...'!F35</f>
        <v>0</v>
      </c>
      <c r="BC58" s="78">
        <f>'01-z1d - stavební položko...'!F36</f>
        <v>0</v>
      </c>
      <c r="BD58" s="80">
        <f>'01-z1d - stavební položko...'!F37</f>
        <v>0</v>
      </c>
      <c r="BT58" s="81" t="s">
        <v>84</v>
      </c>
      <c r="BV58" s="81" t="s">
        <v>78</v>
      </c>
      <c r="BW58" s="81" t="s">
        <v>95</v>
      </c>
      <c r="BX58" s="81" t="s">
        <v>5</v>
      </c>
      <c r="CL58" s="81" t="s">
        <v>3</v>
      </c>
      <c r="CM58" s="81" t="s">
        <v>86</v>
      </c>
    </row>
    <row r="59" spans="1:91" s="7" customFormat="1" ht="16.5" customHeight="1">
      <c r="A59" s="72" t="s">
        <v>80</v>
      </c>
      <c r="B59" s="73"/>
      <c r="C59" s="74"/>
      <c r="D59" s="216" t="s">
        <v>96</v>
      </c>
      <c r="E59" s="216"/>
      <c r="F59" s="216"/>
      <c r="G59" s="216"/>
      <c r="H59" s="216"/>
      <c r="I59" s="75"/>
      <c r="J59" s="216" t="s">
        <v>97</v>
      </c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4">
        <f>'03-z - čov, dešťová kanal...'!J30</f>
        <v>-38728.43</v>
      </c>
      <c r="AH59" s="215"/>
      <c r="AI59" s="215"/>
      <c r="AJ59" s="215"/>
      <c r="AK59" s="215"/>
      <c r="AL59" s="215"/>
      <c r="AM59" s="215"/>
      <c r="AN59" s="214">
        <f t="shared" si="0"/>
        <v>-46861.4</v>
      </c>
      <c r="AO59" s="215"/>
      <c r="AP59" s="215"/>
      <c r="AQ59" s="76" t="s">
        <v>83</v>
      </c>
      <c r="AR59" s="73"/>
      <c r="AS59" s="82">
        <v>0</v>
      </c>
      <c r="AT59" s="83">
        <f t="shared" si="1"/>
        <v>-8132.97</v>
      </c>
      <c r="AU59" s="84">
        <f>'03-z - čov, dešťová kanal...'!P84</f>
        <v>129.09272099999998</v>
      </c>
      <c r="AV59" s="83">
        <f>'03-z - čov, dešťová kanal...'!J33</f>
        <v>-8132.97</v>
      </c>
      <c r="AW59" s="83">
        <f>'03-z - čov, dešťová kanal...'!J34</f>
        <v>0</v>
      </c>
      <c r="AX59" s="83">
        <f>'03-z - čov, dešťová kanal...'!J35</f>
        <v>0</v>
      </c>
      <c r="AY59" s="83">
        <f>'03-z - čov, dešťová kanal...'!J36</f>
        <v>0</v>
      </c>
      <c r="AZ59" s="83">
        <f>'03-z - čov, dešťová kanal...'!F33</f>
        <v>-38728.43</v>
      </c>
      <c r="BA59" s="83">
        <f>'03-z - čov, dešťová kanal...'!F34</f>
        <v>0</v>
      </c>
      <c r="BB59" s="83">
        <f>'03-z - čov, dešťová kanal...'!F35</f>
        <v>0</v>
      </c>
      <c r="BC59" s="83">
        <f>'03-z - čov, dešťová kanal...'!F36</f>
        <v>0</v>
      </c>
      <c r="BD59" s="85">
        <f>'03-z - čov, dešťová kanal...'!F37</f>
        <v>0</v>
      </c>
      <c r="BT59" s="81" t="s">
        <v>84</v>
      </c>
      <c r="BV59" s="81" t="s">
        <v>78</v>
      </c>
      <c r="BW59" s="81" t="s">
        <v>98</v>
      </c>
      <c r="BX59" s="81" t="s">
        <v>5</v>
      </c>
      <c r="CL59" s="81" t="s">
        <v>3</v>
      </c>
      <c r="CM59" s="81" t="s">
        <v>86</v>
      </c>
    </row>
    <row r="60" spans="1:91" s="2" customFormat="1" ht="30" customHeight="1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1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</row>
    <row r="61" spans="1:91" s="2" customFormat="1" ht="7" customHeight="1">
      <c r="A61" s="30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31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</row>
  </sheetData>
  <mergeCells count="56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58:AP58"/>
    <mergeCell ref="AG58:AM58"/>
    <mergeCell ref="J58:AF58"/>
    <mergeCell ref="D58:H58"/>
    <mergeCell ref="AN59:AP59"/>
    <mergeCell ref="AG59:AM59"/>
    <mergeCell ref="D59:H59"/>
    <mergeCell ref="J59:AF59"/>
    <mergeCell ref="J56:AF56"/>
    <mergeCell ref="D56:H56"/>
    <mergeCell ref="AN56:AP56"/>
    <mergeCell ref="AG56:AM56"/>
    <mergeCell ref="J57:AF57"/>
    <mergeCell ref="AG57:AM57"/>
    <mergeCell ref="D57:H57"/>
    <mergeCell ref="AN57:AP57"/>
    <mergeCell ref="C52:G52"/>
    <mergeCell ref="AN52:AP52"/>
    <mergeCell ref="AG52:AM52"/>
    <mergeCell ref="I52:AF52"/>
    <mergeCell ref="AN55:AP55"/>
    <mergeCell ref="D55:H55"/>
    <mergeCell ref="AG55:AM55"/>
    <mergeCell ref="J55:AF55"/>
    <mergeCell ref="AG54:AM54"/>
    <mergeCell ref="AN54:AP54"/>
    <mergeCell ref="L45:AO45"/>
    <mergeCell ref="AM47:AN47"/>
    <mergeCell ref="AM49:AP49"/>
    <mergeCell ref="AS49:AT51"/>
    <mergeCell ref="AM50:AP50"/>
  </mergeCells>
  <hyperlinks>
    <hyperlink ref="A55" location="'01-z1a - stavební položko...'!C2" display="/" xr:uid="{00000000-0004-0000-0000-000000000000}"/>
    <hyperlink ref="A56" location="'01-z1b - stavební položko...'!C2" display="/" xr:uid="{00000000-0004-0000-0000-000001000000}"/>
    <hyperlink ref="A57" location="'01-z1c - rozšíření garáže'!C2" display="/" xr:uid="{00000000-0004-0000-0000-000002000000}"/>
    <hyperlink ref="A58" location="'01-z1d - stavební položko...'!C2" display="/" xr:uid="{00000000-0004-0000-0000-000003000000}"/>
    <hyperlink ref="A59" location="'03-z - čov, dešťová kanal...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77"/>
  <sheetViews>
    <sheetView showGridLines="0" topLeftCell="A23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 ht="11">
      <c r="A1" s="86"/>
    </row>
    <row r="2" spans="1:46" s="1" customFormat="1" ht="37" customHeight="1">
      <c r="L2" s="233" t="s">
        <v>6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85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1:46" s="1" customFormat="1" ht="25" customHeight="1">
      <c r="B4" s="21"/>
      <c r="D4" s="22" t="s">
        <v>99</v>
      </c>
      <c r="L4" s="21"/>
      <c r="M4" s="87" t="s">
        <v>11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26.25" customHeight="1">
      <c r="B7" s="21"/>
      <c r="E7" s="234" t="str">
        <f>'Rekapitulace stavby'!K6</f>
        <v>Stavební úpravy objektu na parc.č.st 134 v k.ú. Dolní Václavov - Multifunkční dům, DPS</v>
      </c>
      <c r="F7" s="235"/>
      <c r="G7" s="235"/>
      <c r="H7" s="235"/>
      <c r="L7" s="21"/>
    </row>
    <row r="8" spans="1:46" s="2" customFormat="1" ht="12" customHeight="1">
      <c r="A8" s="30"/>
      <c r="B8" s="31"/>
      <c r="C8" s="30"/>
      <c r="D8" s="27" t="s">
        <v>100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1" t="s">
        <v>101</v>
      </c>
      <c r="F9" s="236"/>
      <c r="G9" s="236"/>
      <c r="H9" s="236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17</v>
      </c>
      <c r="E11" s="30"/>
      <c r="F11" s="25" t="s">
        <v>3</v>
      </c>
      <c r="G11" s="30"/>
      <c r="H11" s="30"/>
      <c r="I11" s="27" t="s">
        <v>18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19</v>
      </c>
      <c r="E12" s="30"/>
      <c r="F12" s="25" t="s">
        <v>20</v>
      </c>
      <c r="G12" s="30"/>
      <c r="H12" s="30"/>
      <c r="I12" s="27" t="s">
        <v>21</v>
      </c>
      <c r="J12" s="48" t="str">
        <f>'Rekapitulace stavby'!AN8</f>
        <v>7. 9. 2023</v>
      </c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7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23</v>
      </c>
      <c r="E14" s="30"/>
      <c r="F14" s="30"/>
      <c r="G14" s="30"/>
      <c r="H14" s="30"/>
      <c r="I14" s="27" t="s">
        <v>24</v>
      </c>
      <c r="J14" s="25" t="s">
        <v>25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26</v>
      </c>
      <c r="F15" s="30"/>
      <c r="G15" s="30"/>
      <c r="H15" s="30"/>
      <c r="I15" s="27" t="s">
        <v>27</v>
      </c>
      <c r="J15" s="25" t="s">
        <v>28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7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29</v>
      </c>
      <c r="E17" s="30"/>
      <c r="F17" s="30"/>
      <c r="G17" s="30"/>
      <c r="H17" s="30"/>
      <c r="I17" s="27" t="s">
        <v>24</v>
      </c>
      <c r="J17" s="25" t="s">
        <v>30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31</v>
      </c>
      <c r="F18" s="30"/>
      <c r="G18" s="30"/>
      <c r="H18" s="30"/>
      <c r="I18" s="27" t="s">
        <v>27</v>
      </c>
      <c r="J18" s="25" t="s">
        <v>32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7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33</v>
      </c>
      <c r="E20" s="30"/>
      <c r="F20" s="30"/>
      <c r="G20" s="30"/>
      <c r="H20" s="30"/>
      <c r="I20" s="27" t="s">
        <v>24</v>
      </c>
      <c r="J20" s="25" t="s">
        <v>34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35</v>
      </c>
      <c r="F21" s="30"/>
      <c r="G21" s="30"/>
      <c r="H21" s="30"/>
      <c r="I21" s="27" t="s">
        <v>27</v>
      </c>
      <c r="J21" s="25" t="s">
        <v>36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7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38</v>
      </c>
      <c r="E23" s="30"/>
      <c r="F23" s="30"/>
      <c r="G23" s="30"/>
      <c r="H23" s="30"/>
      <c r="I23" s="27" t="s">
        <v>24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39</v>
      </c>
      <c r="F24" s="30"/>
      <c r="G24" s="30"/>
      <c r="H24" s="30"/>
      <c r="I24" s="27" t="s">
        <v>27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7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40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71.25" customHeight="1">
      <c r="A27" s="89"/>
      <c r="B27" s="90"/>
      <c r="C27" s="89"/>
      <c r="D27" s="89"/>
      <c r="E27" s="222" t="s">
        <v>41</v>
      </c>
      <c r="F27" s="222"/>
      <c r="G27" s="222"/>
      <c r="H27" s="222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5" customHeight="1">
      <c r="A30" s="30"/>
      <c r="B30" s="31"/>
      <c r="C30" s="30"/>
      <c r="D30" s="92" t="s">
        <v>42</v>
      </c>
      <c r="E30" s="30"/>
      <c r="F30" s="30"/>
      <c r="G30" s="30"/>
      <c r="H30" s="30"/>
      <c r="I30" s="30"/>
      <c r="J30" s="64">
        <f>ROUND(J86, 2)</f>
        <v>181005.98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" customHeight="1">
      <c r="A32" s="30"/>
      <c r="B32" s="31"/>
      <c r="C32" s="30"/>
      <c r="D32" s="30"/>
      <c r="E32" s="30"/>
      <c r="F32" s="34" t="s">
        <v>44</v>
      </c>
      <c r="G32" s="30"/>
      <c r="H32" s="30"/>
      <c r="I32" s="34" t="s">
        <v>43</v>
      </c>
      <c r="J32" s="34" t="s">
        <v>45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" customHeight="1">
      <c r="A33" s="30"/>
      <c r="B33" s="31"/>
      <c r="C33" s="30"/>
      <c r="D33" s="93" t="s">
        <v>46</v>
      </c>
      <c r="E33" s="27" t="s">
        <v>47</v>
      </c>
      <c r="F33" s="94">
        <f>ROUND((SUM(BE86:BE176)),  2)</f>
        <v>181005.98</v>
      </c>
      <c r="G33" s="30"/>
      <c r="H33" s="30"/>
      <c r="I33" s="95">
        <v>0.21</v>
      </c>
      <c r="J33" s="94">
        <f>ROUND(((SUM(BE86:BE176))*I33),  2)</f>
        <v>38011.26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" customHeight="1">
      <c r="A34" s="30"/>
      <c r="B34" s="31"/>
      <c r="C34" s="30"/>
      <c r="D34" s="30"/>
      <c r="E34" s="27" t="s">
        <v>48</v>
      </c>
      <c r="F34" s="94">
        <f>ROUND((SUM(BF86:BF176)),  2)</f>
        <v>0</v>
      </c>
      <c r="G34" s="30"/>
      <c r="H34" s="30"/>
      <c r="I34" s="95">
        <v>0.15</v>
      </c>
      <c r="J34" s="94">
        <f>ROUND(((SUM(BF86:BF176))*I34),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" hidden="1" customHeight="1">
      <c r="A35" s="30"/>
      <c r="B35" s="31"/>
      <c r="C35" s="30"/>
      <c r="D35" s="30"/>
      <c r="E35" s="27" t="s">
        <v>49</v>
      </c>
      <c r="F35" s="94">
        <f>ROUND((SUM(BG86:BG176)),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" hidden="1" customHeight="1">
      <c r="A36" s="30"/>
      <c r="B36" s="31"/>
      <c r="C36" s="30"/>
      <c r="D36" s="30"/>
      <c r="E36" s="27" t="s">
        <v>50</v>
      </c>
      <c r="F36" s="94">
        <f>ROUND((SUM(BH86:BH176)),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" hidden="1" customHeight="1">
      <c r="A37" s="30"/>
      <c r="B37" s="31"/>
      <c r="C37" s="30"/>
      <c r="D37" s="30"/>
      <c r="E37" s="27" t="s">
        <v>51</v>
      </c>
      <c r="F37" s="94">
        <f>ROUND((SUM(BI86:BI176)),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7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5" customHeight="1">
      <c r="A39" s="30"/>
      <c r="B39" s="31"/>
      <c r="C39" s="96"/>
      <c r="D39" s="97" t="s">
        <v>52</v>
      </c>
      <c r="E39" s="53"/>
      <c r="F39" s="53"/>
      <c r="G39" s="98" t="s">
        <v>53</v>
      </c>
      <c r="H39" s="99" t="s">
        <v>54</v>
      </c>
      <c r="I39" s="53"/>
      <c r="J39" s="100">
        <f>SUM(J30:J37)</f>
        <v>219017.24000000002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7" hidden="1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" hidden="1" customHeight="1">
      <c r="A45" s="30"/>
      <c r="B45" s="31"/>
      <c r="C45" s="22" t="s">
        <v>102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7" hidden="1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hidden="1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26.25" hidden="1" customHeight="1">
      <c r="A48" s="30"/>
      <c r="B48" s="31"/>
      <c r="C48" s="30"/>
      <c r="D48" s="30"/>
      <c r="E48" s="234" t="str">
        <f>E7</f>
        <v>Stavební úpravy objektu na parc.č.st 134 v k.ú. Dolní Václavov - Multifunkční dům, DPS</v>
      </c>
      <c r="F48" s="235"/>
      <c r="G48" s="235"/>
      <c r="H48" s="235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hidden="1" customHeight="1">
      <c r="A49" s="30"/>
      <c r="B49" s="31"/>
      <c r="C49" s="27" t="s">
        <v>100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6.5" hidden="1" customHeight="1">
      <c r="A50" s="30"/>
      <c r="B50" s="31"/>
      <c r="C50" s="30"/>
      <c r="D50" s="30"/>
      <c r="E50" s="201" t="str">
        <f>E9</f>
        <v>01-z1a - stavební položkový - vcp izolace</v>
      </c>
      <c r="F50" s="236"/>
      <c r="G50" s="236"/>
      <c r="H50" s="236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7" hidden="1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hidden="1" customHeight="1">
      <c r="A52" s="30"/>
      <c r="B52" s="31"/>
      <c r="C52" s="27" t="s">
        <v>19</v>
      </c>
      <c r="D52" s="30"/>
      <c r="E52" s="30"/>
      <c r="F52" s="25" t="str">
        <f>F12</f>
        <v>Václavov u Bruntálu</v>
      </c>
      <c r="G52" s="30"/>
      <c r="H52" s="30"/>
      <c r="I52" s="27" t="s">
        <v>21</v>
      </c>
      <c r="J52" s="48" t="str">
        <f>IF(J12="","",J12)</f>
        <v>7. 9. 2023</v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7" hidden="1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25" hidden="1" customHeight="1">
      <c r="A54" s="30"/>
      <c r="B54" s="31"/>
      <c r="C54" s="27" t="s">
        <v>23</v>
      </c>
      <c r="D54" s="30"/>
      <c r="E54" s="30"/>
      <c r="F54" s="25" t="str">
        <f>E15</f>
        <v>Obec Václavov u Bruntálu</v>
      </c>
      <c r="G54" s="30"/>
      <c r="H54" s="30"/>
      <c r="I54" s="27" t="s">
        <v>33</v>
      </c>
      <c r="J54" s="28" t="str">
        <f>E21</f>
        <v>Stavby Byrtus s.r.o.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5" hidden="1" customHeight="1">
      <c r="A55" s="30"/>
      <c r="B55" s="31"/>
      <c r="C55" s="27" t="s">
        <v>29</v>
      </c>
      <c r="D55" s="30"/>
      <c r="E55" s="30"/>
      <c r="F55" s="25" t="str">
        <f>IF(E18="","",E18)</f>
        <v>RÝMSTAV CZ spol. s r.o.</v>
      </c>
      <c r="G55" s="30"/>
      <c r="H55" s="30"/>
      <c r="I55" s="27" t="s">
        <v>38</v>
      </c>
      <c r="J55" s="28" t="str">
        <f>E24</f>
        <v xml:space="preserve"> 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25" hidden="1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hidden="1" customHeight="1">
      <c r="A57" s="30"/>
      <c r="B57" s="31"/>
      <c r="C57" s="102" t="s">
        <v>103</v>
      </c>
      <c r="D57" s="96"/>
      <c r="E57" s="96"/>
      <c r="F57" s="96"/>
      <c r="G57" s="96"/>
      <c r="H57" s="96"/>
      <c r="I57" s="96"/>
      <c r="J57" s="103" t="s">
        <v>104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25" hidden="1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75" hidden="1" customHeight="1">
      <c r="A59" s="30"/>
      <c r="B59" s="31"/>
      <c r="C59" s="104" t="s">
        <v>74</v>
      </c>
      <c r="D59" s="30"/>
      <c r="E59" s="30"/>
      <c r="F59" s="30"/>
      <c r="G59" s="30"/>
      <c r="H59" s="30"/>
      <c r="I59" s="30"/>
      <c r="J59" s="64">
        <f>J86</f>
        <v>181005.98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105</v>
      </c>
    </row>
    <row r="60" spans="1:47" s="9" customFormat="1" ht="25" hidden="1" customHeight="1">
      <c r="B60" s="105"/>
      <c r="D60" s="106" t="s">
        <v>106</v>
      </c>
      <c r="E60" s="107"/>
      <c r="F60" s="107"/>
      <c r="G60" s="107"/>
      <c r="H60" s="107"/>
      <c r="I60" s="107"/>
      <c r="J60" s="108">
        <f>J87</f>
        <v>83800.55</v>
      </c>
      <c r="L60" s="105"/>
    </row>
    <row r="61" spans="1:47" s="10" customFormat="1" ht="20" hidden="1" customHeight="1">
      <c r="B61" s="109"/>
      <c r="D61" s="110" t="s">
        <v>107</v>
      </c>
      <c r="E61" s="111"/>
      <c r="F61" s="111"/>
      <c r="G61" s="111"/>
      <c r="H61" s="111"/>
      <c r="I61" s="111"/>
      <c r="J61" s="112">
        <f>J88</f>
        <v>83800.55</v>
      </c>
      <c r="L61" s="109"/>
    </row>
    <row r="62" spans="1:47" s="9" customFormat="1" ht="25" hidden="1" customHeight="1">
      <c r="B62" s="105"/>
      <c r="D62" s="106" t="s">
        <v>108</v>
      </c>
      <c r="E62" s="107"/>
      <c r="F62" s="107"/>
      <c r="G62" s="107"/>
      <c r="H62" s="107"/>
      <c r="I62" s="107"/>
      <c r="J62" s="108">
        <f>J102</f>
        <v>97205.430000000008</v>
      </c>
      <c r="L62" s="105"/>
    </row>
    <row r="63" spans="1:47" s="10" customFormat="1" ht="20" hidden="1" customHeight="1">
      <c r="B63" s="109"/>
      <c r="D63" s="110" t="s">
        <v>109</v>
      </c>
      <c r="E63" s="111"/>
      <c r="F63" s="111"/>
      <c r="G63" s="111"/>
      <c r="H63" s="111"/>
      <c r="I63" s="111"/>
      <c r="J63" s="112">
        <f>J103</f>
        <v>54143.45</v>
      </c>
      <c r="L63" s="109"/>
    </row>
    <row r="64" spans="1:47" s="10" customFormat="1" ht="20" hidden="1" customHeight="1">
      <c r="B64" s="109"/>
      <c r="D64" s="110" t="s">
        <v>110</v>
      </c>
      <c r="E64" s="111"/>
      <c r="F64" s="111"/>
      <c r="G64" s="111"/>
      <c r="H64" s="111"/>
      <c r="I64" s="111"/>
      <c r="J64" s="112">
        <f>J134</f>
        <v>29957.22</v>
      </c>
      <c r="L64" s="109"/>
    </row>
    <row r="65" spans="1:31" s="10" customFormat="1" ht="20" hidden="1" customHeight="1">
      <c r="B65" s="109"/>
      <c r="D65" s="110" t="s">
        <v>111</v>
      </c>
      <c r="E65" s="111"/>
      <c r="F65" s="111"/>
      <c r="G65" s="111"/>
      <c r="H65" s="111"/>
      <c r="I65" s="111"/>
      <c r="J65" s="112">
        <f>J157</f>
        <v>6625.68</v>
      </c>
      <c r="L65" s="109"/>
    </row>
    <row r="66" spans="1:31" s="10" customFormat="1" ht="20" hidden="1" customHeight="1">
      <c r="B66" s="109"/>
      <c r="D66" s="110" t="s">
        <v>112</v>
      </c>
      <c r="E66" s="111"/>
      <c r="F66" s="111"/>
      <c r="G66" s="111"/>
      <c r="H66" s="111"/>
      <c r="I66" s="111"/>
      <c r="J66" s="112">
        <f>J165</f>
        <v>6479.08</v>
      </c>
      <c r="L66" s="109"/>
    </row>
    <row r="67" spans="1:31" s="2" customFormat="1" ht="21.75" hidden="1" customHeight="1">
      <c r="A67" s="30"/>
      <c r="B67" s="31"/>
      <c r="C67" s="30"/>
      <c r="D67" s="30"/>
      <c r="E67" s="30"/>
      <c r="F67" s="30"/>
      <c r="G67" s="30"/>
      <c r="H67" s="30"/>
      <c r="I67" s="30"/>
      <c r="J67" s="30"/>
      <c r="K67" s="30"/>
      <c r="L67" s="88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</row>
    <row r="68" spans="1:31" s="2" customFormat="1" ht="7" hidden="1" customHeight="1">
      <c r="A68" s="30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88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</row>
    <row r="69" spans="1:31" ht="11" hidden="1"/>
    <row r="70" spans="1:31" ht="11" hidden="1"/>
    <row r="71" spans="1:31" ht="11" hidden="1"/>
    <row r="72" spans="1:31" s="2" customFormat="1" ht="7" customHeight="1">
      <c r="A72" s="30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s="2" customFormat="1" ht="25" customHeight="1">
      <c r="A73" s="30"/>
      <c r="B73" s="31"/>
      <c r="C73" s="22" t="s">
        <v>113</v>
      </c>
      <c r="D73" s="30"/>
      <c r="E73" s="30"/>
      <c r="F73" s="30"/>
      <c r="G73" s="30"/>
      <c r="H73" s="30"/>
      <c r="I73" s="30"/>
      <c r="J73" s="30"/>
      <c r="K73" s="30"/>
      <c r="L73" s="88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 spans="1:31" s="2" customFormat="1" ht="7" customHeight="1">
      <c r="A74" s="30"/>
      <c r="B74" s="31"/>
      <c r="C74" s="30"/>
      <c r="D74" s="30"/>
      <c r="E74" s="30"/>
      <c r="F74" s="30"/>
      <c r="G74" s="30"/>
      <c r="H74" s="30"/>
      <c r="I74" s="30"/>
      <c r="J74" s="30"/>
      <c r="K74" s="30"/>
      <c r="L74" s="88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 spans="1:31" s="2" customFormat="1" ht="12" customHeight="1">
      <c r="A75" s="30"/>
      <c r="B75" s="31"/>
      <c r="C75" s="27" t="s">
        <v>15</v>
      </c>
      <c r="D75" s="30"/>
      <c r="E75" s="30"/>
      <c r="F75" s="30"/>
      <c r="G75" s="30"/>
      <c r="H75" s="30"/>
      <c r="I75" s="30"/>
      <c r="J75" s="30"/>
      <c r="K75" s="30"/>
      <c r="L75" s="88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2" customFormat="1" ht="26.25" customHeight="1">
      <c r="A76" s="30"/>
      <c r="B76" s="31"/>
      <c r="C76" s="30"/>
      <c r="D76" s="30"/>
      <c r="E76" s="234" t="str">
        <f>E7</f>
        <v>Stavební úpravy objektu na parc.č.st 134 v k.ú. Dolní Václavov - Multifunkční dům, DPS</v>
      </c>
      <c r="F76" s="235"/>
      <c r="G76" s="235"/>
      <c r="H76" s="235"/>
      <c r="I76" s="30"/>
      <c r="J76" s="30"/>
      <c r="K76" s="30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2" customHeight="1">
      <c r="A77" s="30"/>
      <c r="B77" s="31"/>
      <c r="C77" s="27" t="s">
        <v>100</v>
      </c>
      <c r="D77" s="30"/>
      <c r="E77" s="30"/>
      <c r="F77" s="30"/>
      <c r="G77" s="30"/>
      <c r="H77" s="30"/>
      <c r="I77" s="30"/>
      <c r="J77" s="30"/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16.5" customHeight="1">
      <c r="A78" s="30"/>
      <c r="B78" s="31"/>
      <c r="C78" s="30"/>
      <c r="D78" s="30"/>
      <c r="E78" s="201" t="str">
        <f>E9</f>
        <v>01-z1a - stavební položkový - vcp izolace</v>
      </c>
      <c r="F78" s="236"/>
      <c r="G78" s="236"/>
      <c r="H78" s="236"/>
      <c r="I78" s="30"/>
      <c r="J78" s="30"/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7" customHeight="1">
      <c r="A79" s="30"/>
      <c r="B79" s="31"/>
      <c r="C79" s="30"/>
      <c r="D79" s="30"/>
      <c r="E79" s="30"/>
      <c r="F79" s="30"/>
      <c r="G79" s="30"/>
      <c r="H79" s="30"/>
      <c r="I79" s="30"/>
      <c r="J79" s="30"/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2" customHeight="1">
      <c r="A80" s="30"/>
      <c r="B80" s="31"/>
      <c r="C80" s="27" t="s">
        <v>19</v>
      </c>
      <c r="D80" s="30"/>
      <c r="E80" s="30"/>
      <c r="F80" s="25" t="str">
        <f>F12</f>
        <v>Václavov u Bruntálu</v>
      </c>
      <c r="G80" s="30"/>
      <c r="H80" s="30"/>
      <c r="I80" s="27" t="s">
        <v>21</v>
      </c>
      <c r="J80" s="48" t="str">
        <f>IF(J12="","",J12)</f>
        <v>7. 9. 2023</v>
      </c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7" customHeight="1">
      <c r="A81" s="30"/>
      <c r="B81" s="31"/>
      <c r="C81" s="30"/>
      <c r="D81" s="30"/>
      <c r="E81" s="30"/>
      <c r="F81" s="30"/>
      <c r="G81" s="30"/>
      <c r="H81" s="30"/>
      <c r="I81" s="30"/>
      <c r="J81" s="30"/>
      <c r="K81" s="30"/>
      <c r="L81" s="88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5.25" customHeight="1">
      <c r="A82" s="30"/>
      <c r="B82" s="31"/>
      <c r="C82" s="27" t="s">
        <v>23</v>
      </c>
      <c r="D82" s="30"/>
      <c r="E82" s="30"/>
      <c r="F82" s="25" t="str">
        <f>E15</f>
        <v>Obec Václavov u Bruntálu</v>
      </c>
      <c r="G82" s="30"/>
      <c r="H82" s="30"/>
      <c r="I82" s="27" t="s">
        <v>33</v>
      </c>
      <c r="J82" s="28" t="str">
        <f>E21</f>
        <v>Stavby Byrtus s.r.o.</v>
      </c>
      <c r="K82" s="30"/>
      <c r="L82" s="88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15.25" customHeight="1">
      <c r="A83" s="30"/>
      <c r="B83" s="31"/>
      <c r="C83" s="27" t="s">
        <v>29</v>
      </c>
      <c r="D83" s="30"/>
      <c r="E83" s="30"/>
      <c r="F83" s="25" t="str">
        <f>IF(E18="","",E18)</f>
        <v>RÝMSTAV CZ spol. s r.o.</v>
      </c>
      <c r="G83" s="30"/>
      <c r="H83" s="30"/>
      <c r="I83" s="27" t="s">
        <v>38</v>
      </c>
      <c r="J83" s="28" t="str">
        <f>E24</f>
        <v xml:space="preserve"> </v>
      </c>
      <c r="K83" s="30"/>
      <c r="L83" s="88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0.25" customHeight="1">
      <c r="A84" s="30"/>
      <c r="B84" s="31"/>
      <c r="C84" s="30"/>
      <c r="D84" s="30"/>
      <c r="E84" s="30"/>
      <c r="F84" s="30"/>
      <c r="G84" s="30"/>
      <c r="H84" s="30"/>
      <c r="I84" s="30"/>
      <c r="J84" s="30"/>
      <c r="K84" s="30"/>
      <c r="L84" s="88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11" customFormat="1" ht="29.25" customHeight="1">
      <c r="A85" s="113"/>
      <c r="B85" s="114"/>
      <c r="C85" s="115" t="s">
        <v>114</v>
      </c>
      <c r="D85" s="116" t="s">
        <v>61</v>
      </c>
      <c r="E85" s="116" t="s">
        <v>57</v>
      </c>
      <c r="F85" s="116" t="s">
        <v>58</v>
      </c>
      <c r="G85" s="116" t="s">
        <v>115</v>
      </c>
      <c r="H85" s="116" t="s">
        <v>116</v>
      </c>
      <c r="I85" s="116" t="s">
        <v>117</v>
      </c>
      <c r="J85" s="116" t="s">
        <v>104</v>
      </c>
      <c r="K85" s="117" t="s">
        <v>118</v>
      </c>
      <c r="L85" s="118"/>
      <c r="M85" s="55" t="s">
        <v>3</v>
      </c>
      <c r="N85" s="56" t="s">
        <v>46</v>
      </c>
      <c r="O85" s="56" t="s">
        <v>119</v>
      </c>
      <c r="P85" s="56" t="s">
        <v>120</v>
      </c>
      <c r="Q85" s="56" t="s">
        <v>121</v>
      </c>
      <c r="R85" s="56" t="s">
        <v>122</v>
      </c>
      <c r="S85" s="56" t="s">
        <v>123</v>
      </c>
      <c r="T85" s="57" t="s">
        <v>124</v>
      </c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</row>
    <row r="86" spans="1:65" s="2" customFormat="1" ht="22.75" customHeight="1">
      <c r="A86" s="30"/>
      <c r="B86" s="31"/>
      <c r="C86" s="62" t="s">
        <v>125</v>
      </c>
      <c r="D86" s="30"/>
      <c r="E86" s="30"/>
      <c r="F86" s="30"/>
      <c r="G86" s="30"/>
      <c r="H86" s="30"/>
      <c r="I86" s="30"/>
      <c r="J86" s="119">
        <f>BK86</f>
        <v>181005.98</v>
      </c>
      <c r="K86" s="30"/>
      <c r="L86" s="31"/>
      <c r="M86" s="58"/>
      <c r="N86" s="49"/>
      <c r="O86" s="59"/>
      <c r="P86" s="120">
        <f>P87+P102</f>
        <v>167.07506699999999</v>
      </c>
      <c r="Q86" s="59"/>
      <c r="R86" s="120">
        <f>R87+R102</f>
        <v>0</v>
      </c>
      <c r="S86" s="59"/>
      <c r="T86" s="121">
        <f>T87+T102</f>
        <v>15.761739049999997</v>
      </c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T86" s="18" t="s">
        <v>75</v>
      </c>
      <c r="AU86" s="18" t="s">
        <v>105</v>
      </c>
      <c r="BK86" s="122">
        <f>BK87+BK102</f>
        <v>181005.98</v>
      </c>
    </row>
    <row r="87" spans="1:65" s="12" customFormat="1" ht="26" customHeight="1">
      <c r="B87" s="123"/>
      <c r="D87" s="124" t="s">
        <v>75</v>
      </c>
      <c r="E87" s="125" t="s">
        <v>126</v>
      </c>
      <c r="F87" s="125" t="s">
        <v>127</v>
      </c>
      <c r="J87" s="126">
        <f>BK87</f>
        <v>83800.55</v>
      </c>
      <c r="L87" s="123"/>
      <c r="M87" s="127"/>
      <c r="N87" s="128"/>
      <c r="O87" s="128"/>
      <c r="P87" s="129">
        <f>P88</f>
        <v>0</v>
      </c>
      <c r="Q87" s="128"/>
      <c r="R87" s="129">
        <f>R88</f>
        <v>0</v>
      </c>
      <c r="S87" s="128"/>
      <c r="T87" s="130">
        <f>T88</f>
        <v>0</v>
      </c>
      <c r="AR87" s="124" t="s">
        <v>84</v>
      </c>
      <c r="AT87" s="131" t="s">
        <v>75</v>
      </c>
      <c r="AU87" s="131" t="s">
        <v>76</v>
      </c>
      <c r="AY87" s="124" t="s">
        <v>128</v>
      </c>
      <c r="BK87" s="132">
        <f>BK88</f>
        <v>83800.55</v>
      </c>
    </row>
    <row r="88" spans="1:65" s="12" customFormat="1" ht="22.75" customHeight="1">
      <c r="B88" s="123"/>
      <c r="D88" s="124" t="s">
        <v>75</v>
      </c>
      <c r="E88" s="133" t="s">
        <v>129</v>
      </c>
      <c r="F88" s="133" t="s">
        <v>130</v>
      </c>
      <c r="J88" s="134">
        <f>BK88</f>
        <v>83800.55</v>
      </c>
      <c r="L88" s="123"/>
      <c r="M88" s="127"/>
      <c r="N88" s="128"/>
      <c r="O88" s="128"/>
      <c r="P88" s="129">
        <f>SUM(P89:P101)</f>
        <v>0</v>
      </c>
      <c r="Q88" s="128"/>
      <c r="R88" s="129">
        <f>SUM(R89:R101)</f>
        <v>0</v>
      </c>
      <c r="S88" s="128"/>
      <c r="T88" s="130">
        <f>SUM(T89:T101)</f>
        <v>0</v>
      </c>
      <c r="AR88" s="124" t="s">
        <v>84</v>
      </c>
      <c r="AT88" s="131" t="s">
        <v>75</v>
      </c>
      <c r="AU88" s="131" t="s">
        <v>84</v>
      </c>
      <c r="AY88" s="124" t="s">
        <v>128</v>
      </c>
      <c r="BK88" s="132">
        <f>SUM(BK89:BK101)</f>
        <v>83800.55</v>
      </c>
    </row>
    <row r="89" spans="1:65" s="2" customFormat="1" ht="33" customHeight="1">
      <c r="A89" s="30"/>
      <c r="B89" s="135"/>
      <c r="C89" s="136" t="s">
        <v>131</v>
      </c>
      <c r="D89" s="136" t="s">
        <v>132</v>
      </c>
      <c r="E89" s="137" t="s">
        <v>133</v>
      </c>
      <c r="F89" s="138" t="s">
        <v>134</v>
      </c>
      <c r="G89" s="139" t="s">
        <v>135</v>
      </c>
      <c r="H89" s="140">
        <v>15.762</v>
      </c>
      <c r="I89" s="141">
        <v>157</v>
      </c>
      <c r="J89" s="141">
        <f>ROUND(I89*H89,2)</f>
        <v>2474.63</v>
      </c>
      <c r="K89" s="138" t="s">
        <v>136</v>
      </c>
      <c r="L89" s="31"/>
      <c r="M89" s="142" t="s">
        <v>3</v>
      </c>
      <c r="N89" s="143" t="s">
        <v>47</v>
      </c>
      <c r="O89" s="144">
        <v>0</v>
      </c>
      <c r="P89" s="144">
        <f>O89*H89</f>
        <v>0</v>
      </c>
      <c r="Q89" s="144">
        <v>0</v>
      </c>
      <c r="R89" s="144">
        <f>Q89*H89</f>
        <v>0</v>
      </c>
      <c r="S89" s="144">
        <v>0</v>
      </c>
      <c r="T89" s="145">
        <f>S89*H89</f>
        <v>0</v>
      </c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R89" s="146" t="s">
        <v>137</v>
      </c>
      <c r="AT89" s="146" t="s">
        <v>132</v>
      </c>
      <c r="AU89" s="146" t="s">
        <v>86</v>
      </c>
      <c r="AY89" s="18" t="s">
        <v>128</v>
      </c>
      <c r="BE89" s="147">
        <f>IF(N89="základní",J89,0)</f>
        <v>2474.63</v>
      </c>
      <c r="BF89" s="147">
        <f>IF(N89="snížená",J89,0)</f>
        <v>0</v>
      </c>
      <c r="BG89" s="147">
        <f>IF(N89="zákl. přenesená",J89,0)</f>
        <v>0</v>
      </c>
      <c r="BH89" s="147">
        <f>IF(N89="sníž. přenesená",J89,0)</f>
        <v>0</v>
      </c>
      <c r="BI89" s="147">
        <f>IF(N89="nulová",J89,0)</f>
        <v>0</v>
      </c>
      <c r="BJ89" s="18" t="s">
        <v>84</v>
      </c>
      <c r="BK89" s="147">
        <f>ROUND(I89*H89,2)</f>
        <v>2474.63</v>
      </c>
      <c r="BL89" s="18" t="s">
        <v>137</v>
      </c>
      <c r="BM89" s="146" t="s">
        <v>138</v>
      </c>
    </row>
    <row r="90" spans="1:65" s="2" customFormat="1" ht="11">
      <c r="A90" s="30"/>
      <c r="B90" s="31"/>
      <c r="C90" s="30"/>
      <c r="D90" s="148" t="s">
        <v>139</v>
      </c>
      <c r="E90" s="30"/>
      <c r="F90" s="149" t="s">
        <v>140</v>
      </c>
      <c r="G90" s="30"/>
      <c r="H90" s="30"/>
      <c r="I90" s="30"/>
      <c r="J90" s="30"/>
      <c r="K90" s="30"/>
      <c r="L90" s="31"/>
      <c r="M90" s="150"/>
      <c r="N90" s="151"/>
      <c r="O90" s="51"/>
      <c r="P90" s="51"/>
      <c r="Q90" s="51"/>
      <c r="R90" s="51"/>
      <c r="S90" s="51"/>
      <c r="T90" s="52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T90" s="18" t="s">
        <v>139</v>
      </c>
      <c r="AU90" s="18" t="s">
        <v>86</v>
      </c>
    </row>
    <row r="91" spans="1:65" s="2" customFormat="1" ht="24.25" customHeight="1">
      <c r="A91" s="30"/>
      <c r="B91" s="135"/>
      <c r="C91" s="136" t="s">
        <v>141</v>
      </c>
      <c r="D91" s="136" t="s">
        <v>132</v>
      </c>
      <c r="E91" s="137" t="s">
        <v>142</v>
      </c>
      <c r="F91" s="138" t="s">
        <v>143</v>
      </c>
      <c r="G91" s="139" t="s">
        <v>135</v>
      </c>
      <c r="H91" s="140">
        <v>394.05</v>
      </c>
      <c r="I91" s="141">
        <v>11.2</v>
      </c>
      <c r="J91" s="141">
        <f>ROUND(I91*H91,2)</f>
        <v>4413.3599999999997</v>
      </c>
      <c r="K91" s="138" t="s">
        <v>136</v>
      </c>
      <c r="L91" s="31"/>
      <c r="M91" s="142" t="s">
        <v>3</v>
      </c>
      <c r="N91" s="143" t="s">
        <v>47</v>
      </c>
      <c r="O91" s="144">
        <v>0</v>
      </c>
      <c r="P91" s="144">
        <f>O91*H91</f>
        <v>0</v>
      </c>
      <c r="Q91" s="144">
        <v>0</v>
      </c>
      <c r="R91" s="144">
        <f>Q91*H91</f>
        <v>0</v>
      </c>
      <c r="S91" s="144">
        <v>0</v>
      </c>
      <c r="T91" s="145">
        <f>S91*H91</f>
        <v>0</v>
      </c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R91" s="146" t="s">
        <v>137</v>
      </c>
      <c r="AT91" s="146" t="s">
        <v>132</v>
      </c>
      <c r="AU91" s="146" t="s">
        <v>86</v>
      </c>
      <c r="AY91" s="18" t="s">
        <v>128</v>
      </c>
      <c r="BE91" s="147">
        <f>IF(N91="základní",J91,0)</f>
        <v>4413.3599999999997</v>
      </c>
      <c r="BF91" s="147">
        <f>IF(N91="snížená",J91,0)</f>
        <v>0</v>
      </c>
      <c r="BG91" s="147">
        <f>IF(N91="zákl. přenesená",J91,0)</f>
        <v>0</v>
      </c>
      <c r="BH91" s="147">
        <f>IF(N91="sníž. přenesená",J91,0)</f>
        <v>0</v>
      </c>
      <c r="BI91" s="147">
        <f>IF(N91="nulová",J91,0)</f>
        <v>0</v>
      </c>
      <c r="BJ91" s="18" t="s">
        <v>84</v>
      </c>
      <c r="BK91" s="147">
        <f>ROUND(I91*H91,2)</f>
        <v>4413.3599999999997</v>
      </c>
      <c r="BL91" s="18" t="s">
        <v>137</v>
      </c>
      <c r="BM91" s="146" t="s">
        <v>144</v>
      </c>
    </row>
    <row r="92" spans="1:65" s="2" customFormat="1" ht="11">
      <c r="A92" s="30"/>
      <c r="B92" s="31"/>
      <c r="C92" s="30"/>
      <c r="D92" s="148" t="s">
        <v>139</v>
      </c>
      <c r="E92" s="30"/>
      <c r="F92" s="149" t="s">
        <v>145</v>
      </c>
      <c r="G92" s="30"/>
      <c r="H92" s="30"/>
      <c r="I92" s="30"/>
      <c r="J92" s="30"/>
      <c r="K92" s="30"/>
      <c r="L92" s="31"/>
      <c r="M92" s="150"/>
      <c r="N92" s="151"/>
      <c r="O92" s="51"/>
      <c r="P92" s="51"/>
      <c r="Q92" s="51"/>
      <c r="R92" s="51"/>
      <c r="S92" s="51"/>
      <c r="T92" s="52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T92" s="18" t="s">
        <v>139</v>
      </c>
      <c r="AU92" s="18" t="s">
        <v>86</v>
      </c>
    </row>
    <row r="93" spans="1:65" s="13" customFormat="1" ht="12">
      <c r="B93" s="152"/>
      <c r="D93" s="153" t="s">
        <v>146</v>
      </c>
      <c r="F93" s="154" t="s">
        <v>147</v>
      </c>
      <c r="H93" s="155">
        <v>394.05</v>
      </c>
      <c r="L93" s="152"/>
      <c r="M93" s="156"/>
      <c r="N93" s="157"/>
      <c r="O93" s="157"/>
      <c r="P93" s="157"/>
      <c r="Q93" s="157"/>
      <c r="R93" s="157"/>
      <c r="S93" s="157"/>
      <c r="T93" s="158"/>
      <c r="AT93" s="159" t="s">
        <v>146</v>
      </c>
      <c r="AU93" s="159" t="s">
        <v>86</v>
      </c>
      <c r="AV93" s="13" t="s">
        <v>86</v>
      </c>
      <c r="AW93" s="13" t="s">
        <v>4</v>
      </c>
      <c r="AX93" s="13" t="s">
        <v>84</v>
      </c>
      <c r="AY93" s="159" t="s">
        <v>128</v>
      </c>
    </row>
    <row r="94" spans="1:65" s="2" customFormat="1" ht="37.75" customHeight="1">
      <c r="A94" s="30"/>
      <c r="B94" s="135"/>
      <c r="C94" s="136" t="s">
        <v>148</v>
      </c>
      <c r="D94" s="136" t="s">
        <v>132</v>
      </c>
      <c r="E94" s="137" t="s">
        <v>149</v>
      </c>
      <c r="F94" s="138" t="s">
        <v>150</v>
      </c>
      <c r="G94" s="139" t="s">
        <v>135</v>
      </c>
      <c r="H94" s="140">
        <v>15.762</v>
      </c>
      <c r="I94" s="141">
        <v>703</v>
      </c>
      <c r="J94" s="141">
        <f>ROUND(I94*H94,2)</f>
        <v>11080.69</v>
      </c>
      <c r="K94" s="138" t="s">
        <v>136</v>
      </c>
      <c r="L94" s="31"/>
      <c r="M94" s="142" t="s">
        <v>3</v>
      </c>
      <c r="N94" s="143" t="s">
        <v>47</v>
      </c>
      <c r="O94" s="144">
        <v>0</v>
      </c>
      <c r="P94" s="144">
        <f>O94*H94</f>
        <v>0</v>
      </c>
      <c r="Q94" s="144">
        <v>0</v>
      </c>
      <c r="R94" s="144">
        <f>Q94*H94</f>
        <v>0</v>
      </c>
      <c r="S94" s="144">
        <v>0</v>
      </c>
      <c r="T94" s="145">
        <f>S94*H94</f>
        <v>0</v>
      </c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R94" s="146" t="s">
        <v>137</v>
      </c>
      <c r="AT94" s="146" t="s">
        <v>132</v>
      </c>
      <c r="AU94" s="146" t="s">
        <v>86</v>
      </c>
      <c r="AY94" s="18" t="s">
        <v>128</v>
      </c>
      <c r="BE94" s="147">
        <f>IF(N94="základní",J94,0)</f>
        <v>11080.69</v>
      </c>
      <c r="BF94" s="147">
        <f>IF(N94="snížená",J94,0)</f>
        <v>0</v>
      </c>
      <c r="BG94" s="147">
        <f>IF(N94="zákl. přenesená",J94,0)</f>
        <v>0</v>
      </c>
      <c r="BH94" s="147">
        <f>IF(N94="sníž. přenesená",J94,0)</f>
        <v>0</v>
      </c>
      <c r="BI94" s="147">
        <f>IF(N94="nulová",J94,0)</f>
        <v>0</v>
      </c>
      <c r="BJ94" s="18" t="s">
        <v>84</v>
      </c>
      <c r="BK94" s="147">
        <f>ROUND(I94*H94,2)</f>
        <v>11080.69</v>
      </c>
      <c r="BL94" s="18" t="s">
        <v>137</v>
      </c>
      <c r="BM94" s="146" t="s">
        <v>151</v>
      </c>
    </row>
    <row r="95" spans="1:65" s="2" customFormat="1" ht="11">
      <c r="A95" s="30"/>
      <c r="B95" s="31"/>
      <c r="C95" s="30"/>
      <c r="D95" s="148" t="s">
        <v>139</v>
      </c>
      <c r="E95" s="30"/>
      <c r="F95" s="149" t="s">
        <v>152</v>
      </c>
      <c r="G95" s="30"/>
      <c r="H95" s="30"/>
      <c r="I95" s="30"/>
      <c r="J95" s="30"/>
      <c r="K95" s="30"/>
      <c r="L95" s="31"/>
      <c r="M95" s="150"/>
      <c r="N95" s="151"/>
      <c r="O95" s="51"/>
      <c r="P95" s="51"/>
      <c r="Q95" s="51"/>
      <c r="R95" s="51"/>
      <c r="S95" s="51"/>
      <c r="T95" s="52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T95" s="18" t="s">
        <v>139</v>
      </c>
      <c r="AU95" s="18" t="s">
        <v>86</v>
      </c>
    </row>
    <row r="96" spans="1:65" s="2" customFormat="1" ht="44.25" customHeight="1">
      <c r="A96" s="30"/>
      <c r="B96" s="135"/>
      <c r="C96" s="136" t="s">
        <v>153</v>
      </c>
      <c r="D96" s="136" t="s">
        <v>132</v>
      </c>
      <c r="E96" s="137" t="s">
        <v>154</v>
      </c>
      <c r="F96" s="138" t="s">
        <v>155</v>
      </c>
      <c r="G96" s="139" t="s">
        <v>135</v>
      </c>
      <c r="H96" s="140">
        <v>0.73799999999999999</v>
      </c>
      <c r="I96" s="141">
        <v>2270</v>
      </c>
      <c r="J96" s="141">
        <f>ROUND(I96*H96,2)</f>
        <v>1675.26</v>
      </c>
      <c r="K96" s="138" t="s">
        <v>156</v>
      </c>
      <c r="L96" s="31"/>
      <c r="M96" s="142" t="s">
        <v>3</v>
      </c>
      <c r="N96" s="143" t="s">
        <v>47</v>
      </c>
      <c r="O96" s="144">
        <v>0</v>
      </c>
      <c r="P96" s="144">
        <f>O96*H96</f>
        <v>0</v>
      </c>
      <c r="Q96" s="144">
        <v>0</v>
      </c>
      <c r="R96" s="144">
        <f>Q96*H96</f>
        <v>0</v>
      </c>
      <c r="S96" s="144">
        <v>0</v>
      </c>
      <c r="T96" s="145">
        <f>S96*H96</f>
        <v>0</v>
      </c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R96" s="146" t="s">
        <v>137</v>
      </c>
      <c r="AT96" s="146" t="s">
        <v>132</v>
      </c>
      <c r="AU96" s="146" t="s">
        <v>86</v>
      </c>
      <c r="AY96" s="18" t="s">
        <v>128</v>
      </c>
      <c r="BE96" s="147">
        <f>IF(N96="základní",J96,0)</f>
        <v>1675.26</v>
      </c>
      <c r="BF96" s="147">
        <f>IF(N96="snížená",J96,0)</f>
        <v>0</v>
      </c>
      <c r="BG96" s="147">
        <f>IF(N96="zákl. přenesená",J96,0)</f>
        <v>0</v>
      </c>
      <c r="BH96" s="147">
        <f>IF(N96="sníž. přenesená",J96,0)</f>
        <v>0</v>
      </c>
      <c r="BI96" s="147">
        <f>IF(N96="nulová",J96,0)</f>
        <v>0</v>
      </c>
      <c r="BJ96" s="18" t="s">
        <v>84</v>
      </c>
      <c r="BK96" s="147">
        <f>ROUND(I96*H96,2)</f>
        <v>1675.26</v>
      </c>
      <c r="BL96" s="18" t="s">
        <v>137</v>
      </c>
      <c r="BM96" s="146" t="s">
        <v>157</v>
      </c>
    </row>
    <row r="97" spans="1:65" s="2" customFormat="1" ht="11">
      <c r="A97" s="30"/>
      <c r="B97" s="31"/>
      <c r="C97" s="30"/>
      <c r="D97" s="148" t="s">
        <v>139</v>
      </c>
      <c r="E97" s="30"/>
      <c r="F97" s="149" t="s">
        <v>158</v>
      </c>
      <c r="G97" s="30"/>
      <c r="H97" s="30"/>
      <c r="I97" s="30"/>
      <c r="J97" s="30"/>
      <c r="K97" s="30"/>
      <c r="L97" s="31"/>
      <c r="M97" s="150"/>
      <c r="N97" s="151"/>
      <c r="O97" s="51"/>
      <c r="P97" s="51"/>
      <c r="Q97" s="51"/>
      <c r="R97" s="51"/>
      <c r="S97" s="51"/>
      <c r="T97" s="52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T97" s="18" t="s">
        <v>139</v>
      </c>
      <c r="AU97" s="18" t="s">
        <v>86</v>
      </c>
    </row>
    <row r="98" spans="1:65" s="2" customFormat="1" ht="44.25" customHeight="1">
      <c r="A98" s="30"/>
      <c r="B98" s="135"/>
      <c r="C98" s="136" t="s">
        <v>159</v>
      </c>
      <c r="D98" s="136" t="s">
        <v>132</v>
      </c>
      <c r="E98" s="137" t="s">
        <v>160</v>
      </c>
      <c r="F98" s="138" t="s">
        <v>161</v>
      </c>
      <c r="G98" s="139" t="s">
        <v>135</v>
      </c>
      <c r="H98" s="140">
        <v>8.1489999999999991</v>
      </c>
      <c r="I98" s="141">
        <v>3140</v>
      </c>
      <c r="J98" s="141">
        <f>ROUND(I98*H98,2)</f>
        <v>25587.86</v>
      </c>
      <c r="K98" s="138" t="s">
        <v>156</v>
      </c>
      <c r="L98" s="31"/>
      <c r="M98" s="142" t="s">
        <v>3</v>
      </c>
      <c r="N98" s="143" t="s">
        <v>47</v>
      </c>
      <c r="O98" s="144">
        <v>0</v>
      </c>
      <c r="P98" s="144">
        <f>O98*H98</f>
        <v>0</v>
      </c>
      <c r="Q98" s="144">
        <v>0</v>
      </c>
      <c r="R98" s="144">
        <f>Q98*H98</f>
        <v>0</v>
      </c>
      <c r="S98" s="144">
        <v>0</v>
      </c>
      <c r="T98" s="145">
        <f>S98*H98</f>
        <v>0</v>
      </c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R98" s="146" t="s">
        <v>137</v>
      </c>
      <c r="AT98" s="146" t="s">
        <v>132</v>
      </c>
      <c r="AU98" s="146" t="s">
        <v>86</v>
      </c>
      <c r="AY98" s="18" t="s">
        <v>128</v>
      </c>
      <c r="BE98" s="147">
        <f>IF(N98="základní",J98,0)</f>
        <v>25587.86</v>
      </c>
      <c r="BF98" s="147">
        <f>IF(N98="snížená",J98,0)</f>
        <v>0</v>
      </c>
      <c r="BG98" s="147">
        <f>IF(N98="zákl. přenesená",J98,0)</f>
        <v>0</v>
      </c>
      <c r="BH98" s="147">
        <f>IF(N98="sníž. přenesená",J98,0)</f>
        <v>0</v>
      </c>
      <c r="BI98" s="147">
        <f>IF(N98="nulová",J98,0)</f>
        <v>0</v>
      </c>
      <c r="BJ98" s="18" t="s">
        <v>84</v>
      </c>
      <c r="BK98" s="147">
        <f>ROUND(I98*H98,2)</f>
        <v>25587.86</v>
      </c>
      <c r="BL98" s="18" t="s">
        <v>137</v>
      </c>
      <c r="BM98" s="146" t="s">
        <v>162</v>
      </c>
    </row>
    <row r="99" spans="1:65" s="2" customFormat="1" ht="11">
      <c r="A99" s="30"/>
      <c r="B99" s="31"/>
      <c r="C99" s="30"/>
      <c r="D99" s="148" t="s">
        <v>139</v>
      </c>
      <c r="E99" s="30"/>
      <c r="F99" s="149" t="s">
        <v>163</v>
      </c>
      <c r="G99" s="30"/>
      <c r="H99" s="30"/>
      <c r="I99" s="30"/>
      <c r="J99" s="30"/>
      <c r="K99" s="30"/>
      <c r="L99" s="31"/>
      <c r="M99" s="150"/>
      <c r="N99" s="151"/>
      <c r="O99" s="51"/>
      <c r="P99" s="51"/>
      <c r="Q99" s="51"/>
      <c r="R99" s="51"/>
      <c r="S99" s="51"/>
      <c r="T99" s="52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T99" s="18" t="s">
        <v>139</v>
      </c>
      <c r="AU99" s="18" t="s">
        <v>86</v>
      </c>
    </row>
    <row r="100" spans="1:65" s="2" customFormat="1" ht="44.25" customHeight="1">
      <c r="A100" s="30"/>
      <c r="B100" s="135"/>
      <c r="C100" s="136" t="s">
        <v>164</v>
      </c>
      <c r="D100" s="136" t="s">
        <v>132</v>
      </c>
      <c r="E100" s="137" t="s">
        <v>165</v>
      </c>
      <c r="F100" s="138" t="s">
        <v>166</v>
      </c>
      <c r="G100" s="139" t="s">
        <v>135</v>
      </c>
      <c r="H100" s="140">
        <v>6.875</v>
      </c>
      <c r="I100" s="141">
        <v>5610</v>
      </c>
      <c r="J100" s="141">
        <f>ROUND(I100*H100,2)</f>
        <v>38568.75</v>
      </c>
      <c r="K100" s="138" t="s">
        <v>156</v>
      </c>
      <c r="L100" s="31"/>
      <c r="M100" s="142" t="s">
        <v>3</v>
      </c>
      <c r="N100" s="143" t="s">
        <v>47</v>
      </c>
      <c r="O100" s="144">
        <v>0</v>
      </c>
      <c r="P100" s="144">
        <f>O100*H100</f>
        <v>0</v>
      </c>
      <c r="Q100" s="144">
        <v>0</v>
      </c>
      <c r="R100" s="144">
        <f>Q100*H100</f>
        <v>0</v>
      </c>
      <c r="S100" s="144">
        <v>0</v>
      </c>
      <c r="T100" s="145">
        <f>S100*H100</f>
        <v>0</v>
      </c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R100" s="146" t="s">
        <v>137</v>
      </c>
      <c r="AT100" s="146" t="s">
        <v>132</v>
      </c>
      <c r="AU100" s="146" t="s">
        <v>86</v>
      </c>
      <c r="AY100" s="18" t="s">
        <v>128</v>
      </c>
      <c r="BE100" s="147">
        <f>IF(N100="základní",J100,0)</f>
        <v>38568.75</v>
      </c>
      <c r="BF100" s="147">
        <f>IF(N100="snížená",J100,0)</f>
        <v>0</v>
      </c>
      <c r="BG100" s="147">
        <f>IF(N100="zákl. přenesená",J100,0)</f>
        <v>0</v>
      </c>
      <c r="BH100" s="147">
        <f>IF(N100="sníž. přenesená",J100,0)</f>
        <v>0</v>
      </c>
      <c r="BI100" s="147">
        <f>IF(N100="nulová",J100,0)</f>
        <v>0</v>
      </c>
      <c r="BJ100" s="18" t="s">
        <v>84</v>
      </c>
      <c r="BK100" s="147">
        <f>ROUND(I100*H100,2)</f>
        <v>38568.75</v>
      </c>
      <c r="BL100" s="18" t="s">
        <v>137</v>
      </c>
      <c r="BM100" s="146" t="s">
        <v>167</v>
      </c>
    </row>
    <row r="101" spans="1:65" s="2" customFormat="1" ht="11">
      <c r="A101" s="30"/>
      <c r="B101" s="31"/>
      <c r="C101" s="30"/>
      <c r="D101" s="148" t="s">
        <v>139</v>
      </c>
      <c r="E101" s="30"/>
      <c r="F101" s="149" t="s">
        <v>168</v>
      </c>
      <c r="G101" s="30"/>
      <c r="H101" s="30"/>
      <c r="I101" s="30"/>
      <c r="J101" s="30"/>
      <c r="K101" s="30"/>
      <c r="L101" s="31"/>
      <c r="M101" s="150"/>
      <c r="N101" s="151"/>
      <c r="O101" s="51"/>
      <c r="P101" s="51"/>
      <c r="Q101" s="51"/>
      <c r="R101" s="51"/>
      <c r="S101" s="51"/>
      <c r="T101" s="52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T101" s="18" t="s">
        <v>139</v>
      </c>
      <c r="AU101" s="18" t="s">
        <v>86</v>
      </c>
    </row>
    <row r="102" spans="1:65" s="12" customFormat="1" ht="26" customHeight="1">
      <c r="B102" s="123"/>
      <c r="D102" s="124" t="s">
        <v>75</v>
      </c>
      <c r="E102" s="125" t="s">
        <v>169</v>
      </c>
      <c r="F102" s="125" t="s">
        <v>170</v>
      </c>
      <c r="J102" s="126">
        <f>BK102</f>
        <v>97205.430000000008</v>
      </c>
      <c r="L102" s="123"/>
      <c r="M102" s="127"/>
      <c r="N102" s="128"/>
      <c r="O102" s="128"/>
      <c r="P102" s="129">
        <f>P103+P134+P157+P165</f>
        <v>167.07506699999999</v>
      </c>
      <c r="Q102" s="128"/>
      <c r="R102" s="129">
        <f>R103+R134+R157+R165</f>
        <v>0</v>
      </c>
      <c r="S102" s="128"/>
      <c r="T102" s="130">
        <f>T103+T134+T157+T165</f>
        <v>15.761739049999997</v>
      </c>
      <c r="AR102" s="124" t="s">
        <v>86</v>
      </c>
      <c r="AT102" s="131" t="s">
        <v>75</v>
      </c>
      <c r="AU102" s="131" t="s">
        <v>76</v>
      </c>
      <c r="AY102" s="124" t="s">
        <v>128</v>
      </c>
      <c r="BK102" s="132">
        <f>BK103+BK134+BK157+BK165</f>
        <v>97205.430000000008</v>
      </c>
    </row>
    <row r="103" spans="1:65" s="12" customFormat="1" ht="22.75" customHeight="1">
      <c r="B103" s="123"/>
      <c r="D103" s="124" t="s">
        <v>75</v>
      </c>
      <c r="E103" s="133" t="s">
        <v>171</v>
      </c>
      <c r="F103" s="133" t="s">
        <v>172</v>
      </c>
      <c r="J103" s="134">
        <f>BK103</f>
        <v>54143.45</v>
      </c>
      <c r="L103" s="123"/>
      <c r="M103" s="127"/>
      <c r="N103" s="128"/>
      <c r="O103" s="128"/>
      <c r="P103" s="129">
        <f>SUM(P104:P133)</f>
        <v>95.611805000000004</v>
      </c>
      <c r="Q103" s="128"/>
      <c r="R103" s="129">
        <f>SUM(R104:R133)</f>
        <v>0</v>
      </c>
      <c r="S103" s="128"/>
      <c r="T103" s="130">
        <f>SUM(T104:T133)</f>
        <v>8.1487449999999981</v>
      </c>
      <c r="AR103" s="124" t="s">
        <v>86</v>
      </c>
      <c r="AT103" s="131" t="s">
        <v>75</v>
      </c>
      <c r="AU103" s="131" t="s">
        <v>84</v>
      </c>
      <c r="AY103" s="124" t="s">
        <v>128</v>
      </c>
      <c r="BK103" s="132">
        <f>SUM(BK104:BK133)</f>
        <v>54143.45</v>
      </c>
    </row>
    <row r="104" spans="1:65" s="2" customFormat="1" ht="37.75" customHeight="1">
      <c r="A104" s="30"/>
      <c r="B104" s="135"/>
      <c r="C104" s="136" t="s">
        <v>173</v>
      </c>
      <c r="D104" s="136" t="s">
        <v>132</v>
      </c>
      <c r="E104" s="137" t="s">
        <v>174</v>
      </c>
      <c r="F104" s="138" t="s">
        <v>175</v>
      </c>
      <c r="G104" s="139" t="s">
        <v>176</v>
      </c>
      <c r="H104" s="140">
        <v>548.56399999999996</v>
      </c>
      <c r="I104" s="141">
        <v>48.1</v>
      </c>
      <c r="J104" s="141">
        <f>ROUND(I104*H104,2)</f>
        <v>26385.93</v>
      </c>
      <c r="K104" s="138" t="s">
        <v>156</v>
      </c>
      <c r="L104" s="31"/>
      <c r="M104" s="142" t="s">
        <v>3</v>
      </c>
      <c r="N104" s="143" t="s">
        <v>47</v>
      </c>
      <c r="O104" s="144">
        <v>8.5000000000000006E-2</v>
      </c>
      <c r="P104" s="144">
        <f>O104*H104</f>
        <v>46.627940000000002</v>
      </c>
      <c r="Q104" s="144">
        <v>0</v>
      </c>
      <c r="R104" s="144">
        <f>Q104*H104</f>
        <v>0</v>
      </c>
      <c r="S104" s="144">
        <v>5.4999999999999997E-3</v>
      </c>
      <c r="T104" s="145">
        <f>S104*H104</f>
        <v>3.0171019999999995</v>
      </c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R104" s="146" t="s">
        <v>177</v>
      </c>
      <c r="AT104" s="146" t="s">
        <v>132</v>
      </c>
      <c r="AU104" s="146" t="s">
        <v>86</v>
      </c>
      <c r="AY104" s="18" t="s">
        <v>128</v>
      </c>
      <c r="BE104" s="147">
        <f>IF(N104="základní",J104,0)</f>
        <v>26385.93</v>
      </c>
      <c r="BF104" s="147">
        <f>IF(N104="snížená",J104,0)</f>
        <v>0</v>
      </c>
      <c r="BG104" s="147">
        <f>IF(N104="zákl. přenesená",J104,0)</f>
        <v>0</v>
      </c>
      <c r="BH104" s="147">
        <f>IF(N104="sníž. přenesená",J104,0)</f>
        <v>0</v>
      </c>
      <c r="BI104" s="147">
        <f>IF(N104="nulová",J104,0)</f>
        <v>0</v>
      </c>
      <c r="BJ104" s="18" t="s">
        <v>84</v>
      </c>
      <c r="BK104" s="147">
        <f>ROUND(I104*H104,2)</f>
        <v>26385.93</v>
      </c>
      <c r="BL104" s="18" t="s">
        <v>177</v>
      </c>
      <c r="BM104" s="146" t="s">
        <v>178</v>
      </c>
    </row>
    <row r="105" spans="1:65" s="2" customFormat="1" ht="11">
      <c r="A105" s="30"/>
      <c r="B105" s="31"/>
      <c r="C105" s="30"/>
      <c r="D105" s="148" t="s">
        <v>139</v>
      </c>
      <c r="E105" s="30"/>
      <c r="F105" s="149" t="s">
        <v>179</v>
      </c>
      <c r="G105" s="30"/>
      <c r="H105" s="30"/>
      <c r="I105" s="30"/>
      <c r="J105" s="30"/>
      <c r="K105" s="30"/>
      <c r="L105" s="31"/>
      <c r="M105" s="150"/>
      <c r="N105" s="151"/>
      <c r="O105" s="51"/>
      <c r="P105" s="51"/>
      <c r="Q105" s="51"/>
      <c r="R105" s="51"/>
      <c r="S105" s="51"/>
      <c r="T105" s="52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T105" s="18" t="s">
        <v>139</v>
      </c>
      <c r="AU105" s="18" t="s">
        <v>86</v>
      </c>
    </row>
    <row r="106" spans="1:65" s="14" customFormat="1" ht="12">
      <c r="B106" s="160"/>
      <c r="D106" s="153" t="s">
        <v>146</v>
      </c>
      <c r="E106" s="161" t="s">
        <v>3</v>
      </c>
      <c r="F106" s="162" t="s">
        <v>180</v>
      </c>
      <c r="H106" s="161" t="s">
        <v>3</v>
      </c>
      <c r="L106" s="160"/>
      <c r="M106" s="163"/>
      <c r="N106" s="164"/>
      <c r="O106" s="164"/>
      <c r="P106" s="164"/>
      <c r="Q106" s="164"/>
      <c r="R106" s="164"/>
      <c r="S106" s="164"/>
      <c r="T106" s="165"/>
      <c r="AT106" s="161" t="s">
        <v>146</v>
      </c>
      <c r="AU106" s="161" t="s">
        <v>86</v>
      </c>
      <c r="AV106" s="14" t="s">
        <v>84</v>
      </c>
      <c r="AW106" s="14" t="s">
        <v>37</v>
      </c>
      <c r="AX106" s="14" t="s">
        <v>76</v>
      </c>
      <c r="AY106" s="161" t="s">
        <v>128</v>
      </c>
    </row>
    <row r="107" spans="1:65" s="14" customFormat="1" ht="12">
      <c r="B107" s="160"/>
      <c r="D107" s="153" t="s">
        <v>146</v>
      </c>
      <c r="E107" s="161" t="s">
        <v>3</v>
      </c>
      <c r="F107" s="162" t="s">
        <v>181</v>
      </c>
      <c r="H107" s="161" t="s">
        <v>3</v>
      </c>
      <c r="L107" s="160"/>
      <c r="M107" s="163"/>
      <c r="N107" s="164"/>
      <c r="O107" s="164"/>
      <c r="P107" s="164"/>
      <c r="Q107" s="164"/>
      <c r="R107" s="164"/>
      <c r="S107" s="164"/>
      <c r="T107" s="165"/>
      <c r="AT107" s="161" t="s">
        <v>146</v>
      </c>
      <c r="AU107" s="161" t="s">
        <v>86</v>
      </c>
      <c r="AV107" s="14" t="s">
        <v>84</v>
      </c>
      <c r="AW107" s="14" t="s">
        <v>37</v>
      </c>
      <c r="AX107" s="14" t="s">
        <v>76</v>
      </c>
      <c r="AY107" s="161" t="s">
        <v>128</v>
      </c>
    </row>
    <row r="108" spans="1:65" s="13" customFormat="1" ht="12">
      <c r="B108" s="152"/>
      <c r="D108" s="153" t="s">
        <v>146</v>
      </c>
      <c r="E108" s="159" t="s">
        <v>3</v>
      </c>
      <c r="F108" s="154" t="s">
        <v>182</v>
      </c>
      <c r="H108" s="155">
        <v>397.423</v>
      </c>
      <c r="L108" s="152"/>
      <c r="M108" s="156"/>
      <c r="N108" s="157"/>
      <c r="O108" s="157"/>
      <c r="P108" s="157"/>
      <c r="Q108" s="157"/>
      <c r="R108" s="157"/>
      <c r="S108" s="157"/>
      <c r="T108" s="158"/>
      <c r="AT108" s="159" t="s">
        <v>146</v>
      </c>
      <c r="AU108" s="159" t="s">
        <v>86</v>
      </c>
      <c r="AV108" s="13" t="s">
        <v>86</v>
      </c>
      <c r="AW108" s="13" t="s">
        <v>37</v>
      </c>
      <c r="AX108" s="13" t="s">
        <v>76</v>
      </c>
      <c r="AY108" s="159" t="s">
        <v>128</v>
      </c>
    </row>
    <row r="109" spans="1:65" s="14" customFormat="1" ht="12">
      <c r="B109" s="160"/>
      <c r="D109" s="153" t="s">
        <v>146</v>
      </c>
      <c r="E109" s="161" t="s">
        <v>3</v>
      </c>
      <c r="F109" s="162" t="s">
        <v>183</v>
      </c>
      <c r="H109" s="161" t="s">
        <v>3</v>
      </c>
      <c r="L109" s="160"/>
      <c r="M109" s="163"/>
      <c r="N109" s="164"/>
      <c r="O109" s="164"/>
      <c r="P109" s="164"/>
      <c r="Q109" s="164"/>
      <c r="R109" s="164"/>
      <c r="S109" s="164"/>
      <c r="T109" s="165"/>
      <c r="AT109" s="161" t="s">
        <v>146</v>
      </c>
      <c r="AU109" s="161" t="s">
        <v>86</v>
      </c>
      <c r="AV109" s="14" t="s">
        <v>84</v>
      </c>
      <c r="AW109" s="14" t="s">
        <v>37</v>
      </c>
      <c r="AX109" s="14" t="s">
        <v>76</v>
      </c>
      <c r="AY109" s="161" t="s">
        <v>128</v>
      </c>
    </row>
    <row r="110" spans="1:65" s="13" customFormat="1" ht="12">
      <c r="B110" s="152"/>
      <c r="D110" s="153" t="s">
        <v>146</v>
      </c>
      <c r="E110" s="159" t="s">
        <v>3</v>
      </c>
      <c r="F110" s="154" t="s">
        <v>184</v>
      </c>
      <c r="H110" s="155">
        <v>18.72</v>
      </c>
      <c r="L110" s="152"/>
      <c r="M110" s="156"/>
      <c r="N110" s="157"/>
      <c r="O110" s="157"/>
      <c r="P110" s="157"/>
      <c r="Q110" s="157"/>
      <c r="R110" s="157"/>
      <c r="S110" s="157"/>
      <c r="T110" s="158"/>
      <c r="AT110" s="159" t="s">
        <v>146</v>
      </c>
      <c r="AU110" s="159" t="s">
        <v>86</v>
      </c>
      <c r="AV110" s="13" t="s">
        <v>86</v>
      </c>
      <c r="AW110" s="13" t="s">
        <v>37</v>
      </c>
      <c r="AX110" s="13" t="s">
        <v>76</v>
      </c>
      <c r="AY110" s="159" t="s">
        <v>128</v>
      </c>
    </row>
    <row r="111" spans="1:65" s="14" customFormat="1" ht="12">
      <c r="B111" s="160"/>
      <c r="D111" s="153" t="s">
        <v>146</v>
      </c>
      <c r="E111" s="161" t="s">
        <v>3</v>
      </c>
      <c r="F111" s="162" t="s">
        <v>185</v>
      </c>
      <c r="H111" s="161" t="s">
        <v>3</v>
      </c>
      <c r="L111" s="160"/>
      <c r="M111" s="163"/>
      <c r="N111" s="164"/>
      <c r="O111" s="164"/>
      <c r="P111" s="164"/>
      <c r="Q111" s="164"/>
      <c r="R111" s="164"/>
      <c r="S111" s="164"/>
      <c r="T111" s="165"/>
      <c r="AT111" s="161" t="s">
        <v>146</v>
      </c>
      <c r="AU111" s="161" t="s">
        <v>86</v>
      </c>
      <c r="AV111" s="14" t="s">
        <v>84</v>
      </c>
      <c r="AW111" s="14" t="s">
        <v>37</v>
      </c>
      <c r="AX111" s="14" t="s">
        <v>76</v>
      </c>
      <c r="AY111" s="161" t="s">
        <v>128</v>
      </c>
    </row>
    <row r="112" spans="1:65" s="13" customFormat="1" ht="12">
      <c r="B112" s="152"/>
      <c r="D112" s="153" t="s">
        <v>146</v>
      </c>
      <c r="E112" s="159" t="s">
        <v>3</v>
      </c>
      <c r="F112" s="154" t="s">
        <v>186</v>
      </c>
      <c r="H112" s="155">
        <v>50.37</v>
      </c>
      <c r="L112" s="152"/>
      <c r="M112" s="156"/>
      <c r="N112" s="157"/>
      <c r="O112" s="157"/>
      <c r="P112" s="157"/>
      <c r="Q112" s="157"/>
      <c r="R112" s="157"/>
      <c r="S112" s="157"/>
      <c r="T112" s="158"/>
      <c r="AT112" s="159" t="s">
        <v>146</v>
      </c>
      <c r="AU112" s="159" t="s">
        <v>86</v>
      </c>
      <c r="AV112" s="13" t="s">
        <v>86</v>
      </c>
      <c r="AW112" s="13" t="s">
        <v>37</v>
      </c>
      <c r="AX112" s="13" t="s">
        <v>76</v>
      </c>
      <c r="AY112" s="159" t="s">
        <v>128</v>
      </c>
    </row>
    <row r="113" spans="1:65" s="15" customFormat="1" ht="12">
      <c r="B113" s="166"/>
      <c r="D113" s="153" t="s">
        <v>146</v>
      </c>
      <c r="E113" s="167" t="s">
        <v>3</v>
      </c>
      <c r="F113" s="168" t="s">
        <v>187</v>
      </c>
      <c r="H113" s="169">
        <v>466.51299999999998</v>
      </c>
      <c r="L113" s="166"/>
      <c r="M113" s="170"/>
      <c r="N113" s="171"/>
      <c r="O113" s="171"/>
      <c r="P113" s="171"/>
      <c r="Q113" s="171"/>
      <c r="R113" s="171"/>
      <c r="S113" s="171"/>
      <c r="T113" s="172"/>
      <c r="AT113" s="167" t="s">
        <v>146</v>
      </c>
      <c r="AU113" s="167" t="s">
        <v>86</v>
      </c>
      <c r="AV113" s="15" t="s">
        <v>188</v>
      </c>
      <c r="AW113" s="15" t="s">
        <v>37</v>
      </c>
      <c r="AX113" s="15" t="s">
        <v>76</v>
      </c>
      <c r="AY113" s="167" t="s">
        <v>128</v>
      </c>
    </row>
    <row r="114" spans="1:65" s="14" customFormat="1" ht="12">
      <c r="B114" s="160"/>
      <c r="D114" s="153" t="s">
        <v>146</v>
      </c>
      <c r="E114" s="161" t="s">
        <v>3</v>
      </c>
      <c r="F114" s="162" t="s">
        <v>189</v>
      </c>
      <c r="H114" s="161" t="s">
        <v>3</v>
      </c>
      <c r="L114" s="160"/>
      <c r="M114" s="163"/>
      <c r="N114" s="164"/>
      <c r="O114" s="164"/>
      <c r="P114" s="164"/>
      <c r="Q114" s="164"/>
      <c r="R114" s="164"/>
      <c r="S114" s="164"/>
      <c r="T114" s="165"/>
      <c r="AT114" s="161" t="s">
        <v>146</v>
      </c>
      <c r="AU114" s="161" t="s">
        <v>86</v>
      </c>
      <c r="AV114" s="14" t="s">
        <v>84</v>
      </c>
      <c r="AW114" s="14" t="s">
        <v>37</v>
      </c>
      <c r="AX114" s="14" t="s">
        <v>76</v>
      </c>
      <c r="AY114" s="161" t="s">
        <v>128</v>
      </c>
    </row>
    <row r="115" spans="1:65" s="14" customFormat="1" ht="12">
      <c r="B115" s="160"/>
      <c r="D115" s="153" t="s">
        <v>146</v>
      </c>
      <c r="E115" s="161" t="s">
        <v>3</v>
      </c>
      <c r="F115" s="162" t="s">
        <v>190</v>
      </c>
      <c r="H115" s="161" t="s">
        <v>3</v>
      </c>
      <c r="L115" s="160"/>
      <c r="M115" s="163"/>
      <c r="N115" s="164"/>
      <c r="O115" s="164"/>
      <c r="P115" s="164"/>
      <c r="Q115" s="164"/>
      <c r="R115" s="164"/>
      <c r="S115" s="164"/>
      <c r="T115" s="165"/>
      <c r="AT115" s="161" t="s">
        <v>146</v>
      </c>
      <c r="AU115" s="161" t="s">
        <v>86</v>
      </c>
      <c r="AV115" s="14" t="s">
        <v>84</v>
      </c>
      <c r="AW115" s="14" t="s">
        <v>37</v>
      </c>
      <c r="AX115" s="14" t="s">
        <v>76</v>
      </c>
      <c r="AY115" s="161" t="s">
        <v>128</v>
      </c>
    </row>
    <row r="116" spans="1:65" s="13" customFormat="1" ht="12">
      <c r="B116" s="152"/>
      <c r="D116" s="153" t="s">
        <v>146</v>
      </c>
      <c r="E116" s="159" t="s">
        <v>3</v>
      </c>
      <c r="F116" s="154" t="s">
        <v>191</v>
      </c>
      <c r="H116" s="155">
        <v>60.731999999999999</v>
      </c>
      <c r="L116" s="152"/>
      <c r="M116" s="156"/>
      <c r="N116" s="157"/>
      <c r="O116" s="157"/>
      <c r="P116" s="157"/>
      <c r="Q116" s="157"/>
      <c r="R116" s="157"/>
      <c r="S116" s="157"/>
      <c r="T116" s="158"/>
      <c r="AT116" s="159" t="s">
        <v>146</v>
      </c>
      <c r="AU116" s="159" t="s">
        <v>86</v>
      </c>
      <c r="AV116" s="13" t="s">
        <v>86</v>
      </c>
      <c r="AW116" s="13" t="s">
        <v>37</v>
      </c>
      <c r="AX116" s="13" t="s">
        <v>76</v>
      </c>
      <c r="AY116" s="159" t="s">
        <v>128</v>
      </c>
    </row>
    <row r="117" spans="1:65" s="14" customFormat="1" ht="12">
      <c r="B117" s="160"/>
      <c r="D117" s="153" t="s">
        <v>146</v>
      </c>
      <c r="E117" s="161" t="s">
        <v>3</v>
      </c>
      <c r="F117" s="162" t="s">
        <v>192</v>
      </c>
      <c r="H117" s="161" t="s">
        <v>3</v>
      </c>
      <c r="L117" s="160"/>
      <c r="M117" s="163"/>
      <c r="N117" s="164"/>
      <c r="O117" s="164"/>
      <c r="P117" s="164"/>
      <c r="Q117" s="164"/>
      <c r="R117" s="164"/>
      <c r="S117" s="164"/>
      <c r="T117" s="165"/>
      <c r="AT117" s="161" t="s">
        <v>146</v>
      </c>
      <c r="AU117" s="161" t="s">
        <v>86</v>
      </c>
      <c r="AV117" s="14" t="s">
        <v>84</v>
      </c>
      <c r="AW117" s="14" t="s">
        <v>37</v>
      </c>
      <c r="AX117" s="14" t="s">
        <v>76</v>
      </c>
      <c r="AY117" s="161" t="s">
        <v>128</v>
      </c>
    </row>
    <row r="118" spans="1:65" s="13" customFormat="1" ht="12">
      <c r="B118" s="152"/>
      <c r="D118" s="153" t="s">
        <v>146</v>
      </c>
      <c r="E118" s="159" t="s">
        <v>3</v>
      </c>
      <c r="F118" s="154" t="s">
        <v>193</v>
      </c>
      <c r="H118" s="155">
        <v>6.4960000000000004</v>
      </c>
      <c r="L118" s="152"/>
      <c r="M118" s="156"/>
      <c r="N118" s="157"/>
      <c r="O118" s="157"/>
      <c r="P118" s="157"/>
      <c r="Q118" s="157"/>
      <c r="R118" s="157"/>
      <c r="S118" s="157"/>
      <c r="T118" s="158"/>
      <c r="AT118" s="159" t="s">
        <v>146</v>
      </c>
      <c r="AU118" s="159" t="s">
        <v>86</v>
      </c>
      <c r="AV118" s="13" t="s">
        <v>86</v>
      </c>
      <c r="AW118" s="13" t="s">
        <v>37</v>
      </c>
      <c r="AX118" s="13" t="s">
        <v>76</v>
      </c>
      <c r="AY118" s="159" t="s">
        <v>128</v>
      </c>
    </row>
    <row r="119" spans="1:65" s="14" customFormat="1" ht="12">
      <c r="B119" s="160"/>
      <c r="D119" s="153" t="s">
        <v>146</v>
      </c>
      <c r="E119" s="161" t="s">
        <v>3</v>
      </c>
      <c r="F119" s="162" t="s">
        <v>194</v>
      </c>
      <c r="H119" s="161" t="s">
        <v>3</v>
      </c>
      <c r="L119" s="160"/>
      <c r="M119" s="163"/>
      <c r="N119" s="164"/>
      <c r="O119" s="164"/>
      <c r="P119" s="164"/>
      <c r="Q119" s="164"/>
      <c r="R119" s="164"/>
      <c r="S119" s="164"/>
      <c r="T119" s="165"/>
      <c r="AT119" s="161" t="s">
        <v>146</v>
      </c>
      <c r="AU119" s="161" t="s">
        <v>86</v>
      </c>
      <c r="AV119" s="14" t="s">
        <v>84</v>
      </c>
      <c r="AW119" s="14" t="s">
        <v>37</v>
      </c>
      <c r="AX119" s="14" t="s">
        <v>76</v>
      </c>
      <c r="AY119" s="161" t="s">
        <v>128</v>
      </c>
    </row>
    <row r="120" spans="1:65" s="13" customFormat="1" ht="12">
      <c r="B120" s="152"/>
      <c r="D120" s="153" t="s">
        <v>146</v>
      </c>
      <c r="E120" s="159" t="s">
        <v>3</v>
      </c>
      <c r="F120" s="154" t="s">
        <v>195</v>
      </c>
      <c r="H120" s="155">
        <v>14.823</v>
      </c>
      <c r="L120" s="152"/>
      <c r="M120" s="156"/>
      <c r="N120" s="157"/>
      <c r="O120" s="157"/>
      <c r="P120" s="157"/>
      <c r="Q120" s="157"/>
      <c r="R120" s="157"/>
      <c r="S120" s="157"/>
      <c r="T120" s="158"/>
      <c r="AT120" s="159" t="s">
        <v>146</v>
      </c>
      <c r="AU120" s="159" t="s">
        <v>86</v>
      </c>
      <c r="AV120" s="13" t="s">
        <v>86</v>
      </c>
      <c r="AW120" s="13" t="s">
        <v>37</v>
      </c>
      <c r="AX120" s="13" t="s">
        <v>76</v>
      </c>
      <c r="AY120" s="159" t="s">
        <v>128</v>
      </c>
    </row>
    <row r="121" spans="1:65" s="15" customFormat="1" ht="12">
      <c r="B121" s="166"/>
      <c r="D121" s="153" t="s">
        <v>146</v>
      </c>
      <c r="E121" s="167" t="s">
        <v>3</v>
      </c>
      <c r="F121" s="168" t="s">
        <v>187</v>
      </c>
      <c r="H121" s="169">
        <v>82.051000000000002</v>
      </c>
      <c r="L121" s="166"/>
      <c r="M121" s="170"/>
      <c r="N121" s="171"/>
      <c r="O121" s="171"/>
      <c r="P121" s="171"/>
      <c r="Q121" s="171"/>
      <c r="R121" s="171"/>
      <c r="S121" s="171"/>
      <c r="T121" s="172"/>
      <c r="AT121" s="167" t="s">
        <v>146</v>
      </c>
      <c r="AU121" s="167" t="s">
        <v>86</v>
      </c>
      <c r="AV121" s="15" t="s">
        <v>188</v>
      </c>
      <c r="AW121" s="15" t="s">
        <v>37</v>
      </c>
      <c r="AX121" s="15" t="s">
        <v>76</v>
      </c>
      <c r="AY121" s="167" t="s">
        <v>128</v>
      </c>
    </row>
    <row r="122" spans="1:65" s="16" customFormat="1" ht="12">
      <c r="B122" s="173"/>
      <c r="D122" s="153" t="s">
        <v>146</v>
      </c>
      <c r="E122" s="174" t="s">
        <v>3</v>
      </c>
      <c r="F122" s="175" t="s">
        <v>196</v>
      </c>
      <c r="H122" s="176">
        <v>548.56399999999996</v>
      </c>
      <c r="L122" s="173"/>
      <c r="M122" s="177"/>
      <c r="N122" s="178"/>
      <c r="O122" s="178"/>
      <c r="P122" s="178"/>
      <c r="Q122" s="178"/>
      <c r="R122" s="178"/>
      <c r="S122" s="178"/>
      <c r="T122" s="179"/>
      <c r="AT122" s="174" t="s">
        <v>146</v>
      </c>
      <c r="AU122" s="174" t="s">
        <v>86</v>
      </c>
      <c r="AV122" s="16" t="s">
        <v>137</v>
      </c>
      <c r="AW122" s="16" t="s">
        <v>37</v>
      </c>
      <c r="AX122" s="16" t="s">
        <v>84</v>
      </c>
      <c r="AY122" s="174" t="s">
        <v>128</v>
      </c>
    </row>
    <row r="123" spans="1:65" s="16" customFormat="1" ht="12">
      <c r="B123" s="173"/>
      <c r="D123" s="153" t="s">
        <v>146</v>
      </c>
      <c r="E123" s="174" t="s">
        <v>3</v>
      </c>
      <c r="F123" s="175" t="s">
        <v>196</v>
      </c>
      <c r="H123" s="176">
        <v>0</v>
      </c>
      <c r="L123" s="173"/>
      <c r="M123" s="177"/>
      <c r="N123" s="178"/>
      <c r="O123" s="178"/>
      <c r="P123" s="178"/>
      <c r="Q123" s="178"/>
      <c r="R123" s="178"/>
      <c r="S123" s="178"/>
      <c r="T123" s="179"/>
      <c r="AT123" s="174" t="s">
        <v>146</v>
      </c>
      <c r="AU123" s="174" t="s">
        <v>86</v>
      </c>
      <c r="AV123" s="16" t="s">
        <v>137</v>
      </c>
      <c r="AW123" s="16" t="s">
        <v>37</v>
      </c>
      <c r="AX123" s="16" t="s">
        <v>76</v>
      </c>
      <c r="AY123" s="174" t="s">
        <v>128</v>
      </c>
    </row>
    <row r="124" spans="1:65" s="2" customFormat="1" ht="33" customHeight="1">
      <c r="A124" s="30"/>
      <c r="B124" s="135"/>
      <c r="C124" s="136" t="s">
        <v>197</v>
      </c>
      <c r="D124" s="136" t="s">
        <v>132</v>
      </c>
      <c r="E124" s="137" t="s">
        <v>198</v>
      </c>
      <c r="F124" s="138" t="s">
        <v>199</v>
      </c>
      <c r="G124" s="139" t="s">
        <v>176</v>
      </c>
      <c r="H124" s="140">
        <v>466.51299999999998</v>
      </c>
      <c r="I124" s="141">
        <v>59.5</v>
      </c>
      <c r="J124" s="141">
        <f>ROUND(I124*H124,2)</f>
        <v>27757.52</v>
      </c>
      <c r="K124" s="138" t="s">
        <v>156</v>
      </c>
      <c r="L124" s="31"/>
      <c r="M124" s="142" t="s">
        <v>3</v>
      </c>
      <c r="N124" s="143" t="s">
        <v>47</v>
      </c>
      <c r="O124" s="144">
        <v>0.105</v>
      </c>
      <c r="P124" s="144">
        <f>O124*H124</f>
        <v>48.983864999999994</v>
      </c>
      <c r="Q124" s="144">
        <v>0</v>
      </c>
      <c r="R124" s="144">
        <f>Q124*H124</f>
        <v>0</v>
      </c>
      <c r="S124" s="144">
        <v>1.0999999999999999E-2</v>
      </c>
      <c r="T124" s="145">
        <f>S124*H124</f>
        <v>5.1316429999999995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46" t="s">
        <v>177</v>
      </c>
      <c r="AT124" s="146" t="s">
        <v>132</v>
      </c>
      <c r="AU124" s="146" t="s">
        <v>86</v>
      </c>
      <c r="AY124" s="18" t="s">
        <v>128</v>
      </c>
      <c r="BE124" s="147">
        <f>IF(N124="základní",J124,0)</f>
        <v>27757.52</v>
      </c>
      <c r="BF124" s="147">
        <f>IF(N124="snížená",J124,0)</f>
        <v>0</v>
      </c>
      <c r="BG124" s="147">
        <f>IF(N124="zákl. přenesená",J124,0)</f>
        <v>0</v>
      </c>
      <c r="BH124" s="147">
        <f>IF(N124="sníž. přenesená",J124,0)</f>
        <v>0</v>
      </c>
      <c r="BI124" s="147">
        <f>IF(N124="nulová",J124,0)</f>
        <v>0</v>
      </c>
      <c r="BJ124" s="18" t="s">
        <v>84</v>
      </c>
      <c r="BK124" s="147">
        <f>ROUND(I124*H124,2)</f>
        <v>27757.52</v>
      </c>
      <c r="BL124" s="18" t="s">
        <v>177</v>
      </c>
      <c r="BM124" s="146" t="s">
        <v>200</v>
      </c>
    </row>
    <row r="125" spans="1:65" s="2" customFormat="1" ht="11">
      <c r="A125" s="30"/>
      <c r="B125" s="31"/>
      <c r="C125" s="30"/>
      <c r="D125" s="148" t="s">
        <v>139</v>
      </c>
      <c r="E125" s="30"/>
      <c r="F125" s="149" t="s">
        <v>201</v>
      </c>
      <c r="G125" s="30"/>
      <c r="H125" s="30"/>
      <c r="I125" s="30"/>
      <c r="J125" s="30"/>
      <c r="K125" s="30"/>
      <c r="L125" s="31"/>
      <c r="M125" s="150"/>
      <c r="N125" s="151"/>
      <c r="O125" s="51"/>
      <c r="P125" s="51"/>
      <c r="Q125" s="51"/>
      <c r="R125" s="51"/>
      <c r="S125" s="51"/>
      <c r="T125" s="52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139</v>
      </c>
      <c r="AU125" s="18" t="s">
        <v>86</v>
      </c>
    </row>
    <row r="126" spans="1:65" s="14" customFormat="1" ht="12">
      <c r="B126" s="160"/>
      <c r="D126" s="153" t="s">
        <v>146</v>
      </c>
      <c r="E126" s="161" t="s">
        <v>3</v>
      </c>
      <c r="F126" s="162" t="s">
        <v>180</v>
      </c>
      <c r="H126" s="161" t="s">
        <v>3</v>
      </c>
      <c r="L126" s="160"/>
      <c r="M126" s="163"/>
      <c r="N126" s="164"/>
      <c r="O126" s="164"/>
      <c r="P126" s="164"/>
      <c r="Q126" s="164"/>
      <c r="R126" s="164"/>
      <c r="S126" s="164"/>
      <c r="T126" s="165"/>
      <c r="AT126" s="161" t="s">
        <v>146</v>
      </c>
      <c r="AU126" s="161" t="s">
        <v>86</v>
      </c>
      <c r="AV126" s="14" t="s">
        <v>84</v>
      </c>
      <c r="AW126" s="14" t="s">
        <v>37</v>
      </c>
      <c r="AX126" s="14" t="s">
        <v>76</v>
      </c>
      <c r="AY126" s="161" t="s">
        <v>128</v>
      </c>
    </row>
    <row r="127" spans="1:65" s="14" customFormat="1" ht="12">
      <c r="B127" s="160"/>
      <c r="D127" s="153" t="s">
        <v>146</v>
      </c>
      <c r="E127" s="161" t="s">
        <v>3</v>
      </c>
      <c r="F127" s="162" t="s">
        <v>181</v>
      </c>
      <c r="H127" s="161" t="s">
        <v>3</v>
      </c>
      <c r="L127" s="160"/>
      <c r="M127" s="163"/>
      <c r="N127" s="164"/>
      <c r="O127" s="164"/>
      <c r="P127" s="164"/>
      <c r="Q127" s="164"/>
      <c r="R127" s="164"/>
      <c r="S127" s="164"/>
      <c r="T127" s="165"/>
      <c r="AT127" s="161" t="s">
        <v>146</v>
      </c>
      <c r="AU127" s="161" t="s">
        <v>86</v>
      </c>
      <c r="AV127" s="14" t="s">
        <v>84</v>
      </c>
      <c r="AW127" s="14" t="s">
        <v>37</v>
      </c>
      <c r="AX127" s="14" t="s">
        <v>76</v>
      </c>
      <c r="AY127" s="161" t="s">
        <v>128</v>
      </c>
    </row>
    <row r="128" spans="1:65" s="13" customFormat="1" ht="12">
      <c r="B128" s="152"/>
      <c r="D128" s="153" t="s">
        <v>146</v>
      </c>
      <c r="E128" s="159" t="s">
        <v>3</v>
      </c>
      <c r="F128" s="154" t="s">
        <v>182</v>
      </c>
      <c r="H128" s="155">
        <v>397.423</v>
      </c>
      <c r="L128" s="152"/>
      <c r="M128" s="156"/>
      <c r="N128" s="157"/>
      <c r="O128" s="157"/>
      <c r="P128" s="157"/>
      <c r="Q128" s="157"/>
      <c r="R128" s="157"/>
      <c r="S128" s="157"/>
      <c r="T128" s="158"/>
      <c r="AT128" s="159" t="s">
        <v>146</v>
      </c>
      <c r="AU128" s="159" t="s">
        <v>86</v>
      </c>
      <c r="AV128" s="13" t="s">
        <v>86</v>
      </c>
      <c r="AW128" s="13" t="s">
        <v>37</v>
      </c>
      <c r="AX128" s="13" t="s">
        <v>76</v>
      </c>
      <c r="AY128" s="159" t="s">
        <v>128</v>
      </c>
    </row>
    <row r="129" spans="1:65" s="14" customFormat="1" ht="12">
      <c r="B129" s="160"/>
      <c r="D129" s="153" t="s">
        <v>146</v>
      </c>
      <c r="E129" s="161" t="s">
        <v>3</v>
      </c>
      <c r="F129" s="162" t="s">
        <v>183</v>
      </c>
      <c r="H129" s="161" t="s">
        <v>3</v>
      </c>
      <c r="L129" s="160"/>
      <c r="M129" s="163"/>
      <c r="N129" s="164"/>
      <c r="O129" s="164"/>
      <c r="P129" s="164"/>
      <c r="Q129" s="164"/>
      <c r="R129" s="164"/>
      <c r="S129" s="164"/>
      <c r="T129" s="165"/>
      <c r="AT129" s="161" t="s">
        <v>146</v>
      </c>
      <c r="AU129" s="161" t="s">
        <v>86</v>
      </c>
      <c r="AV129" s="14" t="s">
        <v>84</v>
      </c>
      <c r="AW129" s="14" t="s">
        <v>37</v>
      </c>
      <c r="AX129" s="14" t="s">
        <v>76</v>
      </c>
      <c r="AY129" s="161" t="s">
        <v>128</v>
      </c>
    </row>
    <row r="130" spans="1:65" s="13" customFormat="1" ht="12">
      <c r="B130" s="152"/>
      <c r="D130" s="153" t="s">
        <v>146</v>
      </c>
      <c r="E130" s="159" t="s">
        <v>3</v>
      </c>
      <c r="F130" s="154" t="s">
        <v>184</v>
      </c>
      <c r="H130" s="155">
        <v>18.72</v>
      </c>
      <c r="L130" s="152"/>
      <c r="M130" s="156"/>
      <c r="N130" s="157"/>
      <c r="O130" s="157"/>
      <c r="P130" s="157"/>
      <c r="Q130" s="157"/>
      <c r="R130" s="157"/>
      <c r="S130" s="157"/>
      <c r="T130" s="158"/>
      <c r="AT130" s="159" t="s">
        <v>146</v>
      </c>
      <c r="AU130" s="159" t="s">
        <v>86</v>
      </c>
      <c r="AV130" s="13" t="s">
        <v>86</v>
      </c>
      <c r="AW130" s="13" t="s">
        <v>37</v>
      </c>
      <c r="AX130" s="13" t="s">
        <v>76</v>
      </c>
      <c r="AY130" s="159" t="s">
        <v>128</v>
      </c>
    </row>
    <row r="131" spans="1:65" s="14" customFormat="1" ht="12">
      <c r="B131" s="160"/>
      <c r="D131" s="153" t="s">
        <v>146</v>
      </c>
      <c r="E131" s="161" t="s">
        <v>3</v>
      </c>
      <c r="F131" s="162" t="s">
        <v>185</v>
      </c>
      <c r="H131" s="161" t="s">
        <v>3</v>
      </c>
      <c r="L131" s="160"/>
      <c r="M131" s="163"/>
      <c r="N131" s="164"/>
      <c r="O131" s="164"/>
      <c r="P131" s="164"/>
      <c r="Q131" s="164"/>
      <c r="R131" s="164"/>
      <c r="S131" s="164"/>
      <c r="T131" s="165"/>
      <c r="AT131" s="161" t="s">
        <v>146</v>
      </c>
      <c r="AU131" s="161" t="s">
        <v>86</v>
      </c>
      <c r="AV131" s="14" t="s">
        <v>84</v>
      </c>
      <c r="AW131" s="14" t="s">
        <v>37</v>
      </c>
      <c r="AX131" s="14" t="s">
        <v>76</v>
      </c>
      <c r="AY131" s="161" t="s">
        <v>128</v>
      </c>
    </row>
    <row r="132" spans="1:65" s="13" customFormat="1" ht="12">
      <c r="B132" s="152"/>
      <c r="D132" s="153" t="s">
        <v>146</v>
      </c>
      <c r="E132" s="159" t="s">
        <v>3</v>
      </c>
      <c r="F132" s="154" t="s">
        <v>186</v>
      </c>
      <c r="H132" s="155">
        <v>50.37</v>
      </c>
      <c r="L132" s="152"/>
      <c r="M132" s="156"/>
      <c r="N132" s="157"/>
      <c r="O132" s="157"/>
      <c r="P132" s="157"/>
      <c r="Q132" s="157"/>
      <c r="R132" s="157"/>
      <c r="S132" s="157"/>
      <c r="T132" s="158"/>
      <c r="AT132" s="159" t="s">
        <v>146</v>
      </c>
      <c r="AU132" s="159" t="s">
        <v>86</v>
      </c>
      <c r="AV132" s="13" t="s">
        <v>86</v>
      </c>
      <c r="AW132" s="13" t="s">
        <v>37</v>
      </c>
      <c r="AX132" s="13" t="s">
        <v>76</v>
      </c>
      <c r="AY132" s="159" t="s">
        <v>128</v>
      </c>
    </row>
    <row r="133" spans="1:65" s="16" customFormat="1" ht="12">
      <c r="B133" s="173"/>
      <c r="D133" s="153" t="s">
        <v>146</v>
      </c>
      <c r="E133" s="174" t="s">
        <v>3</v>
      </c>
      <c r="F133" s="175" t="s">
        <v>196</v>
      </c>
      <c r="H133" s="176">
        <v>466.51299999999998</v>
      </c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146</v>
      </c>
      <c r="AU133" s="174" t="s">
        <v>86</v>
      </c>
      <c r="AV133" s="16" t="s">
        <v>137</v>
      </c>
      <c r="AW133" s="16" t="s">
        <v>37</v>
      </c>
      <c r="AX133" s="16" t="s">
        <v>84</v>
      </c>
      <c r="AY133" s="174" t="s">
        <v>128</v>
      </c>
    </row>
    <row r="134" spans="1:65" s="12" customFormat="1" ht="22.75" customHeight="1">
      <c r="B134" s="123"/>
      <c r="D134" s="124" t="s">
        <v>75</v>
      </c>
      <c r="E134" s="133" t="s">
        <v>202</v>
      </c>
      <c r="F134" s="133" t="s">
        <v>203</v>
      </c>
      <c r="J134" s="134">
        <f>BK134</f>
        <v>29957.22</v>
      </c>
      <c r="L134" s="123"/>
      <c r="M134" s="127"/>
      <c r="N134" s="128"/>
      <c r="O134" s="128"/>
      <c r="P134" s="129">
        <f>SUM(P135:P156)</f>
        <v>50.192632000000003</v>
      </c>
      <c r="Q134" s="128"/>
      <c r="R134" s="129">
        <f>SUM(R135:R156)</f>
        <v>0</v>
      </c>
      <c r="S134" s="128"/>
      <c r="T134" s="130">
        <f>SUM(T135:T156)</f>
        <v>6.8747212499999986</v>
      </c>
      <c r="AR134" s="124" t="s">
        <v>86</v>
      </c>
      <c r="AT134" s="131" t="s">
        <v>75</v>
      </c>
      <c r="AU134" s="131" t="s">
        <v>84</v>
      </c>
      <c r="AY134" s="124" t="s">
        <v>128</v>
      </c>
      <c r="BK134" s="132">
        <f>SUM(BK135:BK156)</f>
        <v>29957.22</v>
      </c>
    </row>
    <row r="135" spans="1:65" s="2" customFormat="1" ht="49" customHeight="1">
      <c r="A135" s="30"/>
      <c r="B135" s="135"/>
      <c r="C135" s="136" t="s">
        <v>204</v>
      </c>
      <c r="D135" s="136" t="s">
        <v>132</v>
      </c>
      <c r="E135" s="137" t="s">
        <v>205</v>
      </c>
      <c r="F135" s="138" t="s">
        <v>206</v>
      </c>
      <c r="G135" s="139" t="s">
        <v>176</v>
      </c>
      <c r="H135" s="140">
        <v>27.11</v>
      </c>
      <c r="I135" s="141">
        <v>40.799999999999997</v>
      </c>
      <c r="J135" s="141">
        <f>ROUND(I135*H135,2)</f>
        <v>1106.0899999999999</v>
      </c>
      <c r="K135" s="138" t="s">
        <v>156</v>
      </c>
      <c r="L135" s="31"/>
      <c r="M135" s="142" t="s">
        <v>3</v>
      </c>
      <c r="N135" s="143" t="s">
        <v>47</v>
      </c>
      <c r="O135" s="144">
        <v>7.0000000000000007E-2</v>
      </c>
      <c r="P135" s="144">
        <f>O135*H135</f>
        <v>1.8977000000000002</v>
      </c>
      <c r="Q135" s="144">
        <v>0</v>
      </c>
      <c r="R135" s="144">
        <f>Q135*H135</f>
        <v>0</v>
      </c>
      <c r="S135" s="144">
        <v>1.4999999999999999E-2</v>
      </c>
      <c r="T135" s="145">
        <f>S135*H135</f>
        <v>0.40664999999999996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46" t="s">
        <v>177</v>
      </c>
      <c r="AT135" s="146" t="s">
        <v>132</v>
      </c>
      <c r="AU135" s="146" t="s">
        <v>86</v>
      </c>
      <c r="AY135" s="18" t="s">
        <v>128</v>
      </c>
      <c r="BE135" s="147">
        <f>IF(N135="základní",J135,0)</f>
        <v>1106.0899999999999</v>
      </c>
      <c r="BF135" s="147">
        <f>IF(N135="snížená",J135,0)</f>
        <v>0</v>
      </c>
      <c r="BG135" s="147">
        <f>IF(N135="zákl. přenesená",J135,0)</f>
        <v>0</v>
      </c>
      <c r="BH135" s="147">
        <f>IF(N135="sníž. přenesená",J135,0)</f>
        <v>0</v>
      </c>
      <c r="BI135" s="147">
        <f>IF(N135="nulová",J135,0)</f>
        <v>0</v>
      </c>
      <c r="BJ135" s="18" t="s">
        <v>84</v>
      </c>
      <c r="BK135" s="147">
        <f>ROUND(I135*H135,2)</f>
        <v>1106.0899999999999</v>
      </c>
      <c r="BL135" s="18" t="s">
        <v>177</v>
      </c>
      <c r="BM135" s="146" t="s">
        <v>207</v>
      </c>
    </row>
    <row r="136" spans="1:65" s="2" customFormat="1" ht="11">
      <c r="A136" s="30"/>
      <c r="B136" s="31"/>
      <c r="C136" s="30"/>
      <c r="D136" s="148" t="s">
        <v>139</v>
      </c>
      <c r="E136" s="30"/>
      <c r="F136" s="149" t="s">
        <v>208</v>
      </c>
      <c r="G136" s="30"/>
      <c r="H136" s="30"/>
      <c r="I136" s="30"/>
      <c r="J136" s="30"/>
      <c r="K136" s="30"/>
      <c r="L136" s="31"/>
      <c r="M136" s="150"/>
      <c r="N136" s="151"/>
      <c r="O136" s="51"/>
      <c r="P136" s="51"/>
      <c r="Q136" s="51"/>
      <c r="R136" s="51"/>
      <c r="S136" s="51"/>
      <c r="T136" s="52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T136" s="18" t="s">
        <v>139</v>
      </c>
      <c r="AU136" s="18" t="s">
        <v>86</v>
      </c>
    </row>
    <row r="137" spans="1:65" s="14" customFormat="1" ht="12">
      <c r="B137" s="160"/>
      <c r="D137" s="153" t="s">
        <v>146</v>
      </c>
      <c r="E137" s="161" t="s">
        <v>3</v>
      </c>
      <c r="F137" s="162" t="s">
        <v>209</v>
      </c>
      <c r="H137" s="161" t="s">
        <v>3</v>
      </c>
      <c r="L137" s="160"/>
      <c r="M137" s="163"/>
      <c r="N137" s="164"/>
      <c r="O137" s="164"/>
      <c r="P137" s="164"/>
      <c r="Q137" s="164"/>
      <c r="R137" s="164"/>
      <c r="S137" s="164"/>
      <c r="T137" s="165"/>
      <c r="AT137" s="161" t="s">
        <v>146</v>
      </c>
      <c r="AU137" s="161" t="s">
        <v>86</v>
      </c>
      <c r="AV137" s="14" t="s">
        <v>84</v>
      </c>
      <c r="AW137" s="14" t="s">
        <v>37</v>
      </c>
      <c r="AX137" s="14" t="s">
        <v>76</v>
      </c>
      <c r="AY137" s="161" t="s">
        <v>128</v>
      </c>
    </row>
    <row r="138" spans="1:65" s="13" customFormat="1" ht="12">
      <c r="B138" s="152"/>
      <c r="D138" s="153" t="s">
        <v>146</v>
      </c>
      <c r="E138" s="159" t="s">
        <v>3</v>
      </c>
      <c r="F138" s="154" t="s">
        <v>210</v>
      </c>
      <c r="H138" s="155">
        <v>27.11</v>
      </c>
      <c r="L138" s="152"/>
      <c r="M138" s="156"/>
      <c r="N138" s="157"/>
      <c r="O138" s="157"/>
      <c r="P138" s="157"/>
      <c r="Q138" s="157"/>
      <c r="R138" s="157"/>
      <c r="S138" s="157"/>
      <c r="T138" s="158"/>
      <c r="AT138" s="159" t="s">
        <v>146</v>
      </c>
      <c r="AU138" s="159" t="s">
        <v>86</v>
      </c>
      <c r="AV138" s="13" t="s">
        <v>86</v>
      </c>
      <c r="AW138" s="13" t="s">
        <v>37</v>
      </c>
      <c r="AX138" s="13" t="s">
        <v>76</v>
      </c>
      <c r="AY138" s="159" t="s">
        <v>128</v>
      </c>
    </row>
    <row r="139" spans="1:65" s="16" customFormat="1" ht="12">
      <c r="B139" s="173"/>
      <c r="D139" s="153" t="s">
        <v>146</v>
      </c>
      <c r="E139" s="174" t="s">
        <v>3</v>
      </c>
      <c r="F139" s="175" t="s">
        <v>196</v>
      </c>
      <c r="H139" s="176">
        <v>27.11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146</v>
      </c>
      <c r="AU139" s="174" t="s">
        <v>86</v>
      </c>
      <c r="AV139" s="16" t="s">
        <v>137</v>
      </c>
      <c r="AW139" s="16" t="s">
        <v>37</v>
      </c>
      <c r="AX139" s="16" t="s">
        <v>84</v>
      </c>
      <c r="AY139" s="174" t="s">
        <v>128</v>
      </c>
    </row>
    <row r="140" spans="1:65" s="2" customFormat="1" ht="49" customHeight="1">
      <c r="A140" s="30"/>
      <c r="B140" s="135"/>
      <c r="C140" s="136" t="s">
        <v>211</v>
      </c>
      <c r="D140" s="136" t="s">
        <v>132</v>
      </c>
      <c r="E140" s="137" t="s">
        <v>212</v>
      </c>
      <c r="F140" s="138" t="s">
        <v>213</v>
      </c>
      <c r="G140" s="139" t="s">
        <v>176</v>
      </c>
      <c r="H140" s="140">
        <v>162.63999999999999</v>
      </c>
      <c r="I140" s="141">
        <v>33.4</v>
      </c>
      <c r="J140" s="141">
        <f>ROUND(I140*H140,2)</f>
        <v>5432.18</v>
      </c>
      <c r="K140" s="138" t="s">
        <v>156</v>
      </c>
      <c r="L140" s="31"/>
      <c r="M140" s="142" t="s">
        <v>3</v>
      </c>
      <c r="N140" s="143" t="s">
        <v>47</v>
      </c>
      <c r="O140" s="144">
        <v>5.6000000000000001E-2</v>
      </c>
      <c r="P140" s="144">
        <f>O140*H140</f>
        <v>9.1078399999999995</v>
      </c>
      <c r="Q140" s="144">
        <v>0</v>
      </c>
      <c r="R140" s="144">
        <f>Q140*H140</f>
        <v>0</v>
      </c>
      <c r="S140" s="144">
        <v>7.4999999999999997E-3</v>
      </c>
      <c r="T140" s="145">
        <f>S140*H140</f>
        <v>1.2197999999999998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46" t="s">
        <v>177</v>
      </c>
      <c r="AT140" s="146" t="s">
        <v>132</v>
      </c>
      <c r="AU140" s="146" t="s">
        <v>86</v>
      </c>
      <c r="AY140" s="18" t="s">
        <v>128</v>
      </c>
      <c r="BE140" s="147">
        <f>IF(N140="základní",J140,0)</f>
        <v>5432.18</v>
      </c>
      <c r="BF140" s="147">
        <f>IF(N140="snížená",J140,0)</f>
        <v>0</v>
      </c>
      <c r="BG140" s="147">
        <f>IF(N140="zákl. přenesená",J140,0)</f>
        <v>0</v>
      </c>
      <c r="BH140" s="147">
        <f>IF(N140="sníž. přenesená",J140,0)</f>
        <v>0</v>
      </c>
      <c r="BI140" s="147">
        <f>IF(N140="nulová",J140,0)</f>
        <v>0</v>
      </c>
      <c r="BJ140" s="18" t="s">
        <v>84</v>
      </c>
      <c r="BK140" s="147">
        <f>ROUND(I140*H140,2)</f>
        <v>5432.18</v>
      </c>
      <c r="BL140" s="18" t="s">
        <v>177</v>
      </c>
      <c r="BM140" s="146" t="s">
        <v>214</v>
      </c>
    </row>
    <row r="141" spans="1:65" s="2" customFormat="1" ht="11">
      <c r="A141" s="30"/>
      <c r="B141" s="31"/>
      <c r="C141" s="30"/>
      <c r="D141" s="148" t="s">
        <v>139</v>
      </c>
      <c r="E141" s="30"/>
      <c r="F141" s="149" t="s">
        <v>215</v>
      </c>
      <c r="G141" s="30"/>
      <c r="H141" s="30"/>
      <c r="I141" s="30"/>
      <c r="J141" s="30"/>
      <c r="K141" s="30"/>
      <c r="L141" s="31"/>
      <c r="M141" s="150"/>
      <c r="N141" s="151"/>
      <c r="O141" s="51"/>
      <c r="P141" s="51"/>
      <c r="Q141" s="51"/>
      <c r="R141" s="51"/>
      <c r="S141" s="51"/>
      <c r="T141" s="52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T141" s="18" t="s">
        <v>139</v>
      </c>
      <c r="AU141" s="18" t="s">
        <v>86</v>
      </c>
    </row>
    <row r="142" spans="1:65" s="14" customFormat="1" ht="12">
      <c r="B142" s="160"/>
      <c r="D142" s="153" t="s">
        <v>146</v>
      </c>
      <c r="E142" s="161" t="s">
        <v>3</v>
      </c>
      <c r="F142" s="162" t="s">
        <v>216</v>
      </c>
      <c r="H142" s="161" t="s">
        <v>3</v>
      </c>
      <c r="L142" s="160"/>
      <c r="M142" s="163"/>
      <c r="N142" s="164"/>
      <c r="O142" s="164"/>
      <c r="P142" s="164"/>
      <c r="Q142" s="164"/>
      <c r="R142" s="164"/>
      <c r="S142" s="164"/>
      <c r="T142" s="165"/>
      <c r="AT142" s="161" t="s">
        <v>146</v>
      </c>
      <c r="AU142" s="161" t="s">
        <v>86</v>
      </c>
      <c r="AV142" s="14" t="s">
        <v>84</v>
      </c>
      <c r="AW142" s="14" t="s">
        <v>37</v>
      </c>
      <c r="AX142" s="14" t="s">
        <v>76</v>
      </c>
      <c r="AY142" s="161" t="s">
        <v>128</v>
      </c>
    </row>
    <row r="143" spans="1:65" s="14" customFormat="1" ht="12">
      <c r="B143" s="160"/>
      <c r="D143" s="153" t="s">
        <v>146</v>
      </c>
      <c r="E143" s="161" t="s">
        <v>3</v>
      </c>
      <c r="F143" s="162" t="s">
        <v>217</v>
      </c>
      <c r="H143" s="161" t="s">
        <v>3</v>
      </c>
      <c r="L143" s="160"/>
      <c r="M143" s="163"/>
      <c r="N143" s="164"/>
      <c r="O143" s="164"/>
      <c r="P143" s="164"/>
      <c r="Q143" s="164"/>
      <c r="R143" s="164"/>
      <c r="S143" s="164"/>
      <c r="T143" s="165"/>
      <c r="AT143" s="161" t="s">
        <v>146</v>
      </c>
      <c r="AU143" s="161" t="s">
        <v>86</v>
      </c>
      <c r="AV143" s="14" t="s">
        <v>84</v>
      </c>
      <c r="AW143" s="14" t="s">
        <v>37</v>
      </c>
      <c r="AX143" s="14" t="s">
        <v>76</v>
      </c>
      <c r="AY143" s="161" t="s">
        <v>128</v>
      </c>
    </row>
    <row r="144" spans="1:65" s="14" customFormat="1" ht="12">
      <c r="B144" s="160"/>
      <c r="D144" s="153" t="s">
        <v>146</v>
      </c>
      <c r="E144" s="161" t="s">
        <v>3</v>
      </c>
      <c r="F144" s="162" t="s">
        <v>218</v>
      </c>
      <c r="H144" s="161" t="s">
        <v>3</v>
      </c>
      <c r="L144" s="160"/>
      <c r="M144" s="163"/>
      <c r="N144" s="164"/>
      <c r="O144" s="164"/>
      <c r="P144" s="164"/>
      <c r="Q144" s="164"/>
      <c r="R144" s="164"/>
      <c r="S144" s="164"/>
      <c r="T144" s="165"/>
      <c r="AT144" s="161" t="s">
        <v>146</v>
      </c>
      <c r="AU144" s="161" t="s">
        <v>86</v>
      </c>
      <c r="AV144" s="14" t="s">
        <v>84</v>
      </c>
      <c r="AW144" s="14" t="s">
        <v>37</v>
      </c>
      <c r="AX144" s="14" t="s">
        <v>76</v>
      </c>
      <c r="AY144" s="161" t="s">
        <v>128</v>
      </c>
    </row>
    <row r="145" spans="1:65" s="13" customFormat="1" ht="12">
      <c r="B145" s="152"/>
      <c r="D145" s="153" t="s">
        <v>146</v>
      </c>
      <c r="E145" s="159" t="s">
        <v>3</v>
      </c>
      <c r="F145" s="154" t="s">
        <v>219</v>
      </c>
      <c r="H145" s="155">
        <v>162.63999999999999</v>
      </c>
      <c r="L145" s="152"/>
      <c r="M145" s="156"/>
      <c r="N145" s="157"/>
      <c r="O145" s="157"/>
      <c r="P145" s="157"/>
      <c r="Q145" s="157"/>
      <c r="R145" s="157"/>
      <c r="S145" s="157"/>
      <c r="T145" s="158"/>
      <c r="AT145" s="159" t="s">
        <v>146</v>
      </c>
      <c r="AU145" s="159" t="s">
        <v>86</v>
      </c>
      <c r="AV145" s="13" t="s">
        <v>86</v>
      </c>
      <c r="AW145" s="13" t="s">
        <v>37</v>
      </c>
      <c r="AX145" s="13" t="s">
        <v>76</v>
      </c>
      <c r="AY145" s="159" t="s">
        <v>128</v>
      </c>
    </row>
    <row r="146" spans="1:65" s="16" customFormat="1" ht="12">
      <c r="B146" s="173"/>
      <c r="D146" s="153" t="s">
        <v>146</v>
      </c>
      <c r="E146" s="174" t="s">
        <v>3</v>
      </c>
      <c r="F146" s="175" t="s">
        <v>196</v>
      </c>
      <c r="H146" s="176">
        <v>162.63999999999999</v>
      </c>
      <c r="L146" s="173"/>
      <c r="M146" s="177"/>
      <c r="N146" s="178"/>
      <c r="O146" s="178"/>
      <c r="P146" s="178"/>
      <c r="Q146" s="178"/>
      <c r="R146" s="178"/>
      <c r="S146" s="178"/>
      <c r="T146" s="179"/>
      <c r="AT146" s="174" t="s">
        <v>146</v>
      </c>
      <c r="AU146" s="174" t="s">
        <v>86</v>
      </c>
      <c r="AV146" s="16" t="s">
        <v>137</v>
      </c>
      <c r="AW146" s="16" t="s">
        <v>37</v>
      </c>
      <c r="AX146" s="16" t="s">
        <v>84</v>
      </c>
      <c r="AY146" s="174" t="s">
        <v>128</v>
      </c>
    </row>
    <row r="147" spans="1:65" s="2" customFormat="1" ht="55.5" customHeight="1">
      <c r="A147" s="30"/>
      <c r="B147" s="135"/>
      <c r="C147" s="136" t="s">
        <v>220</v>
      </c>
      <c r="D147" s="136" t="s">
        <v>132</v>
      </c>
      <c r="E147" s="137" t="s">
        <v>221</v>
      </c>
      <c r="F147" s="138" t="s">
        <v>222</v>
      </c>
      <c r="G147" s="139" t="s">
        <v>176</v>
      </c>
      <c r="H147" s="140">
        <v>466.51299999999998</v>
      </c>
      <c r="I147" s="141">
        <v>50.2</v>
      </c>
      <c r="J147" s="141">
        <f>ROUND(I147*H147,2)</f>
        <v>23418.95</v>
      </c>
      <c r="K147" s="138" t="s">
        <v>156</v>
      </c>
      <c r="L147" s="31"/>
      <c r="M147" s="142" t="s">
        <v>3</v>
      </c>
      <c r="N147" s="143" t="s">
        <v>47</v>
      </c>
      <c r="O147" s="144">
        <v>8.4000000000000005E-2</v>
      </c>
      <c r="P147" s="144">
        <f>O147*H147</f>
        <v>39.187092</v>
      </c>
      <c r="Q147" s="144">
        <v>0</v>
      </c>
      <c r="R147" s="144">
        <f>Q147*H147</f>
        <v>0</v>
      </c>
      <c r="S147" s="144">
        <v>1.125E-2</v>
      </c>
      <c r="T147" s="145">
        <f>S147*H147</f>
        <v>5.2482712499999993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46" t="s">
        <v>177</v>
      </c>
      <c r="AT147" s="146" t="s">
        <v>132</v>
      </c>
      <c r="AU147" s="146" t="s">
        <v>86</v>
      </c>
      <c r="AY147" s="18" t="s">
        <v>128</v>
      </c>
      <c r="BE147" s="147">
        <f>IF(N147="základní",J147,0)</f>
        <v>23418.95</v>
      </c>
      <c r="BF147" s="147">
        <f>IF(N147="snížená",J147,0)</f>
        <v>0</v>
      </c>
      <c r="BG147" s="147">
        <f>IF(N147="zákl. přenesená",J147,0)</f>
        <v>0</v>
      </c>
      <c r="BH147" s="147">
        <f>IF(N147="sníž. přenesená",J147,0)</f>
        <v>0</v>
      </c>
      <c r="BI147" s="147">
        <f>IF(N147="nulová",J147,0)</f>
        <v>0</v>
      </c>
      <c r="BJ147" s="18" t="s">
        <v>84</v>
      </c>
      <c r="BK147" s="147">
        <f>ROUND(I147*H147,2)</f>
        <v>23418.95</v>
      </c>
      <c r="BL147" s="18" t="s">
        <v>177</v>
      </c>
      <c r="BM147" s="146" t="s">
        <v>223</v>
      </c>
    </row>
    <row r="148" spans="1:65" s="2" customFormat="1" ht="11">
      <c r="A148" s="30"/>
      <c r="B148" s="31"/>
      <c r="C148" s="30"/>
      <c r="D148" s="148" t="s">
        <v>139</v>
      </c>
      <c r="E148" s="30"/>
      <c r="F148" s="149" t="s">
        <v>224</v>
      </c>
      <c r="G148" s="30"/>
      <c r="H148" s="30"/>
      <c r="I148" s="30"/>
      <c r="J148" s="30"/>
      <c r="K148" s="30"/>
      <c r="L148" s="31"/>
      <c r="M148" s="150"/>
      <c r="N148" s="151"/>
      <c r="O148" s="51"/>
      <c r="P148" s="51"/>
      <c r="Q148" s="51"/>
      <c r="R148" s="51"/>
      <c r="S148" s="51"/>
      <c r="T148" s="52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T148" s="18" t="s">
        <v>139</v>
      </c>
      <c r="AU148" s="18" t="s">
        <v>86</v>
      </c>
    </row>
    <row r="149" spans="1:65" s="14" customFormat="1" ht="12">
      <c r="B149" s="160"/>
      <c r="D149" s="153" t="s">
        <v>146</v>
      </c>
      <c r="E149" s="161" t="s">
        <v>3</v>
      </c>
      <c r="F149" s="162" t="s">
        <v>180</v>
      </c>
      <c r="H149" s="161" t="s">
        <v>3</v>
      </c>
      <c r="L149" s="160"/>
      <c r="M149" s="163"/>
      <c r="N149" s="164"/>
      <c r="O149" s="164"/>
      <c r="P149" s="164"/>
      <c r="Q149" s="164"/>
      <c r="R149" s="164"/>
      <c r="S149" s="164"/>
      <c r="T149" s="165"/>
      <c r="AT149" s="161" t="s">
        <v>146</v>
      </c>
      <c r="AU149" s="161" t="s">
        <v>86</v>
      </c>
      <c r="AV149" s="14" t="s">
        <v>84</v>
      </c>
      <c r="AW149" s="14" t="s">
        <v>37</v>
      </c>
      <c r="AX149" s="14" t="s">
        <v>76</v>
      </c>
      <c r="AY149" s="161" t="s">
        <v>128</v>
      </c>
    </row>
    <row r="150" spans="1:65" s="14" customFormat="1" ht="12">
      <c r="B150" s="160"/>
      <c r="D150" s="153" t="s">
        <v>146</v>
      </c>
      <c r="E150" s="161" t="s">
        <v>3</v>
      </c>
      <c r="F150" s="162" t="s">
        <v>181</v>
      </c>
      <c r="H150" s="161" t="s">
        <v>3</v>
      </c>
      <c r="L150" s="160"/>
      <c r="M150" s="163"/>
      <c r="N150" s="164"/>
      <c r="O150" s="164"/>
      <c r="P150" s="164"/>
      <c r="Q150" s="164"/>
      <c r="R150" s="164"/>
      <c r="S150" s="164"/>
      <c r="T150" s="165"/>
      <c r="AT150" s="161" t="s">
        <v>146</v>
      </c>
      <c r="AU150" s="161" t="s">
        <v>86</v>
      </c>
      <c r="AV150" s="14" t="s">
        <v>84</v>
      </c>
      <c r="AW150" s="14" t="s">
        <v>37</v>
      </c>
      <c r="AX150" s="14" t="s">
        <v>76</v>
      </c>
      <c r="AY150" s="161" t="s">
        <v>128</v>
      </c>
    </row>
    <row r="151" spans="1:65" s="13" customFormat="1" ht="12">
      <c r="B151" s="152"/>
      <c r="D151" s="153" t="s">
        <v>146</v>
      </c>
      <c r="E151" s="159" t="s">
        <v>3</v>
      </c>
      <c r="F151" s="154" t="s">
        <v>182</v>
      </c>
      <c r="H151" s="155">
        <v>397.423</v>
      </c>
      <c r="L151" s="152"/>
      <c r="M151" s="156"/>
      <c r="N151" s="157"/>
      <c r="O151" s="157"/>
      <c r="P151" s="157"/>
      <c r="Q151" s="157"/>
      <c r="R151" s="157"/>
      <c r="S151" s="157"/>
      <c r="T151" s="158"/>
      <c r="AT151" s="159" t="s">
        <v>146</v>
      </c>
      <c r="AU151" s="159" t="s">
        <v>86</v>
      </c>
      <c r="AV151" s="13" t="s">
        <v>86</v>
      </c>
      <c r="AW151" s="13" t="s">
        <v>37</v>
      </c>
      <c r="AX151" s="13" t="s">
        <v>76</v>
      </c>
      <c r="AY151" s="159" t="s">
        <v>128</v>
      </c>
    </row>
    <row r="152" spans="1:65" s="14" customFormat="1" ht="12">
      <c r="B152" s="160"/>
      <c r="D152" s="153" t="s">
        <v>146</v>
      </c>
      <c r="E152" s="161" t="s">
        <v>3</v>
      </c>
      <c r="F152" s="162" t="s">
        <v>183</v>
      </c>
      <c r="H152" s="161" t="s">
        <v>3</v>
      </c>
      <c r="L152" s="160"/>
      <c r="M152" s="163"/>
      <c r="N152" s="164"/>
      <c r="O152" s="164"/>
      <c r="P152" s="164"/>
      <c r="Q152" s="164"/>
      <c r="R152" s="164"/>
      <c r="S152" s="164"/>
      <c r="T152" s="165"/>
      <c r="AT152" s="161" t="s">
        <v>146</v>
      </c>
      <c r="AU152" s="161" t="s">
        <v>86</v>
      </c>
      <c r="AV152" s="14" t="s">
        <v>84</v>
      </c>
      <c r="AW152" s="14" t="s">
        <v>37</v>
      </c>
      <c r="AX152" s="14" t="s">
        <v>76</v>
      </c>
      <c r="AY152" s="161" t="s">
        <v>128</v>
      </c>
    </row>
    <row r="153" spans="1:65" s="13" customFormat="1" ht="12">
      <c r="B153" s="152"/>
      <c r="D153" s="153" t="s">
        <v>146</v>
      </c>
      <c r="E153" s="159" t="s">
        <v>3</v>
      </c>
      <c r="F153" s="154" t="s">
        <v>184</v>
      </c>
      <c r="H153" s="155">
        <v>18.72</v>
      </c>
      <c r="L153" s="152"/>
      <c r="M153" s="156"/>
      <c r="N153" s="157"/>
      <c r="O153" s="157"/>
      <c r="P153" s="157"/>
      <c r="Q153" s="157"/>
      <c r="R153" s="157"/>
      <c r="S153" s="157"/>
      <c r="T153" s="158"/>
      <c r="AT153" s="159" t="s">
        <v>146</v>
      </c>
      <c r="AU153" s="159" t="s">
        <v>86</v>
      </c>
      <c r="AV153" s="13" t="s">
        <v>86</v>
      </c>
      <c r="AW153" s="13" t="s">
        <v>37</v>
      </c>
      <c r="AX153" s="13" t="s">
        <v>76</v>
      </c>
      <c r="AY153" s="159" t="s">
        <v>128</v>
      </c>
    </row>
    <row r="154" spans="1:65" s="14" customFormat="1" ht="12">
      <c r="B154" s="160"/>
      <c r="D154" s="153" t="s">
        <v>146</v>
      </c>
      <c r="E154" s="161" t="s">
        <v>3</v>
      </c>
      <c r="F154" s="162" t="s">
        <v>185</v>
      </c>
      <c r="H154" s="161" t="s">
        <v>3</v>
      </c>
      <c r="L154" s="160"/>
      <c r="M154" s="163"/>
      <c r="N154" s="164"/>
      <c r="O154" s="164"/>
      <c r="P154" s="164"/>
      <c r="Q154" s="164"/>
      <c r="R154" s="164"/>
      <c r="S154" s="164"/>
      <c r="T154" s="165"/>
      <c r="AT154" s="161" t="s">
        <v>146</v>
      </c>
      <c r="AU154" s="161" t="s">
        <v>86</v>
      </c>
      <c r="AV154" s="14" t="s">
        <v>84</v>
      </c>
      <c r="AW154" s="14" t="s">
        <v>37</v>
      </c>
      <c r="AX154" s="14" t="s">
        <v>76</v>
      </c>
      <c r="AY154" s="161" t="s">
        <v>128</v>
      </c>
    </row>
    <row r="155" spans="1:65" s="13" customFormat="1" ht="12">
      <c r="B155" s="152"/>
      <c r="D155" s="153" t="s">
        <v>146</v>
      </c>
      <c r="E155" s="159" t="s">
        <v>3</v>
      </c>
      <c r="F155" s="154" t="s">
        <v>186</v>
      </c>
      <c r="H155" s="155">
        <v>50.37</v>
      </c>
      <c r="L155" s="152"/>
      <c r="M155" s="156"/>
      <c r="N155" s="157"/>
      <c r="O155" s="157"/>
      <c r="P155" s="157"/>
      <c r="Q155" s="157"/>
      <c r="R155" s="157"/>
      <c r="S155" s="157"/>
      <c r="T155" s="158"/>
      <c r="AT155" s="159" t="s">
        <v>146</v>
      </c>
      <c r="AU155" s="159" t="s">
        <v>86</v>
      </c>
      <c r="AV155" s="13" t="s">
        <v>86</v>
      </c>
      <c r="AW155" s="13" t="s">
        <v>37</v>
      </c>
      <c r="AX155" s="13" t="s">
        <v>76</v>
      </c>
      <c r="AY155" s="159" t="s">
        <v>128</v>
      </c>
    </row>
    <row r="156" spans="1:65" s="16" customFormat="1" ht="12">
      <c r="B156" s="173"/>
      <c r="D156" s="153" t="s">
        <v>146</v>
      </c>
      <c r="E156" s="174" t="s">
        <v>3</v>
      </c>
      <c r="F156" s="175" t="s">
        <v>196</v>
      </c>
      <c r="H156" s="176">
        <v>466.51300000000003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146</v>
      </c>
      <c r="AU156" s="174" t="s">
        <v>86</v>
      </c>
      <c r="AV156" s="16" t="s">
        <v>137</v>
      </c>
      <c r="AW156" s="16" t="s">
        <v>37</v>
      </c>
      <c r="AX156" s="16" t="s">
        <v>84</v>
      </c>
      <c r="AY156" s="174" t="s">
        <v>128</v>
      </c>
    </row>
    <row r="157" spans="1:65" s="12" customFormat="1" ht="22.75" customHeight="1">
      <c r="B157" s="123"/>
      <c r="D157" s="124" t="s">
        <v>75</v>
      </c>
      <c r="E157" s="133" t="s">
        <v>225</v>
      </c>
      <c r="F157" s="133" t="s">
        <v>226</v>
      </c>
      <c r="J157" s="134">
        <f>BK157</f>
        <v>6625.68</v>
      </c>
      <c r="L157" s="123"/>
      <c r="M157" s="127"/>
      <c r="N157" s="128"/>
      <c r="O157" s="128"/>
      <c r="P157" s="129">
        <f>SUM(P158:P164)</f>
        <v>11.874179999999999</v>
      </c>
      <c r="Q157" s="128"/>
      <c r="R157" s="129">
        <f>SUM(R158:R164)</f>
        <v>0</v>
      </c>
      <c r="S157" s="128"/>
      <c r="T157" s="130">
        <f>SUM(T158:T164)</f>
        <v>0.5145478</v>
      </c>
      <c r="AR157" s="124" t="s">
        <v>86</v>
      </c>
      <c r="AT157" s="131" t="s">
        <v>75</v>
      </c>
      <c r="AU157" s="131" t="s">
        <v>84</v>
      </c>
      <c r="AY157" s="124" t="s">
        <v>128</v>
      </c>
      <c r="BK157" s="132">
        <f>SUM(BK158:BK164)</f>
        <v>6625.68</v>
      </c>
    </row>
    <row r="158" spans="1:65" s="2" customFormat="1" ht="16.5" customHeight="1">
      <c r="A158" s="30"/>
      <c r="B158" s="135"/>
      <c r="C158" s="136" t="s">
        <v>227</v>
      </c>
      <c r="D158" s="136" t="s">
        <v>132</v>
      </c>
      <c r="E158" s="137" t="s">
        <v>228</v>
      </c>
      <c r="F158" s="138" t="s">
        <v>229</v>
      </c>
      <c r="G158" s="139" t="s">
        <v>176</v>
      </c>
      <c r="H158" s="140">
        <v>27.11</v>
      </c>
      <c r="I158" s="141">
        <v>194</v>
      </c>
      <c r="J158" s="141">
        <f>ROUND(I158*H158,2)</f>
        <v>5259.34</v>
      </c>
      <c r="K158" s="138" t="s">
        <v>156</v>
      </c>
      <c r="L158" s="31"/>
      <c r="M158" s="142" t="s">
        <v>3</v>
      </c>
      <c r="N158" s="143" t="s">
        <v>47</v>
      </c>
      <c r="O158" s="144">
        <v>0.34599999999999997</v>
      </c>
      <c r="P158" s="144">
        <f>O158*H158</f>
        <v>9.3800599999999985</v>
      </c>
      <c r="Q158" s="144">
        <v>0</v>
      </c>
      <c r="R158" s="144">
        <f>Q158*H158</f>
        <v>0</v>
      </c>
      <c r="S158" s="144">
        <v>1.098E-2</v>
      </c>
      <c r="T158" s="145">
        <f>S158*H158</f>
        <v>0.29766779999999998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46" t="s">
        <v>177</v>
      </c>
      <c r="AT158" s="146" t="s">
        <v>132</v>
      </c>
      <c r="AU158" s="146" t="s">
        <v>86</v>
      </c>
      <c r="AY158" s="18" t="s">
        <v>128</v>
      </c>
      <c r="BE158" s="147">
        <f>IF(N158="základní",J158,0)</f>
        <v>5259.34</v>
      </c>
      <c r="BF158" s="147">
        <f>IF(N158="snížená",J158,0)</f>
        <v>0</v>
      </c>
      <c r="BG158" s="147">
        <f>IF(N158="zákl. přenesená",J158,0)</f>
        <v>0</v>
      </c>
      <c r="BH158" s="147">
        <f>IF(N158="sníž. přenesená",J158,0)</f>
        <v>0</v>
      </c>
      <c r="BI158" s="147">
        <f>IF(N158="nulová",J158,0)</f>
        <v>0</v>
      </c>
      <c r="BJ158" s="18" t="s">
        <v>84</v>
      </c>
      <c r="BK158" s="147">
        <f>ROUND(I158*H158,2)</f>
        <v>5259.34</v>
      </c>
      <c r="BL158" s="18" t="s">
        <v>177</v>
      </c>
      <c r="BM158" s="146" t="s">
        <v>230</v>
      </c>
    </row>
    <row r="159" spans="1:65" s="2" customFormat="1" ht="11">
      <c r="A159" s="30"/>
      <c r="B159" s="31"/>
      <c r="C159" s="30"/>
      <c r="D159" s="148" t="s">
        <v>139</v>
      </c>
      <c r="E159" s="30"/>
      <c r="F159" s="149" t="s">
        <v>231</v>
      </c>
      <c r="G159" s="30"/>
      <c r="H159" s="30"/>
      <c r="I159" s="30"/>
      <c r="J159" s="30"/>
      <c r="K159" s="30"/>
      <c r="L159" s="31"/>
      <c r="M159" s="150"/>
      <c r="N159" s="151"/>
      <c r="O159" s="51"/>
      <c r="P159" s="51"/>
      <c r="Q159" s="51"/>
      <c r="R159" s="51"/>
      <c r="S159" s="51"/>
      <c r="T159" s="52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T159" s="18" t="s">
        <v>139</v>
      </c>
      <c r="AU159" s="18" t="s">
        <v>86</v>
      </c>
    </row>
    <row r="160" spans="1:65" s="14" customFormat="1" ht="12">
      <c r="B160" s="160"/>
      <c r="D160" s="153" t="s">
        <v>146</v>
      </c>
      <c r="E160" s="161" t="s">
        <v>3</v>
      </c>
      <c r="F160" s="162" t="s">
        <v>209</v>
      </c>
      <c r="H160" s="161" t="s">
        <v>3</v>
      </c>
      <c r="L160" s="160"/>
      <c r="M160" s="163"/>
      <c r="N160" s="164"/>
      <c r="O160" s="164"/>
      <c r="P160" s="164"/>
      <c r="Q160" s="164"/>
      <c r="R160" s="164"/>
      <c r="S160" s="164"/>
      <c r="T160" s="165"/>
      <c r="AT160" s="161" t="s">
        <v>146</v>
      </c>
      <c r="AU160" s="161" t="s">
        <v>86</v>
      </c>
      <c r="AV160" s="14" t="s">
        <v>84</v>
      </c>
      <c r="AW160" s="14" t="s">
        <v>37</v>
      </c>
      <c r="AX160" s="14" t="s">
        <v>76</v>
      </c>
      <c r="AY160" s="161" t="s">
        <v>128</v>
      </c>
    </row>
    <row r="161" spans="1:65" s="13" customFormat="1" ht="12">
      <c r="B161" s="152"/>
      <c r="D161" s="153" t="s">
        <v>146</v>
      </c>
      <c r="E161" s="159" t="s">
        <v>3</v>
      </c>
      <c r="F161" s="154" t="s">
        <v>210</v>
      </c>
      <c r="H161" s="155">
        <v>27.11</v>
      </c>
      <c r="L161" s="152"/>
      <c r="M161" s="156"/>
      <c r="N161" s="157"/>
      <c r="O161" s="157"/>
      <c r="P161" s="157"/>
      <c r="Q161" s="157"/>
      <c r="R161" s="157"/>
      <c r="S161" s="157"/>
      <c r="T161" s="158"/>
      <c r="AT161" s="159" t="s">
        <v>146</v>
      </c>
      <c r="AU161" s="159" t="s">
        <v>86</v>
      </c>
      <c r="AV161" s="13" t="s">
        <v>86</v>
      </c>
      <c r="AW161" s="13" t="s">
        <v>37</v>
      </c>
      <c r="AX161" s="13" t="s">
        <v>76</v>
      </c>
      <c r="AY161" s="159" t="s">
        <v>128</v>
      </c>
    </row>
    <row r="162" spans="1:65" s="16" customFormat="1" ht="12">
      <c r="B162" s="173"/>
      <c r="D162" s="153" t="s">
        <v>146</v>
      </c>
      <c r="E162" s="174" t="s">
        <v>3</v>
      </c>
      <c r="F162" s="175" t="s">
        <v>196</v>
      </c>
      <c r="H162" s="176">
        <v>27.11</v>
      </c>
      <c r="L162" s="173"/>
      <c r="M162" s="177"/>
      <c r="N162" s="178"/>
      <c r="O162" s="178"/>
      <c r="P162" s="178"/>
      <c r="Q162" s="178"/>
      <c r="R162" s="178"/>
      <c r="S162" s="178"/>
      <c r="T162" s="179"/>
      <c r="AT162" s="174" t="s">
        <v>146</v>
      </c>
      <c r="AU162" s="174" t="s">
        <v>86</v>
      </c>
      <c r="AV162" s="16" t="s">
        <v>137</v>
      </c>
      <c r="AW162" s="16" t="s">
        <v>37</v>
      </c>
      <c r="AX162" s="16" t="s">
        <v>84</v>
      </c>
      <c r="AY162" s="174" t="s">
        <v>128</v>
      </c>
    </row>
    <row r="163" spans="1:65" s="2" customFormat="1" ht="16.5" customHeight="1">
      <c r="A163" s="30"/>
      <c r="B163" s="135"/>
      <c r="C163" s="136" t="s">
        <v>232</v>
      </c>
      <c r="D163" s="136" t="s">
        <v>132</v>
      </c>
      <c r="E163" s="137" t="s">
        <v>233</v>
      </c>
      <c r="F163" s="138" t="s">
        <v>234</v>
      </c>
      <c r="G163" s="139" t="s">
        <v>176</v>
      </c>
      <c r="H163" s="140">
        <v>27.11</v>
      </c>
      <c r="I163" s="141">
        <v>50.4</v>
      </c>
      <c r="J163" s="141">
        <f>ROUND(I163*H163,2)</f>
        <v>1366.34</v>
      </c>
      <c r="K163" s="138" t="s">
        <v>156</v>
      </c>
      <c r="L163" s="31"/>
      <c r="M163" s="142" t="s">
        <v>3</v>
      </c>
      <c r="N163" s="143" t="s">
        <v>47</v>
      </c>
      <c r="O163" s="144">
        <v>9.1999999999999998E-2</v>
      </c>
      <c r="P163" s="144">
        <f>O163*H163</f>
        <v>2.4941200000000001</v>
      </c>
      <c r="Q163" s="144">
        <v>0</v>
      </c>
      <c r="R163" s="144">
        <f>Q163*H163</f>
        <v>0</v>
      </c>
      <c r="S163" s="144">
        <v>8.0000000000000002E-3</v>
      </c>
      <c r="T163" s="145">
        <f>S163*H163</f>
        <v>0.21687999999999999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46" t="s">
        <v>177</v>
      </c>
      <c r="AT163" s="146" t="s">
        <v>132</v>
      </c>
      <c r="AU163" s="146" t="s">
        <v>86</v>
      </c>
      <c r="AY163" s="18" t="s">
        <v>128</v>
      </c>
      <c r="BE163" s="147">
        <f>IF(N163="základní",J163,0)</f>
        <v>1366.34</v>
      </c>
      <c r="BF163" s="147">
        <f>IF(N163="snížená",J163,0)</f>
        <v>0</v>
      </c>
      <c r="BG163" s="147">
        <f>IF(N163="zákl. přenesená",J163,0)</f>
        <v>0</v>
      </c>
      <c r="BH163" s="147">
        <f>IF(N163="sníž. přenesená",J163,0)</f>
        <v>0</v>
      </c>
      <c r="BI163" s="147">
        <f>IF(N163="nulová",J163,0)</f>
        <v>0</v>
      </c>
      <c r="BJ163" s="18" t="s">
        <v>84</v>
      </c>
      <c r="BK163" s="147">
        <f>ROUND(I163*H163,2)</f>
        <v>1366.34</v>
      </c>
      <c r="BL163" s="18" t="s">
        <v>177</v>
      </c>
      <c r="BM163" s="146" t="s">
        <v>235</v>
      </c>
    </row>
    <row r="164" spans="1:65" s="2" customFormat="1" ht="11">
      <c r="A164" s="30"/>
      <c r="B164" s="31"/>
      <c r="C164" s="30"/>
      <c r="D164" s="148" t="s">
        <v>139</v>
      </c>
      <c r="E164" s="30"/>
      <c r="F164" s="149" t="s">
        <v>236</v>
      </c>
      <c r="G164" s="30"/>
      <c r="H164" s="30"/>
      <c r="I164" s="30"/>
      <c r="J164" s="30"/>
      <c r="K164" s="30"/>
      <c r="L164" s="31"/>
      <c r="M164" s="150"/>
      <c r="N164" s="151"/>
      <c r="O164" s="51"/>
      <c r="P164" s="51"/>
      <c r="Q164" s="51"/>
      <c r="R164" s="51"/>
      <c r="S164" s="51"/>
      <c r="T164" s="52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T164" s="18" t="s">
        <v>139</v>
      </c>
      <c r="AU164" s="18" t="s">
        <v>86</v>
      </c>
    </row>
    <row r="165" spans="1:65" s="12" customFormat="1" ht="22.75" customHeight="1">
      <c r="B165" s="123"/>
      <c r="D165" s="124" t="s">
        <v>75</v>
      </c>
      <c r="E165" s="133" t="s">
        <v>237</v>
      </c>
      <c r="F165" s="133" t="s">
        <v>238</v>
      </c>
      <c r="J165" s="134">
        <f>BK165</f>
        <v>6479.08</v>
      </c>
      <c r="L165" s="123"/>
      <c r="M165" s="127"/>
      <c r="N165" s="128"/>
      <c r="O165" s="128"/>
      <c r="P165" s="129">
        <f>SUM(P166:P176)</f>
        <v>9.3964499999999997</v>
      </c>
      <c r="Q165" s="128"/>
      <c r="R165" s="129">
        <f>SUM(R166:R176)</f>
        <v>0</v>
      </c>
      <c r="S165" s="128"/>
      <c r="T165" s="130">
        <f>SUM(T166:T176)</f>
        <v>0.22372499999999998</v>
      </c>
      <c r="AR165" s="124" t="s">
        <v>86</v>
      </c>
      <c r="AT165" s="131" t="s">
        <v>75</v>
      </c>
      <c r="AU165" s="131" t="s">
        <v>84</v>
      </c>
      <c r="AY165" s="124" t="s">
        <v>128</v>
      </c>
      <c r="BK165" s="132">
        <f>SUM(BK166:BK176)</f>
        <v>6479.08</v>
      </c>
    </row>
    <row r="166" spans="1:65" s="2" customFormat="1" ht="24.25" customHeight="1">
      <c r="A166" s="30"/>
      <c r="B166" s="135"/>
      <c r="C166" s="136" t="s">
        <v>239</v>
      </c>
      <c r="D166" s="136" t="s">
        <v>132</v>
      </c>
      <c r="E166" s="137" t="s">
        <v>240</v>
      </c>
      <c r="F166" s="138" t="s">
        <v>241</v>
      </c>
      <c r="G166" s="139" t="s">
        <v>176</v>
      </c>
      <c r="H166" s="140">
        <v>89.49</v>
      </c>
      <c r="I166" s="141">
        <v>72.400000000000006</v>
      </c>
      <c r="J166" s="141">
        <f>ROUND(I166*H166,2)</f>
        <v>6479.08</v>
      </c>
      <c r="K166" s="138" t="s">
        <v>156</v>
      </c>
      <c r="L166" s="31"/>
      <c r="M166" s="142" t="s">
        <v>3</v>
      </c>
      <c r="N166" s="143" t="s">
        <v>47</v>
      </c>
      <c r="O166" s="144">
        <v>0.105</v>
      </c>
      <c r="P166" s="144">
        <f>O166*H166</f>
        <v>9.3964499999999997</v>
      </c>
      <c r="Q166" s="144">
        <v>0</v>
      </c>
      <c r="R166" s="144">
        <f>Q166*H166</f>
        <v>0</v>
      </c>
      <c r="S166" s="144">
        <v>2.5000000000000001E-3</v>
      </c>
      <c r="T166" s="145">
        <f>S166*H166</f>
        <v>0.22372499999999998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46" t="s">
        <v>177</v>
      </c>
      <c r="AT166" s="146" t="s">
        <v>132</v>
      </c>
      <c r="AU166" s="146" t="s">
        <v>86</v>
      </c>
      <c r="AY166" s="18" t="s">
        <v>128</v>
      </c>
      <c r="BE166" s="147">
        <f>IF(N166="základní",J166,0)</f>
        <v>6479.08</v>
      </c>
      <c r="BF166" s="147">
        <f>IF(N166="snížená",J166,0)</f>
        <v>0</v>
      </c>
      <c r="BG166" s="147">
        <f>IF(N166="zákl. přenesená",J166,0)</f>
        <v>0</v>
      </c>
      <c r="BH166" s="147">
        <f>IF(N166="sníž. přenesená",J166,0)</f>
        <v>0</v>
      </c>
      <c r="BI166" s="147">
        <f>IF(N166="nulová",J166,0)</f>
        <v>0</v>
      </c>
      <c r="BJ166" s="18" t="s">
        <v>84</v>
      </c>
      <c r="BK166" s="147">
        <f>ROUND(I166*H166,2)</f>
        <v>6479.08</v>
      </c>
      <c r="BL166" s="18" t="s">
        <v>177</v>
      </c>
      <c r="BM166" s="146" t="s">
        <v>242</v>
      </c>
    </row>
    <row r="167" spans="1:65" s="2" customFormat="1" ht="11">
      <c r="A167" s="30"/>
      <c r="B167" s="31"/>
      <c r="C167" s="30"/>
      <c r="D167" s="148" t="s">
        <v>139</v>
      </c>
      <c r="E167" s="30"/>
      <c r="F167" s="149" t="s">
        <v>243</v>
      </c>
      <c r="G167" s="30"/>
      <c r="H167" s="30"/>
      <c r="I167" s="30"/>
      <c r="J167" s="30"/>
      <c r="K167" s="30"/>
      <c r="L167" s="31"/>
      <c r="M167" s="150"/>
      <c r="N167" s="151"/>
      <c r="O167" s="51"/>
      <c r="P167" s="51"/>
      <c r="Q167" s="51"/>
      <c r="R167" s="51"/>
      <c r="S167" s="51"/>
      <c r="T167" s="52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T167" s="18" t="s">
        <v>139</v>
      </c>
      <c r="AU167" s="18" t="s">
        <v>86</v>
      </c>
    </row>
    <row r="168" spans="1:65" s="14" customFormat="1" ht="12">
      <c r="B168" s="160"/>
      <c r="D168" s="153" t="s">
        <v>146</v>
      </c>
      <c r="E168" s="161" t="s">
        <v>3</v>
      </c>
      <c r="F168" s="162" t="s">
        <v>244</v>
      </c>
      <c r="H168" s="161" t="s">
        <v>3</v>
      </c>
      <c r="L168" s="160"/>
      <c r="M168" s="163"/>
      <c r="N168" s="164"/>
      <c r="O168" s="164"/>
      <c r="P168" s="164"/>
      <c r="Q168" s="164"/>
      <c r="R168" s="164"/>
      <c r="S168" s="164"/>
      <c r="T168" s="165"/>
      <c r="AT168" s="161" t="s">
        <v>146</v>
      </c>
      <c r="AU168" s="161" t="s">
        <v>86</v>
      </c>
      <c r="AV168" s="14" t="s">
        <v>84</v>
      </c>
      <c r="AW168" s="14" t="s">
        <v>37</v>
      </c>
      <c r="AX168" s="14" t="s">
        <v>76</v>
      </c>
      <c r="AY168" s="161" t="s">
        <v>128</v>
      </c>
    </row>
    <row r="169" spans="1:65" s="14" customFormat="1" ht="12">
      <c r="B169" s="160"/>
      <c r="D169" s="153" t="s">
        <v>146</v>
      </c>
      <c r="E169" s="161" t="s">
        <v>3</v>
      </c>
      <c r="F169" s="162" t="s">
        <v>245</v>
      </c>
      <c r="H169" s="161" t="s">
        <v>3</v>
      </c>
      <c r="L169" s="160"/>
      <c r="M169" s="163"/>
      <c r="N169" s="164"/>
      <c r="O169" s="164"/>
      <c r="P169" s="164"/>
      <c r="Q169" s="164"/>
      <c r="R169" s="164"/>
      <c r="S169" s="164"/>
      <c r="T169" s="165"/>
      <c r="AT169" s="161" t="s">
        <v>146</v>
      </c>
      <c r="AU169" s="161" t="s">
        <v>86</v>
      </c>
      <c r="AV169" s="14" t="s">
        <v>84</v>
      </c>
      <c r="AW169" s="14" t="s">
        <v>37</v>
      </c>
      <c r="AX169" s="14" t="s">
        <v>76</v>
      </c>
      <c r="AY169" s="161" t="s">
        <v>128</v>
      </c>
    </row>
    <row r="170" spans="1:65" s="13" customFormat="1" ht="12">
      <c r="B170" s="152"/>
      <c r="D170" s="153" t="s">
        <v>146</v>
      </c>
      <c r="E170" s="159" t="s">
        <v>3</v>
      </c>
      <c r="F170" s="154" t="s">
        <v>246</v>
      </c>
      <c r="H170" s="155">
        <v>26.24</v>
      </c>
      <c r="L170" s="152"/>
      <c r="M170" s="156"/>
      <c r="N170" s="157"/>
      <c r="O170" s="157"/>
      <c r="P170" s="157"/>
      <c r="Q170" s="157"/>
      <c r="R170" s="157"/>
      <c r="S170" s="157"/>
      <c r="T170" s="158"/>
      <c r="AT170" s="159" t="s">
        <v>146</v>
      </c>
      <c r="AU170" s="159" t="s">
        <v>86</v>
      </c>
      <c r="AV170" s="13" t="s">
        <v>86</v>
      </c>
      <c r="AW170" s="13" t="s">
        <v>37</v>
      </c>
      <c r="AX170" s="13" t="s">
        <v>76</v>
      </c>
      <c r="AY170" s="159" t="s">
        <v>128</v>
      </c>
    </row>
    <row r="171" spans="1:65" s="15" customFormat="1" ht="12">
      <c r="B171" s="166"/>
      <c r="D171" s="153" t="s">
        <v>146</v>
      </c>
      <c r="E171" s="167" t="s">
        <v>3</v>
      </c>
      <c r="F171" s="168" t="s">
        <v>187</v>
      </c>
      <c r="H171" s="169">
        <v>26.24</v>
      </c>
      <c r="L171" s="166"/>
      <c r="M171" s="170"/>
      <c r="N171" s="171"/>
      <c r="O171" s="171"/>
      <c r="P171" s="171"/>
      <c r="Q171" s="171"/>
      <c r="R171" s="171"/>
      <c r="S171" s="171"/>
      <c r="T171" s="172"/>
      <c r="AT171" s="167" t="s">
        <v>146</v>
      </c>
      <c r="AU171" s="167" t="s">
        <v>86</v>
      </c>
      <c r="AV171" s="15" t="s">
        <v>188</v>
      </c>
      <c r="AW171" s="15" t="s">
        <v>37</v>
      </c>
      <c r="AX171" s="15" t="s">
        <v>76</v>
      </c>
      <c r="AY171" s="167" t="s">
        <v>128</v>
      </c>
    </row>
    <row r="172" spans="1:65" s="14" customFormat="1" ht="12">
      <c r="B172" s="160"/>
      <c r="D172" s="153" t="s">
        <v>146</v>
      </c>
      <c r="E172" s="161" t="s">
        <v>3</v>
      </c>
      <c r="F172" s="162" t="s">
        <v>216</v>
      </c>
      <c r="H172" s="161" t="s">
        <v>3</v>
      </c>
      <c r="L172" s="160"/>
      <c r="M172" s="163"/>
      <c r="N172" s="164"/>
      <c r="O172" s="164"/>
      <c r="P172" s="164"/>
      <c r="Q172" s="164"/>
      <c r="R172" s="164"/>
      <c r="S172" s="164"/>
      <c r="T172" s="165"/>
      <c r="AT172" s="161" t="s">
        <v>146</v>
      </c>
      <c r="AU172" s="161" t="s">
        <v>86</v>
      </c>
      <c r="AV172" s="14" t="s">
        <v>84</v>
      </c>
      <c r="AW172" s="14" t="s">
        <v>37</v>
      </c>
      <c r="AX172" s="14" t="s">
        <v>76</v>
      </c>
      <c r="AY172" s="161" t="s">
        <v>128</v>
      </c>
    </row>
    <row r="173" spans="1:65" s="14" customFormat="1" ht="12">
      <c r="B173" s="160"/>
      <c r="D173" s="153" t="s">
        <v>146</v>
      </c>
      <c r="E173" s="161" t="s">
        <v>3</v>
      </c>
      <c r="F173" s="162" t="s">
        <v>247</v>
      </c>
      <c r="H173" s="161" t="s">
        <v>3</v>
      </c>
      <c r="L173" s="160"/>
      <c r="M173" s="163"/>
      <c r="N173" s="164"/>
      <c r="O173" s="164"/>
      <c r="P173" s="164"/>
      <c r="Q173" s="164"/>
      <c r="R173" s="164"/>
      <c r="S173" s="164"/>
      <c r="T173" s="165"/>
      <c r="AT173" s="161" t="s">
        <v>146</v>
      </c>
      <c r="AU173" s="161" t="s">
        <v>86</v>
      </c>
      <c r="AV173" s="14" t="s">
        <v>84</v>
      </c>
      <c r="AW173" s="14" t="s">
        <v>37</v>
      </c>
      <c r="AX173" s="14" t="s">
        <v>76</v>
      </c>
      <c r="AY173" s="161" t="s">
        <v>128</v>
      </c>
    </row>
    <row r="174" spans="1:65" s="13" customFormat="1" ht="12">
      <c r="B174" s="152"/>
      <c r="D174" s="153" t="s">
        <v>146</v>
      </c>
      <c r="E174" s="159" t="s">
        <v>3</v>
      </c>
      <c r="F174" s="154" t="s">
        <v>248</v>
      </c>
      <c r="H174" s="155">
        <v>63.25</v>
      </c>
      <c r="L174" s="152"/>
      <c r="M174" s="156"/>
      <c r="N174" s="157"/>
      <c r="O174" s="157"/>
      <c r="P174" s="157"/>
      <c r="Q174" s="157"/>
      <c r="R174" s="157"/>
      <c r="S174" s="157"/>
      <c r="T174" s="158"/>
      <c r="AT174" s="159" t="s">
        <v>146</v>
      </c>
      <c r="AU174" s="159" t="s">
        <v>86</v>
      </c>
      <c r="AV174" s="13" t="s">
        <v>86</v>
      </c>
      <c r="AW174" s="13" t="s">
        <v>37</v>
      </c>
      <c r="AX174" s="13" t="s">
        <v>76</v>
      </c>
      <c r="AY174" s="159" t="s">
        <v>128</v>
      </c>
    </row>
    <row r="175" spans="1:65" s="15" customFormat="1" ht="12">
      <c r="B175" s="166"/>
      <c r="D175" s="153" t="s">
        <v>146</v>
      </c>
      <c r="E175" s="167" t="s">
        <v>3</v>
      </c>
      <c r="F175" s="168" t="s">
        <v>187</v>
      </c>
      <c r="H175" s="169">
        <v>63.25</v>
      </c>
      <c r="L175" s="166"/>
      <c r="M175" s="170"/>
      <c r="N175" s="171"/>
      <c r="O175" s="171"/>
      <c r="P175" s="171"/>
      <c r="Q175" s="171"/>
      <c r="R175" s="171"/>
      <c r="S175" s="171"/>
      <c r="T175" s="172"/>
      <c r="AT175" s="167" t="s">
        <v>146</v>
      </c>
      <c r="AU175" s="167" t="s">
        <v>86</v>
      </c>
      <c r="AV175" s="15" t="s">
        <v>188</v>
      </c>
      <c r="AW175" s="15" t="s">
        <v>37</v>
      </c>
      <c r="AX175" s="15" t="s">
        <v>76</v>
      </c>
      <c r="AY175" s="167" t="s">
        <v>128</v>
      </c>
    </row>
    <row r="176" spans="1:65" s="16" customFormat="1" ht="12">
      <c r="B176" s="173"/>
      <c r="D176" s="153" t="s">
        <v>146</v>
      </c>
      <c r="E176" s="174" t="s">
        <v>3</v>
      </c>
      <c r="F176" s="175" t="s">
        <v>196</v>
      </c>
      <c r="H176" s="176">
        <v>89.49</v>
      </c>
      <c r="L176" s="173"/>
      <c r="M176" s="180"/>
      <c r="N176" s="181"/>
      <c r="O176" s="181"/>
      <c r="P176" s="181"/>
      <c r="Q176" s="181"/>
      <c r="R176" s="181"/>
      <c r="S176" s="181"/>
      <c r="T176" s="182"/>
      <c r="AT176" s="174" t="s">
        <v>146</v>
      </c>
      <c r="AU176" s="174" t="s">
        <v>86</v>
      </c>
      <c r="AV176" s="16" t="s">
        <v>137</v>
      </c>
      <c r="AW176" s="16" t="s">
        <v>37</v>
      </c>
      <c r="AX176" s="16" t="s">
        <v>84</v>
      </c>
      <c r="AY176" s="174" t="s">
        <v>128</v>
      </c>
    </row>
    <row r="177" spans="1:31" s="2" customFormat="1" ht="7" customHeight="1">
      <c r="A177" s="30"/>
      <c r="B177" s="40"/>
      <c r="C177" s="41"/>
      <c r="D177" s="41"/>
      <c r="E177" s="41"/>
      <c r="F177" s="41"/>
      <c r="G177" s="41"/>
      <c r="H177" s="41"/>
      <c r="I177" s="41"/>
      <c r="J177" s="41"/>
      <c r="K177" s="41"/>
      <c r="L177" s="31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</row>
  </sheetData>
  <autoFilter ref="C85:K176" xr:uid="{00000000-0009-0000-0000-000001000000}"/>
  <mergeCells count="8">
    <mergeCell ref="E76:H76"/>
    <mergeCell ref="E78:H78"/>
    <mergeCell ref="L2:V2"/>
    <mergeCell ref="E7:H7"/>
    <mergeCell ref="E9:H9"/>
    <mergeCell ref="E27:H27"/>
    <mergeCell ref="E48:H48"/>
    <mergeCell ref="E50:H50"/>
  </mergeCells>
  <hyperlinks>
    <hyperlink ref="F90" r:id="rId1" xr:uid="{00000000-0004-0000-0100-000000000000}"/>
    <hyperlink ref="F92" r:id="rId2" xr:uid="{00000000-0004-0000-0100-000001000000}"/>
    <hyperlink ref="F95" r:id="rId3" xr:uid="{00000000-0004-0000-0100-000002000000}"/>
    <hyperlink ref="F97" r:id="rId4" xr:uid="{00000000-0004-0000-0100-000003000000}"/>
    <hyperlink ref="F99" r:id="rId5" xr:uid="{00000000-0004-0000-0100-000004000000}"/>
    <hyperlink ref="F101" r:id="rId6" xr:uid="{00000000-0004-0000-0100-000005000000}"/>
    <hyperlink ref="F105" r:id="rId7" xr:uid="{00000000-0004-0000-0100-000006000000}"/>
    <hyperlink ref="F125" r:id="rId8" xr:uid="{00000000-0004-0000-0100-000007000000}"/>
    <hyperlink ref="F136" r:id="rId9" xr:uid="{00000000-0004-0000-0100-000008000000}"/>
    <hyperlink ref="F141" r:id="rId10" xr:uid="{00000000-0004-0000-0100-000009000000}"/>
    <hyperlink ref="F148" r:id="rId11" xr:uid="{00000000-0004-0000-0100-00000A000000}"/>
    <hyperlink ref="F159" r:id="rId12" xr:uid="{00000000-0004-0000-0100-00000B000000}"/>
    <hyperlink ref="F164" r:id="rId13" xr:uid="{00000000-0004-0000-0100-00000C000000}"/>
    <hyperlink ref="F167" r:id="rId14" xr:uid="{00000000-0004-0000-01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18"/>
  <sheetViews>
    <sheetView showGridLines="0" topLeftCell="A156" zoomScale="101" workbookViewId="0">
      <selection activeCell="I169" sqref="I169"/>
    </sheetView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 ht="11">
      <c r="A1" s="86"/>
    </row>
    <row r="2" spans="1:46" s="1" customFormat="1" ht="37" customHeight="1">
      <c r="L2" s="233" t="s">
        <v>6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89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1:46" s="1" customFormat="1" ht="25" customHeight="1">
      <c r="B4" s="21"/>
      <c r="D4" s="22" t="s">
        <v>99</v>
      </c>
      <c r="L4" s="21"/>
      <c r="M4" s="87" t="s">
        <v>11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26.25" customHeight="1">
      <c r="B7" s="21"/>
      <c r="E7" s="234" t="str">
        <f>'Rekapitulace stavby'!K6</f>
        <v>Stavební úpravy objektu na parc.č.st 134 v k.ú. Dolní Václavov - Multifunkční dům, DPS</v>
      </c>
      <c r="F7" s="235"/>
      <c r="G7" s="235"/>
      <c r="H7" s="235"/>
      <c r="L7" s="21"/>
    </row>
    <row r="8" spans="1:46" s="2" customFormat="1" ht="12" customHeight="1">
      <c r="A8" s="30"/>
      <c r="B8" s="31"/>
      <c r="C8" s="30"/>
      <c r="D8" s="27" t="s">
        <v>100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01" t="s">
        <v>249</v>
      </c>
      <c r="F9" s="236"/>
      <c r="G9" s="236"/>
      <c r="H9" s="236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17</v>
      </c>
      <c r="E11" s="30"/>
      <c r="F11" s="25" t="s">
        <v>3</v>
      </c>
      <c r="G11" s="30"/>
      <c r="H11" s="30"/>
      <c r="I11" s="27" t="s">
        <v>18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19</v>
      </c>
      <c r="E12" s="30"/>
      <c r="F12" s="25" t="s">
        <v>20</v>
      </c>
      <c r="G12" s="30"/>
      <c r="H12" s="30"/>
      <c r="I12" s="27" t="s">
        <v>21</v>
      </c>
      <c r="J12" s="48" t="str">
        <f>'Rekapitulace stavby'!AN8</f>
        <v>7. 9. 2023</v>
      </c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7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23</v>
      </c>
      <c r="E14" s="30"/>
      <c r="F14" s="30"/>
      <c r="G14" s="30"/>
      <c r="H14" s="30"/>
      <c r="I14" s="27" t="s">
        <v>24</v>
      </c>
      <c r="J14" s="25" t="s">
        <v>25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26</v>
      </c>
      <c r="F15" s="30"/>
      <c r="G15" s="30"/>
      <c r="H15" s="30"/>
      <c r="I15" s="27" t="s">
        <v>27</v>
      </c>
      <c r="J15" s="25" t="s">
        <v>28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7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29</v>
      </c>
      <c r="E17" s="30"/>
      <c r="F17" s="30"/>
      <c r="G17" s="30"/>
      <c r="H17" s="30"/>
      <c r="I17" s="27" t="s">
        <v>24</v>
      </c>
      <c r="J17" s="25" t="s">
        <v>30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31</v>
      </c>
      <c r="F18" s="30"/>
      <c r="G18" s="30"/>
      <c r="H18" s="30"/>
      <c r="I18" s="27" t="s">
        <v>27</v>
      </c>
      <c r="J18" s="25" t="s">
        <v>32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7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33</v>
      </c>
      <c r="E20" s="30"/>
      <c r="F20" s="30"/>
      <c r="G20" s="30"/>
      <c r="H20" s="30"/>
      <c r="I20" s="27" t="s">
        <v>24</v>
      </c>
      <c r="J20" s="25" t="s">
        <v>34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35</v>
      </c>
      <c r="F21" s="30"/>
      <c r="G21" s="30"/>
      <c r="H21" s="30"/>
      <c r="I21" s="27" t="s">
        <v>27</v>
      </c>
      <c r="J21" s="25" t="s">
        <v>36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7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38</v>
      </c>
      <c r="E23" s="30"/>
      <c r="F23" s="30"/>
      <c r="G23" s="30"/>
      <c r="H23" s="30"/>
      <c r="I23" s="27" t="s">
        <v>24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39</v>
      </c>
      <c r="F24" s="30"/>
      <c r="G24" s="30"/>
      <c r="H24" s="30"/>
      <c r="I24" s="27" t="s">
        <v>27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7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40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71.25" customHeight="1">
      <c r="A27" s="89"/>
      <c r="B27" s="90"/>
      <c r="C27" s="89"/>
      <c r="D27" s="89"/>
      <c r="E27" s="222" t="s">
        <v>41</v>
      </c>
      <c r="F27" s="222"/>
      <c r="G27" s="222"/>
      <c r="H27" s="222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5" customHeight="1">
      <c r="A30" s="30"/>
      <c r="B30" s="31"/>
      <c r="C30" s="30"/>
      <c r="D30" s="92" t="s">
        <v>42</v>
      </c>
      <c r="E30" s="30"/>
      <c r="F30" s="30"/>
      <c r="G30" s="30"/>
      <c r="H30" s="30"/>
      <c r="I30" s="30"/>
      <c r="J30" s="64">
        <f>ROUND(J82, 2)</f>
        <v>710849.33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" customHeight="1">
      <c r="A32" s="30"/>
      <c r="B32" s="31"/>
      <c r="C32" s="30"/>
      <c r="D32" s="30"/>
      <c r="E32" s="30"/>
      <c r="F32" s="34" t="s">
        <v>44</v>
      </c>
      <c r="G32" s="30"/>
      <c r="H32" s="30"/>
      <c r="I32" s="34" t="s">
        <v>43</v>
      </c>
      <c r="J32" s="34" t="s">
        <v>45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" customHeight="1">
      <c r="A33" s="30"/>
      <c r="B33" s="31"/>
      <c r="C33" s="30"/>
      <c r="D33" s="93" t="s">
        <v>46</v>
      </c>
      <c r="E33" s="27" t="s">
        <v>47</v>
      </c>
      <c r="F33" s="94">
        <f>ROUND((SUM(BE82:BE217)),  2)</f>
        <v>710849.33</v>
      </c>
      <c r="G33" s="30"/>
      <c r="H33" s="30"/>
      <c r="I33" s="95">
        <v>0.21</v>
      </c>
      <c r="J33" s="94">
        <f>ROUND(((SUM(BE82:BE217))*I33),  2)</f>
        <v>149278.35999999999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" customHeight="1">
      <c r="A34" s="30"/>
      <c r="B34" s="31"/>
      <c r="C34" s="30"/>
      <c r="D34" s="30"/>
      <c r="E34" s="27" t="s">
        <v>48</v>
      </c>
      <c r="F34" s="94">
        <f>ROUND((SUM(BF82:BF217)),  2)</f>
        <v>0</v>
      </c>
      <c r="G34" s="30"/>
      <c r="H34" s="30"/>
      <c r="I34" s="95">
        <v>0.15</v>
      </c>
      <c r="J34" s="94">
        <f>ROUND(((SUM(BF82:BF217))*I34),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" hidden="1" customHeight="1">
      <c r="A35" s="30"/>
      <c r="B35" s="31"/>
      <c r="C35" s="30"/>
      <c r="D35" s="30"/>
      <c r="E35" s="27" t="s">
        <v>49</v>
      </c>
      <c r="F35" s="94">
        <f>ROUND((SUM(BG82:BG217)),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" hidden="1" customHeight="1">
      <c r="A36" s="30"/>
      <c r="B36" s="31"/>
      <c r="C36" s="30"/>
      <c r="D36" s="30"/>
      <c r="E36" s="27" t="s">
        <v>50</v>
      </c>
      <c r="F36" s="94">
        <f>ROUND((SUM(BH82:BH217)),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" hidden="1" customHeight="1">
      <c r="A37" s="30"/>
      <c r="B37" s="31"/>
      <c r="C37" s="30"/>
      <c r="D37" s="30"/>
      <c r="E37" s="27" t="s">
        <v>51</v>
      </c>
      <c r="F37" s="94">
        <f>ROUND((SUM(BI82:BI217)),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7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5" customHeight="1">
      <c r="A39" s="30"/>
      <c r="B39" s="31"/>
      <c r="C39" s="96"/>
      <c r="D39" s="97" t="s">
        <v>52</v>
      </c>
      <c r="E39" s="53"/>
      <c r="F39" s="53"/>
      <c r="G39" s="98" t="s">
        <v>53</v>
      </c>
      <c r="H39" s="99" t="s">
        <v>54</v>
      </c>
      <c r="I39" s="53"/>
      <c r="J39" s="100">
        <f>SUM(J30:J37)</f>
        <v>860127.69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7" hidden="1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" hidden="1" customHeight="1">
      <c r="A45" s="30"/>
      <c r="B45" s="31"/>
      <c r="C45" s="22" t="s">
        <v>102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7" hidden="1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hidden="1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26.25" hidden="1" customHeight="1">
      <c r="A48" s="30"/>
      <c r="B48" s="31"/>
      <c r="C48" s="30"/>
      <c r="D48" s="30"/>
      <c r="E48" s="234" t="str">
        <f>E7</f>
        <v>Stavební úpravy objektu na parc.č.st 134 v k.ú. Dolní Václavov - Multifunkční dům, DPS</v>
      </c>
      <c r="F48" s="235"/>
      <c r="G48" s="235"/>
      <c r="H48" s="235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hidden="1" customHeight="1">
      <c r="A49" s="30"/>
      <c r="B49" s="31"/>
      <c r="C49" s="27" t="s">
        <v>100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30" hidden="1" customHeight="1">
      <c r="A50" s="30"/>
      <c r="B50" s="31"/>
      <c r="C50" s="30"/>
      <c r="D50" s="30"/>
      <c r="E50" s="201" t="str">
        <f>E9</f>
        <v>01-z1b - stavební položkový - srovnání chybně použité položky demolice a narovnání sutí</v>
      </c>
      <c r="F50" s="236"/>
      <c r="G50" s="236"/>
      <c r="H50" s="236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7" hidden="1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hidden="1" customHeight="1">
      <c r="A52" s="30"/>
      <c r="B52" s="31"/>
      <c r="C52" s="27" t="s">
        <v>19</v>
      </c>
      <c r="D52" s="30"/>
      <c r="E52" s="30"/>
      <c r="F52" s="25" t="str">
        <f>F12</f>
        <v>Václavov u Bruntálu</v>
      </c>
      <c r="G52" s="30"/>
      <c r="H52" s="30"/>
      <c r="I52" s="27" t="s">
        <v>21</v>
      </c>
      <c r="J52" s="48" t="str">
        <f>IF(J12="","",J12)</f>
        <v>7. 9. 2023</v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7" hidden="1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25" hidden="1" customHeight="1">
      <c r="A54" s="30"/>
      <c r="B54" s="31"/>
      <c r="C54" s="27" t="s">
        <v>23</v>
      </c>
      <c r="D54" s="30"/>
      <c r="E54" s="30"/>
      <c r="F54" s="25" t="str">
        <f>E15</f>
        <v>Obec Václavov u Bruntálu</v>
      </c>
      <c r="G54" s="30"/>
      <c r="H54" s="30"/>
      <c r="I54" s="27" t="s">
        <v>33</v>
      </c>
      <c r="J54" s="28" t="str">
        <f>E21</f>
        <v>Stavby Byrtus s.r.o.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5" hidden="1" customHeight="1">
      <c r="A55" s="30"/>
      <c r="B55" s="31"/>
      <c r="C55" s="27" t="s">
        <v>29</v>
      </c>
      <c r="D55" s="30"/>
      <c r="E55" s="30"/>
      <c r="F55" s="25" t="str">
        <f>IF(E18="","",E18)</f>
        <v>RÝMSTAV CZ spol. s r.o.</v>
      </c>
      <c r="G55" s="30"/>
      <c r="H55" s="30"/>
      <c r="I55" s="27" t="s">
        <v>38</v>
      </c>
      <c r="J55" s="28" t="str">
        <f>E24</f>
        <v xml:space="preserve"> 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25" hidden="1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hidden="1" customHeight="1">
      <c r="A57" s="30"/>
      <c r="B57" s="31"/>
      <c r="C57" s="102" t="s">
        <v>103</v>
      </c>
      <c r="D57" s="96"/>
      <c r="E57" s="96"/>
      <c r="F57" s="96"/>
      <c r="G57" s="96"/>
      <c r="H57" s="96"/>
      <c r="I57" s="96"/>
      <c r="J57" s="103" t="s">
        <v>104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25" hidden="1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75" hidden="1" customHeight="1">
      <c r="A59" s="30"/>
      <c r="B59" s="31"/>
      <c r="C59" s="104" t="s">
        <v>74</v>
      </c>
      <c r="D59" s="30"/>
      <c r="E59" s="30"/>
      <c r="F59" s="30"/>
      <c r="G59" s="30"/>
      <c r="H59" s="30"/>
      <c r="I59" s="30"/>
      <c r="J59" s="64">
        <f>J82</f>
        <v>710849.33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105</v>
      </c>
    </row>
    <row r="60" spans="1:47" s="9" customFormat="1" ht="25" hidden="1" customHeight="1">
      <c r="B60" s="105"/>
      <c r="D60" s="106" t="s">
        <v>106</v>
      </c>
      <c r="E60" s="107"/>
      <c r="F60" s="107"/>
      <c r="G60" s="107"/>
      <c r="H60" s="107"/>
      <c r="I60" s="107"/>
      <c r="J60" s="108">
        <f>J83</f>
        <v>710849.33</v>
      </c>
      <c r="L60" s="105"/>
    </row>
    <row r="61" spans="1:47" s="10" customFormat="1" ht="20" hidden="1" customHeight="1">
      <c r="B61" s="109"/>
      <c r="D61" s="110" t="s">
        <v>250</v>
      </c>
      <c r="E61" s="111"/>
      <c r="F61" s="111"/>
      <c r="G61" s="111"/>
      <c r="H61" s="111"/>
      <c r="I61" s="111"/>
      <c r="J61" s="112">
        <f>J84</f>
        <v>656544</v>
      </c>
      <c r="L61" s="109"/>
    </row>
    <row r="62" spans="1:47" s="10" customFormat="1" ht="20" hidden="1" customHeight="1">
      <c r="B62" s="109"/>
      <c r="D62" s="110" t="s">
        <v>107</v>
      </c>
      <c r="E62" s="111"/>
      <c r="F62" s="111"/>
      <c r="G62" s="111"/>
      <c r="H62" s="111"/>
      <c r="I62" s="111"/>
      <c r="J62" s="112">
        <f>J175</f>
        <v>54305.33</v>
      </c>
      <c r="L62" s="109"/>
    </row>
    <row r="63" spans="1:47" s="2" customFormat="1" ht="21.75" hidden="1" customHeight="1">
      <c r="A63" s="30"/>
      <c r="B63" s="31"/>
      <c r="C63" s="30"/>
      <c r="D63" s="30"/>
      <c r="E63" s="30"/>
      <c r="F63" s="30"/>
      <c r="G63" s="30"/>
      <c r="H63" s="30"/>
      <c r="I63" s="30"/>
      <c r="J63" s="30"/>
      <c r="K63" s="30"/>
      <c r="L63" s="88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</row>
    <row r="64" spans="1:47" s="2" customFormat="1" ht="7" hidden="1" customHeight="1">
      <c r="A64" s="30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88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 spans="1:31" ht="11" hidden="1"/>
    <row r="66" spans="1:31" ht="11" hidden="1"/>
    <row r="67" spans="1:31" ht="11" hidden="1"/>
    <row r="68" spans="1:31" s="2" customFormat="1" ht="7" customHeight="1">
      <c r="A68" s="30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88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</row>
    <row r="69" spans="1:31" s="2" customFormat="1" ht="25" customHeight="1">
      <c r="A69" s="30"/>
      <c r="B69" s="31"/>
      <c r="C69" s="22" t="s">
        <v>113</v>
      </c>
      <c r="D69" s="30"/>
      <c r="E69" s="30"/>
      <c r="F69" s="30"/>
      <c r="G69" s="30"/>
      <c r="H69" s="30"/>
      <c r="I69" s="30"/>
      <c r="J69" s="30"/>
      <c r="K69" s="30"/>
      <c r="L69" s="88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</row>
    <row r="70" spans="1:31" s="2" customFormat="1" ht="7" customHeight="1">
      <c r="A70" s="30"/>
      <c r="B70" s="31"/>
      <c r="C70" s="30"/>
      <c r="D70" s="30"/>
      <c r="E70" s="30"/>
      <c r="F70" s="30"/>
      <c r="G70" s="30"/>
      <c r="H70" s="30"/>
      <c r="I70" s="30"/>
      <c r="J70" s="30"/>
      <c r="K70" s="30"/>
      <c r="L70" s="88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 spans="1:31" s="2" customFormat="1" ht="12" customHeight="1">
      <c r="A71" s="30"/>
      <c r="B71" s="31"/>
      <c r="C71" s="27" t="s">
        <v>15</v>
      </c>
      <c r="D71" s="30"/>
      <c r="E71" s="30"/>
      <c r="F71" s="30"/>
      <c r="G71" s="30"/>
      <c r="H71" s="30"/>
      <c r="I71" s="30"/>
      <c r="J71" s="30"/>
      <c r="K71" s="30"/>
      <c r="L71" s="88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26.25" customHeight="1">
      <c r="A72" s="30"/>
      <c r="B72" s="31"/>
      <c r="C72" s="30"/>
      <c r="D72" s="30"/>
      <c r="E72" s="234" t="str">
        <f>E7</f>
        <v>Stavební úpravy objektu na parc.č.st 134 v k.ú. Dolní Václavov - Multifunkční dům, DPS</v>
      </c>
      <c r="F72" s="235"/>
      <c r="G72" s="235"/>
      <c r="H72" s="235"/>
      <c r="I72" s="30"/>
      <c r="J72" s="30"/>
      <c r="K72" s="30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s="2" customFormat="1" ht="12" customHeight="1">
      <c r="A73" s="30"/>
      <c r="B73" s="31"/>
      <c r="C73" s="27" t="s">
        <v>100</v>
      </c>
      <c r="D73" s="30"/>
      <c r="E73" s="30"/>
      <c r="F73" s="30"/>
      <c r="G73" s="30"/>
      <c r="H73" s="30"/>
      <c r="I73" s="30"/>
      <c r="J73" s="30"/>
      <c r="K73" s="30"/>
      <c r="L73" s="88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 spans="1:31" s="2" customFormat="1" ht="30" customHeight="1">
      <c r="A74" s="30"/>
      <c r="B74" s="31"/>
      <c r="C74" s="30"/>
      <c r="D74" s="30"/>
      <c r="E74" s="201" t="str">
        <f>E9</f>
        <v>01-z1b - stavební položkový - srovnání chybně použité položky demolice a narovnání sutí</v>
      </c>
      <c r="F74" s="236"/>
      <c r="G74" s="236"/>
      <c r="H74" s="236"/>
      <c r="I74" s="30"/>
      <c r="J74" s="30"/>
      <c r="K74" s="30"/>
      <c r="L74" s="88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 spans="1:31" s="2" customFormat="1" ht="7" customHeight="1">
      <c r="A75" s="30"/>
      <c r="B75" s="31"/>
      <c r="C75" s="30"/>
      <c r="D75" s="30"/>
      <c r="E75" s="30"/>
      <c r="F75" s="30"/>
      <c r="G75" s="30"/>
      <c r="H75" s="30"/>
      <c r="I75" s="30"/>
      <c r="J75" s="30"/>
      <c r="K75" s="30"/>
      <c r="L75" s="88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2" customFormat="1" ht="12" customHeight="1">
      <c r="A76" s="30"/>
      <c r="B76" s="31"/>
      <c r="C76" s="27" t="s">
        <v>19</v>
      </c>
      <c r="D76" s="30"/>
      <c r="E76" s="30"/>
      <c r="F76" s="25" t="str">
        <f>F12</f>
        <v>Václavov u Bruntálu</v>
      </c>
      <c r="G76" s="30"/>
      <c r="H76" s="30"/>
      <c r="I76" s="27" t="s">
        <v>21</v>
      </c>
      <c r="J76" s="48" t="str">
        <f>IF(J12="","",J12)</f>
        <v>7. 9. 2023</v>
      </c>
      <c r="K76" s="30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7" customHeight="1">
      <c r="A77" s="30"/>
      <c r="B77" s="31"/>
      <c r="C77" s="30"/>
      <c r="D77" s="30"/>
      <c r="E77" s="30"/>
      <c r="F77" s="30"/>
      <c r="G77" s="30"/>
      <c r="H77" s="30"/>
      <c r="I77" s="30"/>
      <c r="J77" s="30"/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15.25" customHeight="1">
      <c r="A78" s="30"/>
      <c r="B78" s="31"/>
      <c r="C78" s="27" t="s">
        <v>23</v>
      </c>
      <c r="D78" s="30"/>
      <c r="E78" s="30"/>
      <c r="F78" s="25" t="str">
        <f>E15</f>
        <v>Obec Václavov u Bruntálu</v>
      </c>
      <c r="G78" s="30"/>
      <c r="H78" s="30"/>
      <c r="I78" s="27" t="s">
        <v>33</v>
      </c>
      <c r="J78" s="28" t="str">
        <f>E21</f>
        <v>Stavby Byrtus s.r.o.</v>
      </c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5.25" customHeight="1">
      <c r="A79" s="30"/>
      <c r="B79" s="31"/>
      <c r="C79" s="27" t="s">
        <v>29</v>
      </c>
      <c r="D79" s="30"/>
      <c r="E79" s="30"/>
      <c r="F79" s="25" t="str">
        <f>IF(E18="","",E18)</f>
        <v>RÝMSTAV CZ spol. s r.o.</v>
      </c>
      <c r="G79" s="30"/>
      <c r="H79" s="30"/>
      <c r="I79" s="27" t="s">
        <v>38</v>
      </c>
      <c r="J79" s="28" t="str">
        <f>E24</f>
        <v xml:space="preserve"> </v>
      </c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0.25" customHeight="1">
      <c r="A80" s="30"/>
      <c r="B80" s="31"/>
      <c r="C80" s="30"/>
      <c r="D80" s="30"/>
      <c r="E80" s="30"/>
      <c r="F80" s="30"/>
      <c r="G80" s="30"/>
      <c r="H80" s="30"/>
      <c r="I80" s="30"/>
      <c r="J80" s="30"/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11" customFormat="1" ht="29.25" customHeight="1">
      <c r="A81" s="113"/>
      <c r="B81" s="114"/>
      <c r="C81" s="115" t="s">
        <v>114</v>
      </c>
      <c r="D81" s="116" t="s">
        <v>61</v>
      </c>
      <c r="E81" s="116" t="s">
        <v>57</v>
      </c>
      <c r="F81" s="116" t="s">
        <v>58</v>
      </c>
      <c r="G81" s="116" t="s">
        <v>115</v>
      </c>
      <c r="H81" s="116" t="s">
        <v>116</v>
      </c>
      <c r="I81" s="116" t="s">
        <v>117</v>
      </c>
      <c r="J81" s="116" t="s">
        <v>104</v>
      </c>
      <c r="K81" s="117" t="s">
        <v>118</v>
      </c>
      <c r="L81" s="118"/>
      <c r="M81" s="55" t="s">
        <v>3</v>
      </c>
      <c r="N81" s="56" t="s">
        <v>46</v>
      </c>
      <c r="O81" s="56" t="s">
        <v>119</v>
      </c>
      <c r="P81" s="56" t="s">
        <v>120</v>
      </c>
      <c r="Q81" s="56" t="s">
        <v>121</v>
      </c>
      <c r="R81" s="56" t="s">
        <v>122</v>
      </c>
      <c r="S81" s="56" t="s">
        <v>123</v>
      </c>
      <c r="T81" s="57" t="s">
        <v>124</v>
      </c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</row>
    <row r="82" spans="1:65" s="2" customFormat="1" ht="22.75" customHeight="1">
      <c r="A82" s="30"/>
      <c r="B82" s="31"/>
      <c r="C82" s="62" t="s">
        <v>125</v>
      </c>
      <c r="D82" s="30"/>
      <c r="E82" s="30"/>
      <c r="F82" s="30"/>
      <c r="G82" s="30"/>
      <c r="H82" s="30"/>
      <c r="I82" s="30"/>
      <c r="J82" s="119">
        <f>BK82</f>
        <v>710849.33</v>
      </c>
      <c r="K82" s="30"/>
      <c r="L82" s="31"/>
      <c r="M82" s="58"/>
      <c r="N82" s="49"/>
      <c r="O82" s="59"/>
      <c r="P82" s="120">
        <f>P83</f>
        <v>861.82327899999996</v>
      </c>
      <c r="Q82" s="59"/>
      <c r="R82" s="120">
        <f>R83</f>
        <v>0</v>
      </c>
      <c r="S82" s="59"/>
      <c r="T82" s="121">
        <f>T83</f>
        <v>753.02829999999994</v>
      </c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T82" s="18" t="s">
        <v>75</v>
      </c>
      <c r="AU82" s="18" t="s">
        <v>105</v>
      </c>
      <c r="BK82" s="122">
        <f>BK83</f>
        <v>710849.33</v>
      </c>
    </row>
    <row r="83" spans="1:65" s="12" customFormat="1" ht="26" customHeight="1">
      <c r="B83" s="123"/>
      <c r="D83" s="124" t="s">
        <v>75</v>
      </c>
      <c r="E83" s="125" t="s">
        <v>126</v>
      </c>
      <c r="F83" s="125" t="s">
        <v>127</v>
      </c>
      <c r="J83" s="126">
        <f>BK83</f>
        <v>710849.33</v>
      </c>
      <c r="L83" s="123"/>
      <c r="M83" s="127"/>
      <c r="N83" s="128"/>
      <c r="O83" s="128"/>
      <c r="P83" s="129">
        <f>P84+P175</f>
        <v>861.82327899999996</v>
      </c>
      <c r="Q83" s="128"/>
      <c r="R83" s="129">
        <f>R84+R175</f>
        <v>0</v>
      </c>
      <c r="S83" s="128"/>
      <c r="T83" s="130">
        <f>T84+T175</f>
        <v>753.02829999999994</v>
      </c>
      <c r="AR83" s="124" t="s">
        <v>84</v>
      </c>
      <c r="AT83" s="131" t="s">
        <v>75</v>
      </c>
      <c r="AU83" s="131" t="s">
        <v>76</v>
      </c>
      <c r="AY83" s="124" t="s">
        <v>128</v>
      </c>
      <c r="BK83" s="132">
        <f>BK84+BK175</f>
        <v>710849.33</v>
      </c>
    </row>
    <row r="84" spans="1:65" s="12" customFormat="1" ht="22.75" customHeight="1">
      <c r="B84" s="123"/>
      <c r="D84" s="124" t="s">
        <v>75</v>
      </c>
      <c r="E84" s="133" t="s">
        <v>251</v>
      </c>
      <c r="F84" s="133" t="s">
        <v>252</v>
      </c>
      <c r="J84" s="134">
        <f>BK84</f>
        <v>656544</v>
      </c>
      <c r="L84" s="123"/>
      <c r="M84" s="127"/>
      <c r="N84" s="128"/>
      <c r="O84" s="128"/>
      <c r="P84" s="129">
        <f>SUM(P85:P174)</f>
        <v>861.82327899999996</v>
      </c>
      <c r="Q84" s="128"/>
      <c r="R84" s="129">
        <f>SUM(R85:R174)</f>
        <v>0</v>
      </c>
      <c r="S84" s="128"/>
      <c r="T84" s="130">
        <f>SUM(T85:T174)</f>
        <v>753.02829999999994</v>
      </c>
      <c r="AR84" s="124" t="s">
        <v>84</v>
      </c>
      <c r="AT84" s="131" t="s">
        <v>75</v>
      </c>
      <c r="AU84" s="131" t="s">
        <v>84</v>
      </c>
      <c r="AY84" s="124" t="s">
        <v>128</v>
      </c>
      <c r="BK84" s="132">
        <f>SUM(BK85:BK174)</f>
        <v>656544</v>
      </c>
    </row>
    <row r="85" spans="1:65" s="2" customFormat="1" ht="37.75" customHeight="1">
      <c r="A85" s="30"/>
      <c r="B85" s="135"/>
      <c r="C85" s="136" t="s">
        <v>253</v>
      </c>
      <c r="D85" s="136" t="s">
        <v>132</v>
      </c>
      <c r="E85" s="137" t="s">
        <v>254</v>
      </c>
      <c r="F85" s="138" t="s">
        <v>255</v>
      </c>
      <c r="G85" s="139" t="s">
        <v>256</v>
      </c>
      <c r="H85" s="140">
        <v>85.366</v>
      </c>
      <c r="I85" s="141">
        <v>0</v>
      </c>
      <c r="J85" s="141">
        <f>ROUND(I85*H85,2)</f>
        <v>0</v>
      </c>
      <c r="K85" s="138" t="s">
        <v>156</v>
      </c>
      <c r="L85" s="31"/>
      <c r="M85" s="142" t="s">
        <v>3</v>
      </c>
      <c r="N85" s="143" t="s">
        <v>47</v>
      </c>
      <c r="O85" s="144">
        <v>1.2829999999999999</v>
      </c>
      <c r="P85" s="144">
        <f>O85*H85</f>
        <v>109.52457799999999</v>
      </c>
      <c r="Q85" s="144">
        <v>0</v>
      </c>
      <c r="R85" s="144">
        <f>Q85*H85</f>
        <v>0</v>
      </c>
      <c r="S85" s="144">
        <v>1</v>
      </c>
      <c r="T85" s="145">
        <f>S85*H85</f>
        <v>85.366</v>
      </c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R85" s="146" t="s">
        <v>177</v>
      </c>
      <c r="AT85" s="146" t="s">
        <v>132</v>
      </c>
      <c r="AU85" s="146" t="s">
        <v>86</v>
      </c>
      <c r="AY85" s="18" t="s">
        <v>128</v>
      </c>
      <c r="BE85" s="147">
        <f>IF(N85="základní",J85,0)</f>
        <v>0</v>
      </c>
      <c r="BF85" s="147">
        <f>IF(N85="snížená",J85,0)</f>
        <v>0</v>
      </c>
      <c r="BG85" s="147">
        <f>IF(N85="zákl. přenesená",J85,0)</f>
        <v>0</v>
      </c>
      <c r="BH85" s="147">
        <f>IF(N85="sníž. přenesená",J85,0)</f>
        <v>0</v>
      </c>
      <c r="BI85" s="147">
        <f>IF(N85="nulová",J85,0)</f>
        <v>0</v>
      </c>
      <c r="BJ85" s="18" t="s">
        <v>84</v>
      </c>
      <c r="BK85" s="147">
        <f>ROUND(I85*H85,2)</f>
        <v>0</v>
      </c>
      <c r="BL85" s="18" t="s">
        <v>177</v>
      </c>
      <c r="BM85" s="146" t="s">
        <v>257</v>
      </c>
    </row>
    <row r="86" spans="1:65" s="2" customFormat="1" ht="11">
      <c r="A86" s="30"/>
      <c r="B86" s="31"/>
      <c r="C86" s="30"/>
      <c r="D86" s="148" t="s">
        <v>139</v>
      </c>
      <c r="E86" s="30"/>
      <c r="F86" s="149" t="s">
        <v>258</v>
      </c>
      <c r="G86" s="30"/>
      <c r="H86" s="30"/>
      <c r="I86" s="30"/>
      <c r="J86" s="30"/>
      <c r="K86" s="30"/>
      <c r="L86" s="31"/>
      <c r="M86" s="150"/>
      <c r="N86" s="151"/>
      <c r="O86" s="51"/>
      <c r="P86" s="51"/>
      <c r="Q86" s="51"/>
      <c r="R86" s="51"/>
      <c r="S86" s="51"/>
      <c r="T86" s="52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T86" s="18" t="s">
        <v>139</v>
      </c>
      <c r="AU86" s="18" t="s">
        <v>86</v>
      </c>
    </row>
    <row r="87" spans="1:65" s="14" customFormat="1" ht="12">
      <c r="B87" s="160"/>
      <c r="D87" s="153" t="s">
        <v>146</v>
      </c>
      <c r="E87" s="161" t="s">
        <v>3</v>
      </c>
      <c r="F87" s="162" t="s">
        <v>259</v>
      </c>
      <c r="H87" s="161" t="s">
        <v>3</v>
      </c>
      <c r="L87" s="160"/>
      <c r="M87" s="163"/>
      <c r="N87" s="164"/>
      <c r="O87" s="164"/>
      <c r="P87" s="164"/>
      <c r="Q87" s="164"/>
      <c r="R87" s="164"/>
      <c r="S87" s="164"/>
      <c r="T87" s="165"/>
      <c r="AT87" s="161" t="s">
        <v>146</v>
      </c>
      <c r="AU87" s="161" t="s">
        <v>86</v>
      </c>
      <c r="AV87" s="14" t="s">
        <v>84</v>
      </c>
      <c r="AW87" s="14" t="s">
        <v>37</v>
      </c>
      <c r="AX87" s="14" t="s">
        <v>76</v>
      </c>
      <c r="AY87" s="161" t="s">
        <v>128</v>
      </c>
    </row>
    <row r="88" spans="1:65" s="13" customFormat="1" ht="12">
      <c r="B88" s="152"/>
      <c r="D88" s="153" t="s">
        <v>146</v>
      </c>
      <c r="E88" s="159" t="s">
        <v>3</v>
      </c>
      <c r="F88" s="154" t="s">
        <v>260</v>
      </c>
      <c r="H88" s="155">
        <v>23.068000000000001</v>
      </c>
      <c r="L88" s="152"/>
      <c r="M88" s="156"/>
      <c r="N88" s="157"/>
      <c r="O88" s="157"/>
      <c r="P88" s="157"/>
      <c r="Q88" s="157"/>
      <c r="R88" s="157"/>
      <c r="S88" s="157"/>
      <c r="T88" s="158"/>
      <c r="AT88" s="159" t="s">
        <v>146</v>
      </c>
      <c r="AU88" s="159" t="s">
        <v>86</v>
      </c>
      <c r="AV88" s="13" t="s">
        <v>86</v>
      </c>
      <c r="AW88" s="13" t="s">
        <v>37</v>
      </c>
      <c r="AX88" s="13" t="s">
        <v>76</v>
      </c>
      <c r="AY88" s="159" t="s">
        <v>128</v>
      </c>
    </row>
    <row r="89" spans="1:65" s="14" customFormat="1" ht="12">
      <c r="B89" s="160"/>
      <c r="D89" s="153" t="s">
        <v>146</v>
      </c>
      <c r="E89" s="161" t="s">
        <v>3</v>
      </c>
      <c r="F89" s="162" t="s">
        <v>261</v>
      </c>
      <c r="H89" s="161" t="s">
        <v>3</v>
      </c>
      <c r="L89" s="160"/>
      <c r="M89" s="163"/>
      <c r="N89" s="164"/>
      <c r="O89" s="164"/>
      <c r="P89" s="164"/>
      <c r="Q89" s="164"/>
      <c r="R89" s="164"/>
      <c r="S89" s="164"/>
      <c r="T89" s="165"/>
      <c r="AT89" s="161" t="s">
        <v>146</v>
      </c>
      <c r="AU89" s="161" t="s">
        <v>86</v>
      </c>
      <c r="AV89" s="14" t="s">
        <v>84</v>
      </c>
      <c r="AW89" s="14" t="s">
        <v>37</v>
      </c>
      <c r="AX89" s="14" t="s">
        <v>76</v>
      </c>
      <c r="AY89" s="161" t="s">
        <v>128</v>
      </c>
    </row>
    <row r="90" spans="1:65" s="13" customFormat="1" ht="12">
      <c r="B90" s="152"/>
      <c r="D90" s="153" t="s">
        <v>146</v>
      </c>
      <c r="E90" s="159" t="s">
        <v>3</v>
      </c>
      <c r="F90" s="154" t="s">
        <v>262</v>
      </c>
      <c r="H90" s="155">
        <v>7.8</v>
      </c>
      <c r="L90" s="152"/>
      <c r="M90" s="156"/>
      <c r="N90" s="157"/>
      <c r="O90" s="157"/>
      <c r="P90" s="157"/>
      <c r="Q90" s="157"/>
      <c r="R90" s="157"/>
      <c r="S90" s="157"/>
      <c r="T90" s="158"/>
      <c r="AT90" s="159" t="s">
        <v>146</v>
      </c>
      <c r="AU90" s="159" t="s">
        <v>86</v>
      </c>
      <c r="AV90" s="13" t="s">
        <v>86</v>
      </c>
      <c r="AW90" s="13" t="s">
        <v>37</v>
      </c>
      <c r="AX90" s="13" t="s">
        <v>76</v>
      </c>
      <c r="AY90" s="159" t="s">
        <v>128</v>
      </c>
    </row>
    <row r="91" spans="1:65" s="14" customFormat="1" ht="12">
      <c r="B91" s="160"/>
      <c r="D91" s="153" t="s">
        <v>146</v>
      </c>
      <c r="E91" s="161" t="s">
        <v>3</v>
      </c>
      <c r="F91" s="162" t="s">
        <v>263</v>
      </c>
      <c r="H91" s="161" t="s">
        <v>3</v>
      </c>
      <c r="L91" s="160"/>
      <c r="M91" s="163"/>
      <c r="N91" s="164"/>
      <c r="O91" s="164"/>
      <c r="P91" s="164"/>
      <c r="Q91" s="164"/>
      <c r="R91" s="164"/>
      <c r="S91" s="164"/>
      <c r="T91" s="165"/>
      <c r="AT91" s="161" t="s">
        <v>146</v>
      </c>
      <c r="AU91" s="161" t="s">
        <v>86</v>
      </c>
      <c r="AV91" s="14" t="s">
        <v>84</v>
      </c>
      <c r="AW91" s="14" t="s">
        <v>37</v>
      </c>
      <c r="AX91" s="14" t="s">
        <v>76</v>
      </c>
      <c r="AY91" s="161" t="s">
        <v>128</v>
      </c>
    </row>
    <row r="92" spans="1:65" s="13" customFormat="1" ht="12">
      <c r="B92" s="152"/>
      <c r="D92" s="153" t="s">
        <v>146</v>
      </c>
      <c r="E92" s="159" t="s">
        <v>3</v>
      </c>
      <c r="F92" s="154" t="s">
        <v>264</v>
      </c>
      <c r="H92" s="155">
        <v>2.488</v>
      </c>
      <c r="L92" s="152"/>
      <c r="M92" s="156"/>
      <c r="N92" s="157"/>
      <c r="O92" s="157"/>
      <c r="P92" s="157"/>
      <c r="Q92" s="157"/>
      <c r="R92" s="157"/>
      <c r="S92" s="157"/>
      <c r="T92" s="158"/>
      <c r="AT92" s="159" t="s">
        <v>146</v>
      </c>
      <c r="AU92" s="159" t="s">
        <v>86</v>
      </c>
      <c r="AV92" s="13" t="s">
        <v>86</v>
      </c>
      <c r="AW92" s="13" t="s">
        <v>37</v>
      </c>
      <c r="AX92" s="13" t="s">
        <v>76</v>
      </c>
      <c r="AY92" s="159" t="s">
        <v>128</v>
      </c>
    </row>
    <row r="93" spans="1:65" s="13" customFormat="1" ht="12">
      <c r="B93" s="152"/>
      <c r="D93" s="153" t="s">
        <v>146</v>
      </c>
      <c r="E93" s="159" t="s">
        <v>3</v>
      </c>
      <c r="F93" s="154" t="s">
        <v>265</v>
      </c>
      <c r="H93" s="155">
        <v>4.367</v>
      </c>
      <c r="L93" s="152"/>
      <c r="M93" s="156"/>
      <c r="N93" s="157"/>
      <c r="O93" s="157"/>
      <c r="P93" s="157"/>
      <c r="Q93" s="157"/>
      <c r="R93" s="157"/>
      <c r="S93" s="157"/>
      <c r="T93" s="158"/>
      <c r="AT93" s="159" t="s">
        <v>146</v>
      </c>
      <c r="AU93" s="159" t="s">
        <v>86</v>
      </c>
      <c r="AV93" s="13" t="s">
        <v>86</v>
      </c>
      <c r="AW93" s="13" t="s">
        <v>37</v>
      </c>
      <c r="AX93" s="13" t="s">
        <v>76</v>
      </c>
      <c r="AY93" s="159" t="s">
        <v>128</v>
      </c>
    </row>
    <row r="94" spans="1:65" s="13" customFormat="1" ht="12">
      <c r="B94" s="152"/>
      <c r="D94" s="153" t="s">
        <v>146</v>
      </c>
      <c r="E94" s="159" t="s">
        <v>3</v>
      </c>
      <c r="F94" s="154" t="s">
        <v>266</v>
      </c>
      <c r="H94" s="155">
        <v>0.88400000000000001</v>
      </c>
      <c r="L94" s="152"/>
      <c r="M94" s="156"/>
      <c r="N94" s="157"/>
      <c r="O94" s="157"/>
      <c r="P94" s="157"/>
      <c r="Q94" s="157"/>
      <c r="R94" s="157"/>
      <c r="S94" s="157"/>
      <c r="T94" s="158"/>
      <c r="AT94" s="159" t="s">
        <v>146</v>
      </c>
      <c r="AU94" s="159" t="s">
        <v>86</v>
      </c>
      <c r="AV94" s="13" t="s">
        <v>86</v>
      </c>
      <c r="AW94" s="13" t="s">
        <v>37</v>
      </c>
      <c r="AX94" s="13" t="s">
        <v>76</v>
      </c>
      <c r="AY94" s="159" t="s">
        <v>128</v>
      </c>
    </row>
    <row r="95" spans="1:65" s="13" customFormat="1" ht="12">
      <c r="B95" s="152"/>
      <c r="D95" s="153" t="s">
        <v>146</v>
      </c>
      <c r="E95" s="159" t="s">
        <v>3</v>
      </c>
      <c r="F95" s="154" t="s">
        <v>267</v>
      </c>
      <c r="H95" s="155">
        <v>1.274</v>
      </c>
      <c r="L95" s="152"/>
      <c r="M95" s="156"/>
      <c r="N95" s="157"/>
      <c r="O95" s="157"/>
      <c r="P95" s="157"/>
      <c r="Q95" s="157"/>
      <c r="R95" s="157"/>
      <c r="S95" s="157"/>
      <c r="T95" s="158"/>
      <c r="AT95" s="159" t="s">
        <v>146</v>
      </c>
      <c r="AU95" s="159" t="s">
        <v>86</v>
      </c>
      <c r="AV95" s="13" t="s">
        <v>86</v>
      </c>
      <c r="AW95" s="13" t="s">
        <v>37</v>
      </c>
      <c r="AX95" s="13" t="s">
        <v>76</v>
      </c>
      <c r="AY95" s="159" t="s">
        <v>128</v>
      </c>
    </row>
    <row r="96" spans="1:65" s="13" customFormat="1" ht="12">
      <c r="B96" s="152"/>
      <c r="D96" s="153" t="s">
        <v>146</v>
      </c>
      <c r="E96" s="159" t="s">
        <v>3</v>
      </c>
      <c r="F96" s="154" t="s">
        <v>268</v>
      </c>
      <c r="H96" s="155">
        <v>2.2679999999999998</v>
      </c>
      <c r="L96" s="152"/>
      <c r="M96" s="156"/>
      <c r="N96" s="157"/>
      <c r="O96" s="157"/>
      <c r="P96" s="157"/>
      <c r="Q96" s="157"/>
      <c r="R96" s="157"/>
      <c r="S96" s="157"/>
      <c r="T96" s="158"/>
      <c r="AT96" s="159" t="s">
        <v>146</v>
      </c>
      <c r="AU96" s="159" t="s">
        <v>86</v>
      </c>
      <c r="AV96" s="13" t="s">
        <v>86</v>
      </c>
      <c r="AW96" s="13" t="s">
        <v>37</v>
      </c>
      <c r="AX96" s="13" t="s">
        <v>76</v>
      </c>
      <c r="AY96" s="159" t="s">
        <v>128</v>
      </c>
    </row>
    <row r="97" spans="2:51" s="13" customFormat="1" ht="12">
      <c r="B97" s="152"/>
      <c r="D97" s="153" t="s">
        <v>146</v>
      </c>
      <c r="E97" s="159" t="s">
        <v>3</v>
      </c>
      <c r="F97" s="154" t="s">
        <v>269</v>
      </c>
      <c r="H97" s="155">
        <v>5.3579999999999997</v>
      </c>
      <c r="L97" s="152"/>
      <c r="M97" s="156"/>
      <c r="N97" s="157"/>
      <c r="O97" s="157"/>
      <c r="P97" s="157"/>
      <c r="Q97" s="157"/>
      <c r="R97" s="157"/>
      <c r="S97" s="157"/>
      <c r="T97" s="158"/>
      <c r="AT97" s="159" t="s">
        <v>146</v>
      </c>
      <c r="AU97" s="159" t="s">
        <v>86</v>
      </c>
      <c r="AV97" s="13" t="s">
        <v>86</v>
      </c>
      <c r="AW97" s="13" t="s">
        <v>37</v>
      </c>
      <c r="AX97" s="13" t="s">
        <v>76</v>
      </c>
      <c r="AY97" s="159" t="s">
        <v>128</v>
      </c>
    </row>
    <row r="98" spans="2:51" s="13" customFormat="1" ht="12">
      <c r="B98" s="152"/>
      <c r="D98" s="153" t="s">
        <v>146</v>
      </c>
      <c r="E98" s="159" t="s">
        <v>3</v>
      </c>
      <c r="F98" s="154" t="s">
        <v>270</v>
      </c>
      <c r="H98" s="155">
        <v>2.1059999999999999</v>
      </c>
      <c r="L98" s="152"/>
      <c r="M98" s="156"/>
      <c r="N98" s="157"/>
      <c r="O98" s="157"/>
      <c r="P98" s="157"/>
      <c r="Q98" s="157"/>
      <c r="R98" s="157"/>
      <c r="S98" s="157"/>
      <c r="T98" s="158"/>
      <c r="AT98" s="159" t="s">
        <v>146</v>
      </c>
      <c r="AU98" s="159" t="s">
        <v>86</v>
      </c>
      <c r="AV98" s="13" t="s">
        <v>86</v>
      </c>
      <c r="AW98" s="13" t="s">
        <v>37</v>
      </c>
      <c r="AX98" s="13" t="s">
        <v>76</v>
      </c>
      <c r="AY98" s="159" t="s">
        <v>128</v>
      </c>
    </row>
    <row r="99" spans="2:51" s="13" customFormat="1" ht="12">
      <c r="B99" s="152"/>
      <c r="D99" s="153" t="s">
        <v>146</v>
      </c>
      <c r="E99" s="159" t="s">
        <v>3</v>
      </c>
      <c r="F99" s="154" t="s">
        <v>271</v>
      </c>
      <c r="H99" s="155">
        <v>0.64600000000000002</v>
      </c>
      <c r="L99" s="152"/>
      <c r="M99" s="156"/>
      <c r="N99" s="157"/>
      <c r="O99" s="157"/>
      <c r="P99" s="157"/>
      <c r="Q99" s="157"/>
      <c r="R99" s="157"/>
      <c r="S99" s="157"/>
      <c r="T99" s="158"/>
      <c r="AT99" s="159" t="s">
        <v>146</v>
      </c>
      <c r="AU99" s="159" t="s">
        <v>86</v>
      </c>
      <c r="AV99" s="13" t="s">
        <v>86</v>
      </c>
      <c r="AW99" s="13" t="s">
        <v>37</v>
      </c>
      <c r="AX99" s="13" t="s">
        <v>76</v>
      </c>
      <c r="AY99" s="159" t="s">
        <v>128</v>
      </c>
    </row>
    <row r="100" spans="2:51" s="13" customFormat="1" ht="12">
      <c r="B100" s="152"/>
      <c r="D100" s="153" t="s">
        <v>146</v>
      </c>
      <c r="E100" s="159" t="s">
        <v>3</v>
      </c>
      <c r="F100" s="154" t="s">
        <v>272</v>
      </c>
      <c r="H100" s="155">
        <v>0.32600000000000001</v>
      </c>
      <c r="L100" s="152"/>
      <c r="M100" s="156"/>
      <c r="N100" s="157"/>
      <c r="O100" s="157"/>
      <c r="P100" s="157"/>
      <c r="Q100" s="157"/>
      <c r="R100" s="157"/>
      <c r="S100" s="157"/>
      <c r="T100" s="158"/>
      <c r="AT100" s="159" t="s">
        <v>146</v>
      </c>
      <c r="AU100" s="159" t="s">
        <v>86</v>
      </c>
      <c r="AV100" s="13" t="s">
        <v>86</v>
      </c>
      <c r="AW100" s="13" t="s">
        <v>37</v>
      </c>
      <c r="AX100" s="13" t="s">
        <v>76</v>
      </c>
      <c r="AY100" s="159" t="s">
        <v>128</v>
      </c>
    </row>
    <row r="101" spans="2:51" s="13" customFormat="1" ht="12">
      <c r="B101" s="152"/>
      <c r="D101" s="153" t="s">
        <v>146</v>
      </c>
      <c r="E101" s="159" t="s">
        <v>3</v>
      </c>
      <c r="F101" s="154" t="s">
        <v>273</v>
      </c>
      <c r="H101" s="155">
        <v>1.6160000000000001</v>
      </c>
      <c r="L101" s="152"/>
      <c r="M101" s="156"/>
      <c r="N101" s="157"/>
      <c r="O101" s="157"/>
      <c r="P101" s="157"/>
      <c r="Q101" s="157"/>
      <c r="R101" s="157"/>
      <c r="S101" s="157"/>
      <c r="T101" s="158"/>
      <c r="AT101" s="159" t="s">
        <v>146</v>
      </c>
      <c r="AU101" s="159" t="s">
        <v>86</v>
      </c>
      <c r="AV101" s="13" t="s">
        <v>86</v>
      </c>
      <c r="AW101" s="13" t="s">
        <v>37</v>
      </c>
      <c r="AX101" s="13" t="s">
        <v>76</v>
      </c>
      <c r="AY101" s="159" t="s">
        <v>128</v>
      </c>
    </row>
    <row r="102" spans="2:51" s="13" customFormat="1" ht="12">
      <c r="B102" s="152"/>
      <c r="D102" s="153" t="s">
        <v>146</v>
      </c>
      <c r="E102" s="159" t="s">
        <v>3</v>
      </c>
      <c r="F102" s="154" t="s">
        <v>274</v>
      </c>
      <c r="H102" s="155">
        <v>1.8089999999999999</v>
      </c>
      <c r="L102" s="152"/>
      <c r="M102" s="156"/>
      <c r="N102" s="157"/>
      <c r="O102" s="157"/>
      <c r="P102" s="157"/>
      <c r="Q102" s="157"/>
      <c r="R102" s="157"/>
      <c r="S102" s="157"/>
      <c r="T102" s="158"/>
      <c r="AT102" s="159" t="s">
        <v>146</v>
      </c>
      <c r="AU102" s="159" t="s">
        <v>86</v>
      </c>
      <c r="AV102" s="13" t="s">
        <v>86</v>
      </c>
      <c r="AW102" s="13" t="s">
        <v>37</v>
      </c>
      <c r="AX102" s="13" t="s">
        <v>76</v>
      </c>
      <c r="AY102" s="159" t="s">
        <v>128</v>
      </c>
    </row>
    <row r="103" spans="2:51" s="13" customFormat="1" ht="12">
      <c r="B103" s="152"/>
      <c r="D103" s="153" t="s">
        <v>146</v>
      </c>
      <c r="E103" s="159" t="s">
        <v>3</v>
      </c>
      <c r="F103" s="154" t="s">
        <v>275</v>
      </c>
      <c r="H103" s="155">
        <v>2.4649999999999999</v>
      </c>
      <c r="L103" s="152"/>
      <c r="M103" s="156"/>
      <c r="N103" s="157"/>
      <c r="O103" s="157"/>
      <c r="P103" s="157"/>
      <c r="Q103" s="157"/>
      <c r="R103" s="157"/>
      <c r="S103" s="157"/>
      <c r="T103" s="158"/>
      <c r="AT103" s="159" t="s">
        <v>146</v>
      </c>
      <c r="AU103" s="159" t="s">
        <v>86</v>
      </c>
      <c r="AV103" s="13" t="s">
        <v>86</v>
      </c>
      <c r="AW103" s="13" t="s">
        <v>37</v>
      </c>
      <c r="AX103" s="13" t="s">
        <v>76</v>
      </c>
      <c r="AY103" s="159" t="s">
        <v>128</v>
      </c>
    </row>
    <row r="104" spans="2:51" s="13" customFormat="1" ht="24">
      <c r="B104" s="152"/>
      <c r="D104" s="153" t="s">
        <v>146</v>
      </c>
      <c r="E104" s="159" t="s">
        <v>3</v>
      </c>
      <c r="F104" s="154" t="s">
        <v>276</v>
      </c>
      <c r="H104" s="155">
        <v>6.37</v>
      </c>
      <c r="L104" s="152"/>
      <c r="M104" s="156"/>
      <c r="N104" s="157"/>
      <c r="O104" s="157"/>
      <c r="P104" s="157"/>
      <c r="Q104" s="157"/>
      <c r="R104" s="157"/>
      <c r="S104" s="157"/>
      <c r="T104" s="158"/>
      <c r="AT104" s="159" t="s">
        <v>146</v>
      </c>
      <c r="AU104" s="159" t="s">
        <v>86</v>
      </c>
      <c r="AV104" s="13" t="s">
        <v>86</v>
      </c>
      <c r="AW104" s="13" t="s">
        <v>37</v>
      </c>
      <c r="AX104" s="13" t="s">
        <v>76</v>
      </c>
      <c r="AY104" s="159" t="s">
        <v>128</v>
      </c>
    </row>
    <row r="105" spans="2:51" s="13" customFormat="1" ht="12">
      <c r="B105" s="152"/>
      <c r="D105" s="153" t="s">
        <v>146</v>
      </c>
      <c r="E105" s="159" t="s">
        <v>3</v>
      </c>
      <c r="F105" s="154" t="s">
        <v>277</v>
      </c>
      <c r="H105" s="155">
        <v>1.875</v>
      </c>
      <c r="L105" s="152"/>
      <c r="M105" s="156"/>
      <c r="N105" s="157"/>
      <c r="O105" s="157"/>
      <c r="P105" s="157"/>
      <c r="Q105" s="157"/>
      <c r="R105" s="157"/>
      <c r="S105" s="157"/>
      <c r="T105" s="158"/>
      <c r="AT105" s="159" t="s">
        <v>146</v>
      </c>
      <c r="AU105" s="159" t="s">
        <v>86</v>
      </c>
      <c r="AV105" s="13" t="s">
        <v>86</v>
      </c>
      <c r="AW105" s="13" t="s">
        <v>37</v>
      </c>
      <c r="AX105" s="13" t="s">
        <v>76</v>
      </c>
      <c r="AY105" s="159" t="s">
        <v>128</v>
      </c>
    </row>
    <row r="106" spans="2:51" s="13" customFormat="1" ht="12">
      <c r="B106" s="152"/>
      <c r="D106" s="153" t="s">
        <v>146</v>
      </c>
      <c r="E106" s="159" t="s">
        <v>3</v>
      </c>
      <c r="F106" s="154" t="s">
        <v>278</v>
      </c>
      <c r="H106" s="155">
        <v>2.742</v>
      </c>
      <c r="L106" s="152"/>
      <c r="M106" s="156"/>
      <c r="N106" s="157"/>
      <c r="O106" s="157"/>
      <c r="P106" s="157"/>
      <c r="Q106" s="157"/>
      <c r="R106" s="157"/>
      <c r="S106" s="157"/>
      <c r="T106" s="158"/>
      <c r="AT106" s="159" t="s">
        <v>146</v>
      </c>
      <c r="AU106" s="159" t="s">
        <v>86</v>
      </c>
      <c r="AV106" s="13" t="s">
        <v>86</v>
      </c>
      <c r="AW106" s="13" t="s">
        <v>37</v>
      </c>
      <c r="AX106" s="13" t="s">
        <v>76</v>
      </c>
      <c r="AY106" s="159" t="s">
        <v>128</v>
      </c>
    </row>
    <row r="107" spans="2:51" s="13" customFormat="1" ht="12">
      <c r="B107" s="152"/>
      <c r="D107" s="153" t="s">
        <v>146</v>
      </c>
      <c r="E107" s="159" t="s">
        <v>3</v>
      </c>
      <c r="F107" s="154" t="s">
        <v>279</v>
      </c>
      <c r="H107" s="155">
        <v>0.3</v>
      </c>
      <c r="L107" s="152"/>
      <c r="M107" s="156"/>
      <c r="N107" s="157"/>
      <c r="O107" s="157"/>
      <c r="P107" s="157"/>
      <c r="Q107" s="157"/>
      <c r="R107" s="157"/>
      <c r="S107" s="157"/>
      <c r="T107" s="158"/>
      <c r="AT107" s="159" t="s">
        <v>146</v>
      </c>
      <c r="AU107" s="159" t="s">
        <v>86</v>
      </c>
      <c r="AV107" s="13" t="s">
        <v>86</v>
      </c>
      <c r="AW107" s="13" t="s">
        <v>37</v>
      </c>
      <c r="AX107" s="13" t="s">
        <v>76</v>
      </c>
      <c r="AY107" s="159" t="s">
        <v>128</v>
      </c>
    </row>
    <row r="108" spans="2:51" s="13" customFormat="1" ht="12">
      <c r="B108" s="152"/>
      <c r="D108" s="153" t="s">
        <v>146</v>
      </c>
      <c r="E108" s="159" t="s">
        <v>3</v>
      </c>
      <c r="F108" s="154" t="s">
        <v>280</v>
      </c>
      <c r="H108" s="155">
        <v>3.3380000000000001</v>
      </c>
      <c r="L108" s="152"/>
      <c r="M108" s="156"/>
      <c r="N108" s="157"/>
      <c r="O108" s="157"/>
      <c r="P108" s="157"/>
      <c r="Q108" s="157"/>
      <c r="R108" s="157"/>
      <c r="S108" s="157"/>
      <c r="T108" s="158"/>
      <c r="AT108" s="159" t="s">
        <v>146</v>
      </c>
      <c r="AU108" s="159" t="s">
        <v>86</v>
      </c>
      <c r="AV108" s="13" t="s">
        <v>86</v>
      </c>
      <c r="AW108" s="13" t="s">
        <v>37</v>
      </c>
      <c r="AX108" s="13" t="s">
        <v>76</v>
      </c>
      <c r="AY108" s="159" t="s">
        <v>128</v>
      </c>
    </row>
    <row r="109" spans="2:51" s="13" customFormat="1" ht="12">
      <c r="B109" s="152"/>
      <c r="D109" s="153" t="s">
        <v>146</v>
      </c>
      <c r="E109" s="159" t="s">
        <v>3</v>
      </c>
      <c r="F109" s="154" t="s">
        <v>281</v>
      </c>
      <c r="H109" s="155">
        <v>2.802</v>
      </c>
      <c r="L109" s="152"/>
      <c r="M109" s="156"/>
      <c r="N109" s="157"/>
      <c r="O109" s="157"/>
      <c r="P109" s="157"/>
      <c r="Q109" s="157"/>
      <c r="R109" s="157"/>
      <c r="S109" s="157"/>
      <c r="T109" s="158"/>
      <c r="AT109" s="159" t="s">
        <v>146</v>
      </c>
      <c r="AU109" s="159" t="s">
        <v>86</v>
      </c>
      <c r="AV109" s="13" t="s">
        <v>86</v>
      </c>
      <c r="AW109" s="13" t="s">
        <v>37</v>
      </c>
      <c r="AX109" s="13" t="s">
        <v>76</v>
      </c>
      <c r="AY109" s="159" t="s">
        <v>128</v>
      </c>
    </row>
    <row r="110" spans="2:51" s="13" customFormat="1" ht="12">
      <c r="B110" s="152"/>
      <c r="D110" s="153" t="s">
        <v>146</v>
      </c>
      <c r="E110" s="159" t="s">
        <v>3</v>
      </c>
      <c r="F110" s="154" t="s">
        <v>282</v>
      </c>
      <c r="H110" s="155">
        <v>2.73</v>
      </c>
      <c r="L110" s="152"/>
      <c r="M110" s="156"/>
      <c r="N110" s="157"/>
      <c r="O110" s="157"/>
      <c r="P110" s="157"/>
      <c r="Q110" s="157"/>
      <c r="R110" s="157"/>
      <c r="S110" s="157"/>
      <c r="T110" s="158"/>
      <c r="AT110" s="159" t="s">
        <v>146</v>
      </c>
      <c r="AU110" s="159" t="s">
        <v>86</v>
      </c>
      <c r="AV110" s="13" t="s">
        <v>86</v>
      </c>
      <c r="AW110" s="13" t="s">
        <v>37</v>
      </c>
      <c r="AX110" s="13" t="s">
        <v>76</v>
      </c>
      <c r="AY110" s="159" t="s">
        <v>128</v>
      </c>
    </row>
    <row r="111" spans="2:51" s="13" customFormat="1" ht="12">
      <c r="B111" s="152"/>
      <c r="D111" s="153" t="s">
        <v>146</v>
      </c>
      <c r="E111" s="159" t="s">
        <v>3</v>
      </c>
      <c r="F111" s="154" t="s">
        <v>283</v>
      </c>
      <c r="H111" s="155">
        <v>1.7709999999999999</v>
      </c>
      <c r="L111" s="152"/>
      <c r="M111" s="156"/>
      <c r="N111" s="157"/>
      <c r="O111" s="157"/>
      <c r="P111" s="157"/>
      <c r="Q111" s="157"/>
      <c r="R111" s="157"/>
      <c r="S111" s="157"/>
      <c r="T111" s="158"/>
      <c r="AT111" s="159" t="s">
        <v>146</v>
      </c>
      <c r="AU111" s="159" t="s">
        <v>86</v>
      </c>
      <c r="AV111" s="13" t="s">
        <v>86</v>
      </c>
      <c r="AW111" s="13" t="s">
        <v>37</v>
      </c>
      <c r="AX111" s="13" t="s">
        <v>76</v>
      </c>
      <c r="AY111" s="159" t="s">
        <v>128</v>
      </c>
    </row>
    <row r="112" spans="2:51" s="13" customFormat="1" ht="12">
      <c r="B112" s="152"/>
      <c r="D112" s="153" t="s">
        <v>146</v>
      </c>
      <c r="E112" s="159" t="s">
        <v>3</v>
      </c>
      <c r="F112" s="154" t="s">
        <v>284</v>
      </c>
      <c r="H112" s="155">
        <v>1.488</v>
      </c>
      <c r="L112" s="152"/>
      <c r="M112" s="156"/>
      <c r="N112" s="157"/>
      <c r="O112" s="157"/>
      <c r="P112" s="157"/>
      <c r="Q112" s="157"/>
      <c r="R112" s="157"/>
      <c r="S112" s="157"/>
      <c r="T112" s="158"/>
      <c r="AT112" s="159" t="s">
        <v>146</v>
      </c>
      <c r="AU112" s="159" t="s">
        <v>86</v>
      </c>
      <c r="AV112" s="13" t="s">
        <v>86</v>
      </c>
      <c r="AW112" s="13" t="s">
        <v>37</v>
      </c>
      <c r="AX112" s="13" t="s">
        <v>76</v>
      </c>
      <c r="AY112" s="159" t="s">
        <v>128</v>
      </c>
    </row>
    <row r="113" spans="1:65" s="13" customFormat="1" ht="12">
      <c r="B113" s="152"/>
      <c r="D113" s="153" t="s">
        <v>146</v>
      </c>
      <c r="E113" s="159" t="s">
        <v>3</v>
      </c>
      <c r="F113" s="154" t="s">
        <v>285</v>
      </c>
      <c r="H113" s="155">
        <v>3.585</v>
      </c>
      <c r="L113" s="152"/>
      <c r="M113" s="156"/>
      <c r="N113" s="157"/>
      <c r="O113" s="157"/>
      <c r="P113" s="157"/>
      <c r="Q113" s="157"/>
      <c r="R113" s="157"/>
      <c r="S113" s="157"/>
      <c r="T113" s="158"/>
      <c r="AT113" s="159" t="s">
        <v>146</v>
      </c>
      <c r="AU113" s="159" t="s">
        <v>86</v>
      </c>
      <c r="AV113" s="13" t="s">
        <v>86</v>
      </c>
      <c r="AW113" s="13" t="s">
        <v>37</v>
      </c>
      <c r="AX113" s="13" t="s">
        <v>76</v>
      </c>
      <c r="AY113" s="159" t="s">
        <v>128</v>
      </c>
    </row>
    <row r="114" spans="1:65" s="13" customFormat="1" ht="12">
      <c r="B114" s="152"/>
      <c r="D114" s="153" t="s">
        <v>146</v>
      </c>
      <c r="E114" s="159" t="s">
        <v>3</v>
      </c>
      <c r="F114" s="154" t="s">
        <v>286</v>
      </c>
      <c r="H114" s="155">
        <v>1.44</v>
      </c>
      <c r="L114" s="152"/>
      <c r="M114" s="156"/>
      <c r="N114" s="157"/>
      <c r="O114" s="157"/>
      <c r="P114" s="157"/>
      <c r="Q114" s="157"/>
      <c r="R114" s="157"/>
      <c r="S114" s="157"/>
      <c r="T114" s="158"/>
      <c r="AT114" s="159" t="s">
        <v>146</v>
      </c>
      <c r="AU114" s="159" t="s">
        <v>86</v>
      </c>
      <c r="AV114" s="13" t="s">
        <v>86</v>
      </c>
      <c r="AW114" s="13" t="s">
        <v>37</v>
      </c>
      <c r="AX114" s="13" t="s">
        <v>76</v>
      </c>
      <c r="AY114" s="159" t="s">
        <v>128</v>
      </c>
    </row>
    <row r="115" spans="1:65" s="13" customFormat="1" ht="12">
      <c r="B115" s="152"/>
      <c r="D115" s="153" t="s">
        <v>146</v>
      </c>
      <c r="E115" s="159" t="s">
        <v>3</v>
      </c>
      <c r="F115" s="154" t="s">
        <v>287</v>
      </c>
      <c r="H115" s="155">
        <v>0.45</v>
      </c>
      <c r="L115" s="152"/>
      <c r="M115" s="156"/>
      <c r="N115" s="157"/>
      <c r="O115" s="157"/>
      <c r="P115" s="157"/>
      <c r="Q115" s="157"/>
      <c r="R115" s="157"/>
      <c r="S115" s="157"/>
      <c r="T115" s="158"/>
      <c r="AT115" s="159" t="s">
        <v>146</v>
      </c>
      <c r="AU115" s="159" t="s">
        <v>86</v>
      </c>
      <c r="AV115" s="13" t="s">
        <v>86</v>
      </c>
      <c r="AW115" s="13" t="s">
        <v>37</v>
      </c>
      <c r="AX115" s="13" t="s">
        <v>76</v>
      </c>
      <c r="AY115" s="159" t="s">
        <v>128</v>
      </c>
    </row>
    <row r="116" spans="1:65" s="16" customFormat="1" ht="12">
      <c r="B116" s="173"/>
      <c r="D116" s="153" t="s">
        <v>146</v>
      </c>
      <c r="E116" s="174" t="s">
        <v>3</v>
      </c>
      <c r="F116" s="175" t="s">
        <v>196</v>
      </c>
      <c r="H116" s="176">
        <v>85.366</v>
      </c>
      <c r="L116" s="173"/>
      <c r="M116" s="177"/>
      <c r="N116" s="178"/>
      <c r="O116" s="178"/>
      <c r="P116" s="178"/>
      <c r="Q116" s="178"/>
      <c r="R116" s="178"/>
      <c r="S116" s="178"/>
      <c r="T116" s="179"/>
      <c r="AT116" s="174" t="s">
        <v>146</v>
      </c>
      <c r="AU116" s="174" t="s">
        <v>86</v>
      </c>
      <c r="AV116" s="16" t="s">
        <v>137</v>
      </c>
      <c r="AW116" s="16" t="s">
        <v>37</v>
      </c>
      <c r="AX116" s="16" t="s">
        <v>84</v>
      </c>
      <c r="AY116" s="174" t="s">
        <v>128</v>
      </c>
    </row>
    <row r="117" spans="1:65" s="2" customFormat="1" ht="37.75" customHeight="1">
      <c r="A117" s="30"/>
      <c r="B117" s="135"/>
      <c r="C117" s="136" t="s">
        <v>288</v>
      </c>
      <c r="D117" s="136" t="s">
        <v>132</v>
      </c>
      <c r="E117" s="137" t="s">
        <v>289</v>
      </c>
      <c r="F117" s="138" t="s">
        <v>290</v>
      </c>
      <c r="G117" s="139" t="s">
        <v>256</v>
      </c>
      <c r="H117" s="140">
        <v>99.509</v>
      </c>
      <c r="I117" s="141">
        <v>0</v>
      </c>
      <c r="J117" s="141">
        <f>ROUND(I117*H117,2)</f>
        <v>0</v>
      </c>
      <c r="K117" s="138" t="s">
        <v>156</v>
      </c>
      <c r="L117" s="31"/>
      <c r="M117" s="142" t="s">
        <v>3</v>
      </c>
      <c r="N117" s="143" t="s">
        <v>47</v>
      </c>
      <c r="O117" s="144">
        <v>1.165</v>
      </c>
      <c r="P117" s="144">
        <f>O117*H117</f>
        <v>115.92798500000001</v>
      </c>
      <c r="Q117" s="144">
        <v>0</v>
      </c>
      <c r="R117" s="144">
        <f>Q117*H117</f>
        <v>0</v>
      </c>
      <c r="S117" s="144">
        <v>0.7</v>
      </c>
      <c r="T117" s="145">
        <f>S117*H117</f>
        <v>69.656300000000002</v>
      </c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R117" s="146" t="s">
        <v>137</v>
      </c>
      <c r="AT117" s="146" t="s">
        <v>132</v>
      </c>
      <c r="AU117" s="146" t="s">
        <v>86</v>
      </c>
      <c r="AY117" s="18" t="s">
        <v>128</v>
      </c>
      <c r="BE117" s="147">
        <f>IF(N117="základní",J117,0)</f>
        <v>0</v>
      </c>
      <c r="BF117" s="147">
        <f>IF(N117="snížená",J117,0)</f>
        <v>0</v>
      </c>
      <c r="BG117" s="147">
        <f>IF(N117="zákl. přenesená",J117,0)</f>
        <v>0</v>
      </c>
      <c r="BH117" s="147">
        <f>IF(N117="sníž. přenesená",J117,0)</f>
        <v>0</v>
      </c>
      <c r="BI117" s="147">
        <f>IF(N117="nulová",J117,0)</f>
        <v>0</v>
      </c>
      <c r="BJ117" s="18" t="s">
        <v>84</v>
      </c>
      <c r="BK117" s="147">
        <f>ROUND(I117*H117,2)</f>
        <v>0</v>
      </c>
      <c r="BL117" s="18" t="s">
        <v>137</v>
      </c>
      <c r="BM117" s="146" t="s">
        <v>291</v>
      </c>
    </row>
    <row r="118" spans="1:65" s="2" customFormat="1" ht="11">
      <c r="A118" s="30"/>
      <c r="B118" s="31"/>
      <c r="C118" s="30"/>
      <c r="D118" s="148" t="s">
        <v>139</v>
      </c>
      <c r="E118" s="30"/>
      <c r="F118" s="149" t="s">
        <v>292</v>
      </c>
      <c r="G118" s="30"/>
      <c r="H118" s="30"/>
      <c r="I118" s="30"/>
      <c r="J118" s="30"/>
      <c r="K118" s="30"/>
      <c r="L118" s="31"/>
      <c r="M118" s="150"/>
      <c r="N118" s="151"/>
      <c r="O118" s="51"/>
      <c r="P118" s="51"/>
      <c r="Q118" s="51"/>
      <c r="R118" s="51"/>
      <c r="S118" s="51"/>
      <c r="T118" s="52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8" t="s">
        <v>139</v>
      </c>
      <c r="AU118" s="18" t="s">
        <v>86</v>
      </c>
    </row>
    <row r="119" spans="1:65" s="14" customFormat="1" ht="12">
      <c r="B119" s="160"/>
      <c r="D119" s="153" t="s">
        <v>146</v>
      </c>
      <c r="E119" s="161" t="s">
        <v>3</v>
      </c>
      <c r="F119" s="162" t="s">
        <v>293</v>
      </c>
      <c r="H119" s="161" t="s">
        <v>3</v>
      </c>
      <c r="L119" s="160"/>
      <c r="M119" s="163"/>
      <c r="N119" s="164"/>
      <c r="O119" s="164"/>
      <c r="P119" s="164"/>
      <c r="Q119" s="164"/>
      <c r="R119" s="164"/>
      <c r="S119" s="164"/>
      <c r="T119" s="165"/>
      <c r="AT119" s="161" t="s">
        <v>146</v>
      </c>
      <c r="AU119" s="161" t="s">
        <v>86</v>
      </c>
      <c r="AV119" s="14" t="s">
        <v>84</v>
      </c>
      <c r="AW119" s="14" t="s">
        <v>37</v>
      </c>
      <c r="AX119" s="14" t="s">
        <v>76</v>
      </c>
      <c r="AY119" s="161" t="s">
        <v>128</v>
      </c>
    </row>
    <row r="120" spans="1:65" s="13" customFormat="1" ht="12">
      <c r="B120" s="152"/>
      <c r="D120" s="153" t="s">
        <v>146</v>
      </c>
      <c r="E120" s="159" t="s">
        <v>3</v>
      </c>
      <c r="F120" s="154" t="s">
        <v>294</v>
      </c>
      <c r="H120" s="155">
        <v>49.094999999999999</v>
      </c>
      <c r="L120" s="152"/>
      <c r="M120" s="156"/>
      <c r="N120" s="157"/>
      <c r="O120" s="157"/>
      <c r="P120" s="157"/>
      <c r="Q120" s="157"/>
      <c r="R120" s="157"/>
      <c r="S120" s="157"/>
      <c r="T120" s="158"/>
      <c r="AT120" s="159" t="s">
        <v>146</v>
      </c>
      <c r="AU120" s="159" t="s">
        <v>86</v>
      </c>
      <c r="AV120" s="13" t="s">
        <v>86</v>
      </c>
      <c r="AW120" s="13" t="s">
        <v>37</v>
      </c>
      <c r="AX120" s="13" t="s">
        <v>76</v>
      </c>
      <c r="AY120" s="159" t="s">
        <v>128</v>
      </c>
    </row>
    <row r="121" spans="1:65" s="13" customFormat="1" ht="12">
      <c r="B121" s="152"/>
      <c r="D121" s="153" t="s">
        <v>146</v>
      </c>
      <c r="E121" s="159" t="s">
        <v>3</v>
      </c>
      <c r="F121" s="154" t="s">
        <v>295</v>
      </c>
      <c r="H121" s="155">
        <v>-17.050999999999998</v>
      </c>
      <c r="L121" s="152"/>
      <c r="M121" s="156"/>
      <c r="N121" s="157"/>
      <c r="O121" s="157"/>
      <c r="P121" s="157"/>
      <c r="Q121" s="157"/>
      <c r="R121" s="157"/>
      <c r="S121" s="157"/>
      <c r="T121" s="158"/>
      <c r="AT121" s="159" t="s">
        <v>146</v>
      </c>
      <c r="AU121" s="159" t="s">
        <v>86</v>
      </c>
      <c r="AV121" s="13" t="s">
        <v>86</v>
      </c>
      <c r="AW121" s="13" t="s">
        <v>37</v>
      </c>
      <c r="AX121" s="13" t="s">
        <v>76</v>
      </c>
      <c r="AY121" s="159" t="s">
        <v>128</v>
      </c>
    </row>
    <row r="122" spans="1:65" s="13" customFormat="1" ht="12">
      <c r="B122" s="152"/>
      <c r="D122" s="153" t="s">
        <v>146</v>
      </c>
      <c r="E122" s="159" t="s">
        <v>3</v>
      </c>
      <c r="F122" s="154" t="s">
        <v>296</v>
      </c>
      <c r="H122" s="155">
        <v>-2.9380000000000002</v>
      </c>
      <c r="L122" s="152"/>
      <c r="M122" s="156"/>
      <c r="N122" s="157"/>
      <c r="O122" s="157"/>
      <c r="P122" s="157"/>
      <c r="Q122" s="157"/>
      <c r="R122" s="157"/>
      <c r="S122" s="157"/>
      <c r="T122" s="158"/>
      <c r="AT122" s="159" t="s">
        <v>146</v>
      </c>
      <c r="AU122" s="159" t="s">
        <v>86</v>
      </c>
      <c r="AV122" s="13" t="s">
        <v>86</v>
      </c>
      <c r="AW122" s="13" t="s">
        <v>37</v>
      </c>
      <c r="AX122" s="13" t="s">
        <v>76</v>
      </c>
      <c r="AY122" s="159" t="s">
        <v>128</v>
      </c>
    </row>
    <row r="123" spans="1:65" s="15" customFormat="1" ht="12">
      <c r="B123" s="166"/>
      <c r="D123" s="153" t="s">
        <v>146</v>
      </c>
      <c r="E123" s="167" t="s">
        <v>3</v>
      </c>
      <c r="F123" s="168" t="s">
        <v>187</v>
      </c>
      <c r="H123" s="169">
        <v>29.106000000000002</v>
      </c>
      <c r="L123" s="166"/>
      <c r="M123" s="170"/>
      <c r="N123" s="171"/>
      <c r="O123" s="171"/>
      <c r="P123" s="171"/>
      <c r="Q123" s="171"/>
      <c r="R123" s="171"/>
      <c r="S123" s="171"/>
      <c r="T123" s="172"/>
      <c r="AT123" s="167" t="s">
        <v>146</v>
      </c>
      <c r="AU123" s="167" t="s">
        <v>86</v>
      </c>
      <c r="AV123" s="15" t="s">
        <v>188</v>
      </c>
      <c r="AW123" s="15" t="s">
        <v>37</v>
      </c>
      <c r="AX123" s="15" t="s">
        <v>76</v>
      </c>
      <c r="AY123" s="167" t="s">
        <v>128</v>
      </c>
    </row>
    <row r="124" spans="1:65" s="14" customFormat="1" ht="12">
      <c r="B124" s="160"/>
      <c r="D124" s="153" t="s">
        <v>146</v>
      </c>
      <c r="E124" s="161" t="s">
        <v>3</v>
      </c>
      <c r="F124" s="162" t="s">
        <v>297</v>
      </c>
      <c r="H124" s="161" t="s">
        <v>3</v>
      </c>
      <c r="L124" s="160"/>
      <c r="M124" s="163"/>
      <c r="N124" s="164"/>
      <c r="O124" s="164"/>
      <c r="P124" s="164"/>
      <c r="Q124" s="164"/>
      <c r="R124" s="164"/>
      <c r="S124" s="164"/>
      <c r="T124" s="165"/>
      <c r="AT124" s="161" t="s">
        <v>146</v>
      </c>
      <c r="AU124" s="161" t="s">
        <v>86</v>
      </c>
      <c r="AV124" s="14" t="s">
        <v>84</v>
      </c>
      <c r="AW124" s="14" t="s">
        <v>37</v>
      </c>
      <c r="AX124" s="14" t="s">
        <v>76</v>
      </c>
      <c r="AY124" s="161" t="s">
        <v>128</v>
      </c>
    </row>
    <row r="125" spans="1:65" s="13" customFormat="1" ht="12">
      <c r="B125" s="152"/>
      <c r="D125" s="153" t="s">
        <v>146</v>
      </c>
      <c r="E125" s="159" t="s">
        <v>3</v>
      </c>
      <c r="F125" s="154" t="s">
        <v>298</v>
      </c>
      <c r="H125" s="155">
        <v>22.119</v>
      </c>
      <c r="L125" s="152"/>
      <c r="M125" s="156"/>
      <c r="N125" s="157"/>
      <c r="O125" s="157"/>
      <c r="P125" s="157"/>
      <c r="Q125" s="157"/>
      <c r="R125" s="157"/>
      <c r="S125" s="157"/>
      <c r="T125" s="158"/>
      <c r="AT125" s="159" t="s">
        <v>146</v>
      </c>
      <c r="AU125" s="159" t="s">
        <v>86</v>
      </c>
      <c r="AV125" s="13" t="s">
        <v>86</v>
      </c>
      <c r="AW125" s="13" t="s">
        <v>37</v>
      </c>
      <c r="AX125" s="13" t="s">
        <v>76</v>
      </c>
      <c r="AY125" s="159" t="s">
        <v>128</v>
      </c>
    </row>
    <row r="126" spans="1:65" s="13" customFormat="1" ht="12">
      <c r="B126" s="152"/>
      <c r="D126" s="153" t="s">
        <v>146</v>
      </c>
      <c r="E126" s="159" t="s">
        <v>3</v>
      </c>
      <c r="F126" s="154" t="s">
        <v>299</v>
      </c>
      <c r="H126" s="155">
        <v>-5.7750000000000004</v>
      </c>
      <c r="L126" s="152"/>
      <c r="M126" s="156"/>
      <c r="N126" s="157"/>
      <c r="O126" s="157"/>
      <c r="P126" s="157"/>
      <c r="Q126" s="157"/>
      <c r="R126" s="157"/>
      <c r="S126" s="157"/>
      <c r="T126" s="158"/>
      <c r="AT126" s="159" t="s">
        <v>146</v>
      </c>
      <c r="AU126" s="159" t="s">
        <v>86</v>
      </c>
      <c r="AV126" s="13" t="s">
        <v>86</v>
      </c>
      <c r="AW126" s="13" t="s">
        <v>37</v>
      </c>
      <c r="AX126" s="13" t="s">
        <v>76</v>
      </c>
      <c r="AY126" s="159" t="s">
        <v>128</v>
      </c>
    </row>
    <row r="127" spans="1:65" s="15" customFormat="1" ht="12">
      <c r="B127" s="166"/>
      <c r="D127" s="153" t="s">
        <v>146</v>
      </c>
      <c r="E127" s="167" t="s">
        <v>3</v>
      </c>
      <c r="F127" s="168" t="s">
        <v>187</v>
      </c>
      <c r="H127" s="169">
        <v>16.344000000000001</v>
      </c>
      <c r="L127" s="166"/>
      <c r="M127" s="170"/>
      <c r="N127" s="171"/>
      <c r="O127" s="171"/>
      <c r="P127" s="171"/>
      <c r="Q127" s="171"/>
      <c r="R127" s="171"/>
      <c r="S127" s="171"/>
      <c r="T127" s="172"/>
      <c r="AT127" s="167" t="s">
        <v>146</v>
      </c>
      <c r="AU127" s="167" t="s">
        <v>86</v>
      </c>
      <c r="AV127" s="15" t="s">
        <v>188</v>
      </c>
      <c r="AW127" s="15" t="s">
        <v>37</v>
      </c>
      <c r="AX127" s="15" t="s">
        <v>76</v>
      </c>
      <c r="AY127" s="167" t="s">
        <v>128</v>
      </c>
    </row>
    <row r="128" spans="1:65" s="14" customFormat="1" ht="12">
      <c r="B128" s="160"/>
      <c r="D128" s="153" t="s">
        <v>146</v>
      </c>
      <c r="E128" s="161" t="s">
        <v>3</v>
      </c>
      <c r="F128" s="162" t="s">
        <v>300</v>
      </c>
      <c r="H128" s="161" t="s">
        <v>3</v>
      </c>
      <c r="L128" s="160"/>
      <c r="M128" s="163"/>
      <c r="N128" s="164"/>
      <c r="O128" s="164"/>
      <c r="P128" s="164"/>
      <c r="Q128" s="164"/>
      <c r="R128" s="164"/>
      <c r="S128" s="164"/>
      <c r="T128" s="165"/>
      <c r="AT128" s="161" t="s">
        <v>146</v>
      </c>
      <c r="AU128" s="161" t="s">
        <v>86</v>
      </c>
      <c r="AV128" s="14" t="s">
        <v>84</v>
      </c>
      <c r="AW128" s="14" t="s">
        <v>37</v>
      </c>
      <c r="AX128" s="14" t="s">
        <v>76</v>
      </c>
      <c r="AY128" s="161" t="s">
        <v>128</v>
      </c>
    </row>
    <row r="129" spans="2:51" s="13" customFormat="1" ht="12">
      <c r="B129" s="152"/>
      <c r="D129" s="153" t="s">
        <v>146</v>
      </c>
      <c r="E129" s="159" t="s">
        <v>3</v>
      </c>
      <c r="F129" s="154" t="s">
        <v>301</v>
      </c>
      <c r="H129" s="155">
        <v>20.46</v>
      </c>
      <c r="L129" s="152"/>
      <c r="M129" s="156"/>
      <c r="N129" s="157"/>
      <c r="O129" s="157"/>
      <c r="P129" s="157"/>
      <c r="Q129" s="157"/>
      <c r="R129" s="157"/>
      <c r="S129" s="157"/>
      <c r="T129" s="158"/>
      <c r="AT129" s="159" t="s">
        <v>146</v>
      </c>
      <c r="AU129" s="159" t="s">
        <v>86</v>
      </c>
      <c r="AV129" s="13" t="s">
        <v>86</v>
      </c>
      <c r="AW129" s="13" t="s">
        <v>37</v>
      </c>
      <c r="AX129" s="13" t="s">
        <v>76</v>
      </c>
      <c r="AY129" s="159" t="s">
        <v>128</v>
      </c>
    </row>
    <row r="130" spans="2:51" s="13" customFormat="1" ht="12">
      <c r="B130" s="152"/>
      <c r="D130" s="153" t="s">
        <v>146</v>
      </c>
      <c r="E130" s="159" t="s">
        <v>3</v>
      </c>
      <c r="F130" s="154" t="s">
        <v>302</v>
      </c>
      <c r="H130" s="155">
        <v>-4.2409999999999997</v>
      </c>
      <c r="L130" s="152"/>
      <c r="M130" s="156"/>
      <c r="N130" s="157"/>
      <c r="O130" s="157"/>
      <c r="P130" s="157"/>
      <c r="Q130" s="157"/>
      <c r="R130" s="157"/>
      <c r="S130" s="157"/>
      <c r="T130" s="158"/>
      <c r="AT130" s="159" t="s">
        <v>146</v>
      </c>
      <c r="AU130" s="159" t="s">
        <v>86</v>
      </c>
      <c r="AV130" s="13" t="s">
        <v>86</v>
      </c>
      <c r="AW130" s="13" t="s">
        <v>37</v>
      </c>
      <c r="AX130" s="13" t="s">
        <v>76</v>
      </c>
      <c r="AY130" s="159" t="s">
        <v>128</v>
      </c>
    </row>
    <row r="131" spans="2:51" s="15" customFormat="1" ht="12">
      <c r="B131" s="166"/>
      <c r="D131" s="153" t="s">
        <v>146</v>
      </c>
      <c r="E131" s="167" t="s">
        <v>3</v>
      </c>
      <c r="F131" s="168" t="s">
        <v>187</v>
      </c>
      <c r="H131" s="169">
        <v>16.219000000000001</v>
      </c>
      <c r="L131" s="166"/>
      <c r="M131" s="170"/>
      <c r="N131" s="171"/>
      <c r="O131" s="171"/>
      <c r="P131" s="171"/>
      <c r="Q131" s="171"/>
      <c r="R131" s="171"/>
      <c r="S131" s="171"/>
      <c r="T131" s="172"/>
      <c r="AT131" s="167" t="s">
        <v>146</v>
      </c>
      <c r="AU131" s="167" t="s">
        <v>86</v>
      </c>
      <c r="AV131" s="15" t="s">
        <v>188</v>
      </c>
      <c r="AW131" s="15" t="s">
        <v>37</v>
      </c>
      <c r="AX131" s="15" t="s">
        <v>76</v>
      </c>
      <c r="AY131" s="167" t="s">
        <v>128</v>
      </c>
    </row>
    <row r="132" spans="2:51" s="14" customFormat="1" ht="12">
      <c r="B132" s="160"/>
      <c r="D132" s="153" t="s">
        <v>146</v>
      </c>
      <c r="E132" s="161" t="s">
        <v>3</v>
      </c>
      <c r="F132" s="162" t="s">
        <v>303</v>
      </c>
      <c r="H132" s="161" t="s">
        <v>3</v>
      </c>
      <c r="L132" s="160"/>
      <c r="M132" s="163"/>
      <c r="N132" s="164"/>
      <c r="O132" s="164"/>
      <c r="P132" s="164"/>
      <c r="Q132" s="164"/>
      <c r="R132" s="164"/>
      <c r="S132" s="164"/>
      <c r="T132" s="165"/>
      <c r="AT132" s="161" t="s">
        <v>146</v>
      </c>
      <c r="AU132" s="161" t="s">
        <v>86</v>
      </c>
      <c r="AV132" s="14" t="s">
        <v>84</v>
      </c>
      <c r="AW132" s="14" t="s">
        <v>37</v>
      </c>
      <c r="AX132" s="14" t="s">
        <v>76</v>
      </c>
      <c r="AY132" s="161" t="s">
        <v>128</v>
      </c>
    </row>
    <row r="133" spans="2:51" s="13" customFormat="1" ht="12">
      <c r="B133" s="152"/>
      <c r="D133" s="153" t="s">
        <v>146</v>
      </c>
      <c r="E133" s="159" t="s">
        <v>3</v>
      </c>
      <c r="F133" s="154" t="s">
        <v>304</v>
      </c>
      <c r="H133" s="155">
        <v>3.8250000000000002</v>
      </c>
      <c r="L133" s="152"/>
      <c r="M133" s="156"/>
      <c r="N133" s="157"/>
      <c r="O133" s="157"/>
      <c r="P133" s="157"/>
      <c r="Q133" s="157"/>
      <c r="R133" s="157"/>
      <c r="S133" s="157"/>
      <c r="T133" s="158"/>
      <c r="AT133" s="159" t="s">
        <v>146</v>
      </c>
      <c r="AU133" s="159" t="s">
        <v>86</v>
      </c>
      <c r="AV133" s="13" t="s">
        <v>86</v>
      </c>
      <c r="AW133" s="13" t="s">
        <v>37</v>
      </c>
      <c r="AX133" s="13" t="s">
        <v>76</v>
      </c>
      <c r="AY133" s="159" t="s">
        <v>128</v>
      </c>
    </row>
    <row r="134" spans="2:51" s="15" customFormat="1" ht="12">
      <c r="B134" s="166"/>
      <c r="D134" s="153" t="s">
        <v>146</v>
      </c>
      <c r="E134" s="167" t="s">
        <v>3</v>
      </c>
      <c r="F134" s="168" t="s">
        <v>187</v>
      </c>
      <c r="H134" s="169">
        <v>3.8250000000000002</v>
      </c>
      <c r="L134" s="166"/>
      <c r="M134" s="170"/>
      <c r="N134" s="171"/>
      <c r="O134" s="171"/>
      <c r="P134" s="171"/>
      <c r="Q134" s="171"/>
      <c r="R134" s="171"/>
      <c r="S134" s="171"/>
      <c r="T134" s="172"/>
      <c r="AT134" s="167" t="s">
        <v>146</v>
      </c>
      <c r="AU134" s="167" t="s">
        <v>86</v>
      </c>
      <c r="AV134" s="15" t="s">
        <v>188</v>
      </c>
      <c r="AW134" s="15" t="s">
        <v>37</v>
      </c>
      <c r="AX134" s="15" t="s">
        <v>76</v>
      </c>
      <c r="AY134" s="167" t="s">
        <v>128</v>
      </c>
    </row>
    <row r="135" spans="2:51" s="14" customFormat="1" ht="12">
      <c r="B135" s="160"/>
      <c r="D135" s="153" t="s">
        <v>146</v>
      </c>
      <c r="E135" s="161" t="s">
        <v>3</v>
      </c>
      <c r="F135" s="162" t="s">
        <v>305</v>
      </c>
      <c r="H135" s="161" t="s">
        <v>3</v>
      </c>
      <c r="L135" s="160"/>
      <c r="M135" s="163"/>
      <c r="N135" s="164"/>
      <c r="O135" s="164"/>
      <c r="P135" s="164"/>
      <c r="Q135" s="164"/>
      <c r="R135" s="164"/>
      <c r="S135" s="164"/>
      <c r="T135" s="165"/>
      <c r="AT135" s="161" t="s">
        <v>146</v>
      </c>
      <c r="AU135" s="161" t="s">
        <v>86</v>
      </c>
      <c r="AV135" s="14" t="s">
        <v>84</v>
      </c>
      <c r="AW135" s="14" t="s">
        <v>37</v>
      </c>
      <c r="AX135" s="14" t="s">
        <v>76</v>
      </c>
      <c r="AY135" s="161" t="s">
        <v>128</v>
      </c>
    </row>
    <row r="136" spans="2:51" s="13" customFormat="1" ht="12">
      <c r="B136" s="152"/>
      <c r="D136" s="153" t="s">
        <v>146</v>
      </c>
      <c r="E136" s="159" t="s">
        <v>3</v>
      </c>
      <c r="F136" s="154" t="s">
        <v>306</v>
      </c>
      <c r="H136" s="155">
        <v>9.3989999999999991</v>
      </c>
      <c r="L136" s="152"/>
      <c r="M136" s="156"/>
      <c r="N136" s="157"/>
      <c r="O136" s="157"/>
      <c r="P136" s="157"/>
      <c r="Q136" s="157"/>
      <c r="R136" s="157"/>
      <c r="S136" s="157"/>
      <c r="T136" s="158"/>
      <c r="AT136" s="159" t="s">
        <v>146</v>
      </c>
      <c r="AU136" s="159" t="s">
        <v>86</v>
      </c>
      <c r="AV136" s="13" t="s">
        <v>86</v>
      </c>
      <c r="AW136" s="13" t="s">
        <v>37</v>
      </c>
      <c r="AX136" s="13" t="s">
        <v>76</v>
      </c>
      <c r="AY136" s="159" t="s">
        <v>128</v>
      </c>
    </row>
    <row r="137" spans="2:51" s="15" customFormat="1" ht="12">
      <c r="B137" s="166"/>
      <c r="D137" s="153" t="s">
        <v>146</v>
      </c>
      <c r="E137" s="167" t="s">
        <v>3</v>
      </c>
      <c r="F137" s="168" t="s">
        <v>187</v>
      </c>
      <c r="H137" s="169">
        <v>9.3989999999999991</v>
      </c>
      <c r="L137" s="166"/>
      <c r="M137" s="170"/>
      <c r="N137" s="171"/>
      <c r="O137" s="171"/>
      <c r="P137" s="171"/>
      <c r="Q137" s="171"/>
      <c r="R137" s="171"/>
      <c r="S137" s="171"/>
      <c r="T137" s="172"/>
      <c r="AT137" s="167" t="s">
        <v>146</v>
      </c>
      <c r="AU137" s="167" t="s">
        <v>86</v>
      </c>
      <c r="AV137" s="15" t="s">
        <v>188</v>
      </c>
      <c r="AW137" s="15" t="s">
        <v>37</v>
      </c>
      <c r="AX137" s="15" t="s">
        <v>76</v>
      </c>
      <c r="AY137" s="167" t="s">
        <v>128</v>
      </c>
    </row>
    <row r="138" spans="2:51" s="14" customFormat="1" ht="12">
      <c r="B138" s="160"/>
      <c r="D138" s="153" t="s">
        <v>146</v>
      </c>
      <c r="E138" s="161" t="s">
        <v>3</v>
      </c>
      <c r="F138" s="162" t="s">
        <v>190</v>
      </c>
      <c r="H138" s="161" t="s">
        <v>3</v>
      </c>
      <c r="L138" s="160"/>
      <c r="M138" s="163"/>
      <c r="N138" s="164"/>
      <c r="O138" s="164"/>
      <c r="P138" s="164"/>
      <c r="Q138" s="164"/>
      <c r="R138" s="164"/>
      <c r="S138" s="164"/>
      <c r="T138" s="165"/>
      <c r="AT138" s="161" t="s">
        <v>146</v>
      </c>
      <c r="AU138" s="161" t="s">
        <v>86</v>
      </c>
      <c r="AV138" s="14" t="s">
        <v>84</v>
      </c>
      <c r="AW138" s="14" t="s">
        <v>37</v>
      </c>
      <c r="AX138" s="14" t="s">
        <v>76</v>
      </c>
      <c r="AY138" s="161" t="s">
        <v>128</v>
      </c>
    </row>
    <row r="139" spans="2:51" s="13" customFormat="1" ht="12">
      <c r="B139" s="152"/>
      <c r="D139" s="153" t="s">
        <v>146</v>
      </c>
      <c r="E139" s="159" t="s">
        <v>3</v>
      </c>
      <c r="F139" s="154" t="s">
        <v>307</v>
      </c>
      <c r="H139" s="155">
        <v>18.22</v>
      </c>
      <c r="L139" s="152"/>
      <c r="M139" s="156"/>
      <c r="N139" s="157"/>
      <c r="O139" s="157"/>
      <c r="P139" s="157"/>
      <c r="Q139" s="157"/>
      <c r="R139" s="157"/>
      <c r="S139" s="157"/>
      <c r="T139" s="158"/>
      <c r="AT139" s="159" t="s">
        <v>146</v>
      </c>
      <c r="AU139" s="159" t="s">
        <v>86</v>
      </c>
      <c r="AV139" s="13" t="s">
        <v>86</v>
      </c>
      <c r="AW139" s="13" t="s">
        <v>37</v>
      </c>
      <c r="AX139" s="13" t="s">
        <v>76</v>
      </c>
      <c r="AY139" s="159" t="s">
        <v>128</v>
      </c>
    </row>
    <row r="140" spans="2:51" s="14" customFormat="1" ht="12">
      <c r="B140" s="160"/>
      <c r="D140" s="153" t="s">
        <v>146</v>
      </c>
      <c r="E140" s="161" t="s">
        <v>3</v>
      </c>
      <c r="F140" s="162" t="s">
        <v>192</v>
      </c>
      <c r="H140" s="161" t="s">
        <v>3</v>
      </c>
      <c r="L140" s="160"/>
      <c r="M140" s="163"/>
      <c r="N140" s="164"/>
      <c r="O140" s="164"/>
      <c r="P140" s="164"/>
      <c r="Q140" s="164"/>
      <c r="R140" s="164"/>
      <c r="S140" s="164"/>
      <c r="T140" s="165"/>
      <c r="AT140" s="161" t="s">
        <v>146</v>
      </c>
      <c r="AU140" s="161" t="s">
        <v>86</v>
      </c>
      <c r="AV140" s="14" t="s">
        <v>84</v>
      </c>
      <c r="AW140" s="14" t="s">
        <v>37</v>
      </c>
      <c r="AX140" s="14" t="s">
        <v>76</v>
      </c>
      <c r="AY140" s="161" t="s">
        <v>128</v>
      </c>
    </row>
    <row r="141" spans="2:51" s="13" customFormat="1" ht="12">
      <c r="B141" s="152"/>
      <c r="D141" s="153" t="s">
        <v>146</v>
      </c>
      <c r="E141" s="159" t="s">
        <v>3</v>
      </c>
      <c r="F141" s="154" t="s">
        <v>308</v>
      </c>
      <c r="H141" s="155">
        <v>1.9490000000000001</v>
      </c>
      <c r="L141" s="152"/>
      <c r="M141" s="156"/>
      <c r="N141" s="157"/>
      <c r="O141" s="157"/>
      <c r="P141" s="157"/>
      <c r="Q141" s="157"/>
      <c r="R141" s="157"/>
      <c r="S141" s="157"/>
      <c r="T141" s="158"/>
      <c r="AT141" s="159" t="s">
        <v>146</v>
      </c>
      <c r="AU141" s="159" t="s">
        <v>86</v>
      </c>
      <c r="AV141" s="13" t="s">
        <v>86</v>
      </c>
      <c r="AW141" s="13" t="s">
        <v>37</v>
      </c>
      <c r="AX141" s="13" t="s">
        <v>76</v>
      </c>
      <c r="AY141" s="159" t="s">
        <v>128</v>
      </c>
    </row>
    <row r="142" spans="2:51" s="14" customFormat="1" ht="12">
      <c r="B142" s="160"/>
      <c r="D142" s="153" t="s">
        <v>146</v>
      </c>
      <c r="E142" s="161" t="s">
        <v>3</v>
      </c>
      <c r="F142" s="162" t="s">
        <v>194</v>
      </c>
      <c r="H142" s="161" t="s">
        <v>3</v>
      </c>
      <c r="L142" s="160"/>
      <c r="M142" s="163"/>
      <c r="N142" s="164"/>
      <c r="O142" s="164"/>
      <c r="P142" s="164"/>
      <c r="Q142" s="164"/>
      <c r="R142" s="164"/>
      <c r="S142" s="164"/>
      <c r="T142" s="165"/>
      <c r="AT142" s="161" t="s">
        <v>146</v>
      </c>
      <c r="AU142" s="161" t="s">
        <v>86</v>
      </c>
      <c r="AV142" s="14" t="s">
        <v>84</v>
      </c>
      <c r="AW142" s="14" t="s">
        <v>37</v>
      </c>
      <c r="AX142" s="14" t="s">
        <v>76</v>
      </c>
      <c r="AY142" s="161" t="s">
        <v>128</v>
      </c>
    </row>
    <row r="143" spans="2:51" s="13" customFormat="1" ht="12">
      <c r="B143" s="152"/>
      <c r="D143" s="153" t="s">
        <v>146</v>
      </c>
      <c r="E143" s="159" t="s">
        <v>3</v>
      </c>
      <c r="F143" s="154" t="s">
        <v>309</v>
      </c>
      <c r="H143" s="155">
        <v>4.4470000000000001</v>
      </c>
      <c r="L143" s="152"/>
      <c r="M143" s="156"/>
      <c r="N143" s="157"/>
      <c r="O143" s="157"/>
      <c r="P143" s="157"/>
      <c r="Q143" s="157"/>
      <c r="R143" s="157"/>
      <c r="S143" s="157"/>
      <c r="T143" s="158"/>
      <c r="AT143" s="159" t="s">
        <v>146</v>
      </c>
      <c r="AU143" s="159" t="s">
        <v>86</v>
      </c>
      <c r="AV143" s="13" t="s">
        <v>86</v>
      </c>
      <c r="AW143" s="13" t="s">
        <v>37</v>
      </c>
      <c r="AX143" s="13" t="s">
        <v>76</v>
      </c>
      <c r="AY143" s="159" t="s">
        <v>128</v>
      </c>
    </row>
    <row r="144" spans="2:51" s="15" customFormat="1" ht="12">
      <c r="B144" s="166"/>
      <c r="D144" s="153" t="s">
        <v>146</v>
      </c>
      <c r="E144" s="167" t="s">
        <v>3</v>
      </c>
      <c r="F144" s="168" t="s">
        <v>187</v>
      </c>
      <c r="H144" s="169">
        <v>24.616</v>
      </c>
      <c r="L144" s="166"/>
      <c r="M144" s="170"/>
      <c r="N144" s="171"/>
      <c r="O144" s="171"/>
      <c r="P144" s="171"/>
      <c r="Q144" s="171"/>
      <c r="R144" s="171"/>
      <c r="S144" s="171"/>
      <c r="T144" s="172"/>
      <c r="AT144" s="167" t="s">
        <v>146</v>
      </c>
      <c r="AU144" s="167" t="s">
        <v>86</v>
      </c>
      <c r="AV144" s="15" t="s">
        <v>188</v>
      </c>
      <c r="AW144" s="15" t="s">
        <v>37</v>
      </c>
      <c r="AX144" s="15" t="s">
        <v>76</v>
      </c>
      <c r="AY144" s="167" t="s">
        <v>128</v>
      </c>
    </row>
    <row r="145" spans="1:65" s="16" customFormat="1" ht="12">
      <c r="B145" s="173"/>
      <c r="D145" s="153" t="s">
        <v>146</v>
      </c>
      <c r="E145" s="174" t="s">
        <v>3</v>
      </c>
      <c r="F145" s="175" t="s">
        <v>196</v>
      </c>
      <c r="H145" s="176">
        <v>99.509</v>
      </c>
      <c r="L145" s="173"/>
      <c r="M145" s="177"/>
      <c r="N145" s="178"/>
      <c r="O145" s="178"/>
      <c r="P145" s="178"/>
      <c r="Q145" s="178"/>
      <c r="R145" s="178"/>
      <c r="S145" s="178"/>
      <c r="T145" s="179"/>
      <c r="AT145" s="174" t="s">
        <v>146</v>
      </c>
      <c r="AU145" s="174" t="s">
        <v>86</v>
      </c>
      <c r="AV145" s="16" t="s">
        <v>137</v>
      </c>
      <c r="AW145" s="16" t="s">
        <v>37</v>
      </c>
      <c r="AX145" s="16" t="s">
        <v>84</v>
      </c>
      <c r="AY145" s="174" t="s">
        <v>128</v>
      </c>
    </row>
    <row r="146" spans="1:65" s="2" customFormat="1" ht="24.25" customHeight="1">
      <c r="A146" s="30"/>
      <c r="B146" s="135"/>
      <c r="C146" s="136" t="s">
        <v>310</v>
      </c>
      <c r="D146" s="136" t="s">
        <v>132</v>
      </c>
      <c r="E146" s="137" t="s">
        <v>311</v>
      </c>
      <c r="F146" s="138" t="s">
        <v>312</v>
      </c>
      <c r="G146" s="139" t="s">
        <v>256</v>
      </c>
      <c r="H146" s="140">
        <v>5.52</v>
      </c>
      <c r="I146" s="141">
        <v>0</v>
      </c>
      <c r="J146" s="141">
        <f>ROUND(I146*H146,2)</f>
        <v>0</v>
      </c>
      <c r="K146" s="138" t="s">
        <v>156</v>
      </c>
      <c r="L146" s="31"/>
      <c r="M146" s="142" t="s">
        <v>3</v>
      </c>
      <c r="N146" s="143" t="s">
        <v>47</v>
      </c>
      <c r="O146" s="144">
        <v>8.9329999999999998</v>
      </c>
      <c r="P146" s="144">
        <f>O146*H146</f>
        <v>49.310159999999996</v>
      </c>
      <c r="Q146" s="144">
        <v>0</v>
      </c>
      <c r="R146" s="144">
        <f>Q146*H146</f>
        <v>0</v>
      </c>
      <c r="S146" s="144">
        <v>2.4</v>
      </c>
      <c r="T146" s="145">
        <f>S146*H146</f>
        <v>13.247999999999999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46" t="s">
        <v>137</v>
      </c>
      <c r="AT146" s="146" t="s">
        <v>132</v>
      </c>
      <c r="AU146" s="146" t="s">
        <v>86</v>
      </c>
      <c r="AY146" s="18" t="s">
        <v>128</v>
      </c>
      <c r="BE146" s="147">
        <f>IF(N146="základní",J146,0)</f>
        <v>0</v>
      </c>
      <c r="BF146" s="147">
        <f>IF(N146="snížená",J146,0)</f>
        <v>0</v>
      </c>
      <c r="BG146" s="147">
        <f>IF(N146="zákl. přenesená",J146,0)</f>
        <v>0</v>
      </c>
      <c r="BH146" s="147">
        <f>IF(N146="sníž. přenesená",J146,0)</f>
        <v>0</v>
      </c>
      <c r="BI146" s="147">
        <f>IF(N146="nulová",J146,0)</f>
        <v>0</v>
      </c>
      <c r="BJ146" s="18" t="s">
        <v>84</v>
      </c>
      <c r="BK146" s="147">
        <f>ROUND(I146*H146,2)</f>
        <v>0</v>
      </c>
      <c r="BL146" s="18" t="s">
        <v>137</v>
      </c>
      <c r="BM146" s="146" t="s">
        <v>313</v>
      </c>
    </row>
    <row r="147" spans="1:65" s="2" customFormat="1" ht="11">
      <c r="A147" s="30"/>
      <c r="B147" s="31"/>
      <c r="C147" s="30"/>
      <c r="D147" s="148" t="s">
        <v>139</v>
      </c>
      <c r="E147" s="30"/>
      <c r="F147" s="149" t="s">
        <v>314</v>
      </c>
      <c r="G147" s="30"/>
      <c r="H147" s="30"/>
      <c r="I147" s="30"/>
      <c r="J147" s="30"/>
      <c r="K147" s="30"/>
      <c r="L147" s="31"/>
      <c r="M147" s="150"/>
      <c r="N147" s="151"/>
      <c r="O147" s="51"/>
      <c r="P147" s="51"/>
      <c r="Q147" s="51"/>
      <c r="R147" s="51"/>
      <c r="S147" s="51"/>
      <c r="T147" s="52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T147" s="18" t="s">
        <v>139</v>
      </c>
      <c r="AU147" s="18" t="s">
        <v>86</v>
      </c>
    </row>
    <row r="148" spans="1:65" s="14" customFormat="1" ht="12">
      <c r="B148" s="160"/>
      <c r="D148" s="153" t="s">
        <v>146</v>
      </c>
      <c r="E148" s="161" t="s">
        <v>3</v>
      </c>
      <c r="F148" s="162" t="s">
        <v>315</v>
      </c>
      <c r="H148" s="161" t="s">
        <v>3</v>
      </c>
      <c r="L148" s="160"/>
      <c r="M148" s="163"/>
      <c r="N148" s="164"/>
      <c r="O148" s="164"/>
      <c r="P148" s="164"/>
      <c r="Q148" s="164"/>
      <c r="R148" s="164"/>
      <c r="S148" s="164"/>
      <c r="T148" s="165"/>
      <c r="AT148" s="161" t="s">
        <v>146</v>
      </c>
      <c r="AU148" s="161" t="s">
        <v>86</v>
      </c>
      <c r="AV148" s="14" t="s">
        <v>84</v>
      </c>
      <c r="AW148" s="14" t="s">
        <v>37</v>
      </c>
      <c r="AX148" s="14" t="s">
        <v>76</v>
      </c>
      <c r="AY148" s="161" t="s">
        <v>128</v>
      </c>
    </row>
    <row r="149" spans="1:65" s="13" customFormat="1" ht="12">
      <c r="B149" s="152"/>
      <c r="D149" s="153" t="s">
        <v>146</v>
      </c>
      <c r="E149" s="159" t="s">
        <v>3</v>
      </c>
      <c r="F149" s="154" t="s">
        <v>316</v>
      </c>
      <c r="H149" s="155">
        <v>5.52</v>
      </c>
      <c r="L149" s="152"/>
      <c r="M149" s="156"/>
      <c r="N149" s="157"/>
      <c r="O149" s="157"/>
      <c r="P149" s="157"/>
      <c r="Q149" s="157"/>
      <c r="R149" s="157"/>
      <c r="S149" s="157"/>
      <c r="T149" s="158"/>
      <c r="AT149" s="159" t="s">
        <v>146</v>
      </c>
      <c r="AU149" s="159" t="s">
        <v>86</v>
      </c>
      <c r="AV149" s="13" t="s">
        <v>86</v>
      </c>
      <c r="AW149" s="13" t="s">
        <v>37</v>
      </c>
      <c r="AX149" s="13" t="s">
        <v>76</v>
      </c>
      <c r="AY149" s="159" t="s">
        <v>128</v>
      </c>
    </row>
    <row r="150" spans="1:65" s="16" customFormat="1" ht="12">
      <c r="B150" s="173"/>
      <c r="D150" s="153" t="s">
        <v>146</v>
      </c>
      <c r="E150" s="174" t="s">
        <v>3</v>
      </c>
      <c r="F150" s="175" t="s">
        <v>196</v>
      </c>
      <c r="H150" s="176">
        <v>5.52</v>
      </c>
      <c r="L150" s="173"/>
      <c r="M150" s="177"/>
      <c r="N150" s="178"/>
      <c r="O150" s="178"/>
      <c r="P150" s="178"/>
      <c r="Q150" s="178"/>
      <c r="R150" s="178"/>
      <c r="S150" s="178"/>
      <c r="T150" s="179"/>
      <c r="AT150" s="174" t="s">
        <v>146</v>
      </c>
      <c r="AU150" s="174" t="s">
        <v>86</v>
      </c>
      <c r="AV150" s="16" t="s">
        <v>137</v>
      </c>
      <c r="AW150" s="16" t="s">
        <v>37</v>
      </c>
      <c r="AX150" s="16" t="s">
        <v>84</v>
      </c>
      <c r="AY150" s="174" t="s">
        <v>128</v>
      </c>
    </row>
    <row r="151" spans="1:65" s="2" customFormat="1" ht="37.75" customHeight="1">
      <c r="A151" s="30"/>
      <c r="B151" s="135"/>
      <c r="C151" s="136" t="s">
        <v>317</v>
      </c>
      <c r="D151" s="136" t="s">
        <v>132</v>
      </c>
      <c r="E151" s="137" t="s">
        <v>318</v>
      </c>
      <c r="F151" s="138" t="s">
        <v>319</v>
      </c>
      <c r="G151" s="139" t="s">
        <v>256</v>
      </c>
      <c r="H151" s="140">
        <v>111.949</v>
      </c>
      <c r="I151" s="141">
        <v>0</v>
      </c>
      <c r="J151" s="141">
        <f>ROUND(I151*H151,2)</f>
        <v>0</v>
      </c>
      <c r="K151" s="138" t="s">
        <v>156</v>
      </c>
      <c r="L151" s="31"/>
      <c r="M151" s="142" t="s">
        <v>3</v>
      </c>
      <c r="N151" s="143" t="s">
        <v>47</v>
      </c>
      <c r="O151" s="144">
        <v>5.2439999999999998</v>
      </c>
      <c r="P151" s="144">
        <f>O151*H151</f>
        <v>587.06055600000002</v>
      </c>
      <c r="Q151" s="144">
        <v>0</v>
      </c>
      <c r="R151" s="144">
        <f>Q151*H151</f>
        <v>0</v>
      </c>
      <c r="S151" s="144">
        <v>1.6</v>
      </c>
      <c r="T151" s="145">
        <f>S151*H151</f>
        <v>179.11840000000001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46" t="s">
        <v>137</v>
      </c>
      <c r="AT151" s="146" t="s">
        <v>132</v>
      </c>
      <c r="AU151" s="146" t="s">
        <v>86</v>
      </c>
      <c r="AY151" s="18" t="s">
        <v>128</v>
      </c>
      <c r="BE151" s="147">
        <f>IF(N151="základní",J151,0)</f>
        <v>0</v>
      </c>
      <c r="BF151" s="147">
        <f>IF(N151="snížená",J151,0)</f>
        <v>0</v>
      </c>
      <c r="BG151" s="147">
        <f>IF(N151="zákl. přenesená",J151,0)</f>
        <v>0</v>
      </c>
      <c r="BH151" s="147">
        <f>IF(N151="sníž. přenesená",J151,0)</f>
        <v>0</v>
      </c>
      <c r="BI151" s="147">
        <f>IF(N151="nulová",J151,0)</f>
        <v>0</v>
      </c>
      <c r="BJ151" s="18" t="s">
        <v>84</v>
      </c>
      <c r="BK151" s="147">
        <f>ROUND(I151*H151,2)</f>
        <v>0</v>
      </c>
      <c r="BL151" s="18" t="s">
        <v>137</v>
      </c>
      <c r="BM151" s="146" t="s">
        <v>320</v>
      </c>
    </row>
    <row r="152" spans="1:65" s="2" customFormat="1" ht="11">
      <c r="A152" s="30"/>
      <c r="B152" s="31"/>
      <c r="C152" s="30"/>
      <c r="D152" s="148" t="s">
        <v>139</v>
      </c>
      <c r="E152" s="30"/>
      <c r="F152" s="149" t="s">
        <v>321</v>
      </c>
      <c r="G152" s="30"/>
      <c r="H152" s="30"/>
      <c r="I152" s="30"/>
      <c r="J152" s="30"/>
      <c r="K152" s="30"/>
      <c r="L152" s="31"/>
      <c r="M152" s="150"/>
      <c r="N152" s="151"/>
      <c r="O152" s="51"/>
      <c r="P152" s="51"/>
      <c r="Q152" s="51"/>
      <c r="R152" s="51"/>
      <c r="S152" s="51"/>
      <c r="T152" s="52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T152" s="18" t="s">
        <v>139</v>
      </c>
      <c r="AU152" s="18" t="s">
        <v>86</v>
      </c>
    </row>
    <row r="153" spans="1:65" s="14" customFormat="1" ht="12">
      <c r="B153" s="160"/>
      <c r="D153" s="153" t="s">
        <v>146</v>
      </c>
      <c r="E153" s="161" t="s">
        <v>3</v>
      </c>
      <c r="F153" s="162" t="s">
        <v>181</v>
      </c>
      <c r="H153" s="161" t="s">
        <v>3</v>
      </c>
      <c r="L153" s="160"/>
      <c r="M153" s="163"/>
      <c r="N153" s="164"/>
      <c r="O153" s="164"/>
      <c r="P153" s="164"/>
      <c r="Q153" s="164"/>
      <c r="R153" s="164"/>
      <c r="S153" s="164"/>
      <c r="T153" s="165"/>
      <c r="AT153" s="161" t="s">
        <v>146</v>
      </c>
      <c r="AU153" s="161" t="s">
        <v>86</v>
      </c>
      <c r="AV153" s="14" t="s">
        <v>84</v>
      </c>
      <c r="AW153" s="14" t="s">
        <v>37</v>
      </c>
      <c r="AX153" s="14" t="s">
        <v>76</v>
      </c>
      <c r="AY153" s="161" t="s">
        <v>128</v>
      </c>
    </row>
    <row r="154" spans="1:65" s="13" customFormat="1" ht="12">
      <c r="B154" s="152"/>
      <c r="D154" s="153" t="s">
        <v>146</v>
      </c>
      <c r="E154" s="159" t="s">
        <v>3</v>
      </c>
      <c r="F154" s="154" t="s">
        <v>322</v>
      </c>
      <c r="H154" s="155">
        <v>99.355999999999995</v>
      </c>
      <c r="L154" s="152"/>
      <c r="M154" s="156"/>
      <c r="N154" s="157"/>
      <c r="O154" s="157"/>
      <c r="P154" s="157"/>
      <c r="Q154" s="157"/>
      <c r="R154" s="157"/>
      <c r="S154" s="157"/>
      <c r="T154" s="158"/>
      <c r="AT154" s="159" t="s">
        <v>146</v>
      </c>
      <c r="AU154" s="159" t="s">
        <v>86</v>
      </c>
      <c r="AV154" s="13" t="s">
        <v>86</v>
      </c>
      <c r="AW154" s="13" t="s">
        <v>37</v>
      </c>
      <c r="AX154" s="13" t="s">
        <v>76</v>
      </c>
      <c r="AY154" s="159" t="s">
        <v>128</v>
      </c>
    </row>
    <row r="155" spans="1:65" s="14" customFormat="1" ht="12">
      <c r="B155" s="160"/>
      <c r="D155" s="153" t="s">
        <v>146</v>
      </c>
      <c r="E155" s="161" t="s">
        <v>3</v>
      </c>
      <c r="F155" s="162" t="s">
        <v>185</v>
      </c>
      <c r="H155" s="161" t="s">
        <v>3</v>
      </c>
      <c r="L155" s="160"/>
      <c r="M155" s="163"/>
      <c r="N155" s="164"/>
      <c r="O155" s="164"/>
      <c r="P155" s="164"/>
      <c r="Q155" s="164"/>
      <c r="R155" s="164"/>
      <c r="S155" s="164"/>
      <c r="T155" s="165"/>
      <c r="AT155" s="161" t="s">
        <v>146</v>
      </c>
      <c r="AU155" s="161" t="s">
        <v>86</v>
      </c>
      <c r="AV155" s="14" t="s">
        <v>84</v>
      </c>
      <c r="AW155" s="14" t="s">
        <v>37</v>
      </c>
      <c r="AX155" s="14" t="s">
        <v>76</v>
      </c>
      <c r="AY155" s="161" t="s">
        <v>128</v>
      </c>
    </row>
    <row r="156" spans="1:65" s="13" customFormat="1" ht="12">
      <c r="B156" s="152"/>
      <c r="D156" s="153" t="s">
        <v>146</v>
      </c>
      <c r="E156" s="159" t="s">
        <v>3</v>
      </c>
      <c r="F156" s="154" t="s">
        <v>323</v>
      </c>
      <c r="H156" s="155">
        <v>12.593</v>
      </c>
      <c r="L156" s="152"/>
      <c r="M156" s="156"/>
      <c r="N156" s="157"/>
      <c r="O156" s="157"/>
      <c r="P156" s="157"/>
      <c r="Q156" s="157"/>
      <c r="R156" s="157"/>
      <c r="S156" s="157"/>
      <c r="T156" s="158"/>
      <c r="AT156" s="159" t="s">
        <v>146</v>
      </c>
      <c r="AU156" s="159" t="s">
        <v>86</v>
      </c>
      <c r="AV156" s="13" t="s">
        <v>86</v>
      </c>
      <c r="AW156" s="13" t="s">
        <v>37</v>
      </c>
      <c r="AX156" s="13" t="s">
        <v>76</v>
      </c>
      <c r="AY156" s="159" t="s">
        <v>128</v>
      </c>
    </row>
    <row r="157" spans="1:65" s="16" customFormat="1" ht="12">
      <c r="B157" s="173"/>
      <c r="D157" s="153" t="s">
        <v>146</v>
      </c>
      <c r="E157" s="174" t="s">
        <v>3</v>
      </c>
      <c r="F157" s="175" t="s">
        <v>196</v>
      </c>
      <c r="H157" s="176">
        <v>111.949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146</v>
      </c>
      <c r="AU157" s="174" t="s">
        <v>86</v>
      </c>
      <c r="AV157" s="16" t="s">
        <v>137</v>
      </c>
      <c r="AW157" s="16" t="s">
        <v>37</v>
      </c>
      <c r="AX157" s="16" t="s">
        <v>84</v>
      </c>
      <c r="AY157" s="174" t="s">
        <v>128</v>
      </c>
    </row>
    <row r="158" spans="1:65" s="2" customFormat="1" ht="24.25" customHeight="1">
      <c r="A158" s="30"/>
      <c r="B158" s="135"/>
      <c r="C158" s="136" t="s">
        <v>324</v>
      </c>
      <c r="D158" s="136" t="s">
        <v>132</v>
      </c>
      <c r="E158" s="137" t="s">
        <v>325</v>
      </c>
      <c r="F158" s="138" t="s">
        <v>326</v>
      </c>
      <c r="G158" s="139" t="s">
        <v>256</v>
      </c>
      <c r="H158" s="140">
        <v>44.493000000000002</v>
      </c>
      <c r="I158" s="141">
        <v>0</v>
      </c>
      <c r="J158" s="141">
        <f>ROUND(I158*H158,2)</f>
        <v>0</v>
      </c>
      <c r="K158" s="138" t="s">
        <v>136</v>
      </c>
      <c r="L158" s="31"/>
      <c r="M158" s="142" t="s">
        <v>3</v>
      </c>
      <c r="N158" s="143" t="s">
        <v>47</v>
      </c>
      <c r="O158" s="144">
        <v>0</v>
      </c>
      <c r="P158" s="144">
        <f>O158*H158</f>
        <v>0</v>
      </c>
      <c r="Q158" s="144">
        <v>0</v>
      </c>
      <c r="R158" s="144">
        <f>Q158*H158</f>
        <v>0</v>
      </c>
      <c r="S158" s="144">
        <v>2.2000000000000002</v>
      </c>
      <c r="T158" s="145">
        <f>S158*H158</f>
        <v>97.884600000000006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46" t="s">
        <v>137</v>
      </c>
      <c r="AT158" s="146" t="s">
        <v>132</v>
      </c>
      <c r="AU158" s="146" t="s">
        <v>86</v>
      </c>
      <c r="AY158" s="18" t="s">
        <v>128</v>
      </c>
      <c r="BE158" s="147">
        <f>IF(N158="základní",J158,0)</f>
        <v>0</v>
      </c>
      <c r="BF158" s="147">
        <f>IF(N158="snížená",J158,0)</f>
        <v>0</v>
      </c>
      <c r="BG158" s="147">
        <f>IF(N158="zákl. přenesená",J158,0)</f>
        <v>0</v>
      </c>
      <c r="BH158" s="147">
        <f>IF(N158="sníž. přenesená",J158,0)</f>
        <v>0</v>
      </c>
      <c r="BI158" s="147">
        <f>IF(N158="nulová",J158,0)</f>
        <v>0</v>
      </c>
      <c r="BJ158" s="18" t="s">
        <v>84</v>
      </c>
      <c r="BK158" s="147">
        <f>ROUND(I158*H158,2)</f>
        <v>0</v>
      </c>
      <c r="BL158" s="18" t="s">
        <v>137</v>
      </c>
      <c r="BM158" s="146" t="s">
        <v>327</v>
      </c>
    </row>
    <row r="159" spans="1:65" s="2" customFormat="1" ht="11">
      <c r="A159" s="30"/>
      <c r="B159" s="31"/>
      <c r="C159" s="30"/>
      <c r="D159" s="148" t="s">
        <v>139</v>
      </c>
      <c r="E159" s="30"/>
      <c r="F159" s="149" t="s">
        <v>328</v>
      </c>
      <c r="G159" s="30"/>
      <c r="H159" s="30"/>
      <c r="I159" s="30"/>
      <c r="J159" s="30"/>
      <c r="K159" s="30"/>
      <c r="L159" s="31"/>
      <c r="M159" s="150"/>
      <c r="N159" s="151"/>
      <c r="O159" s="51"/>
      <c r="P159" s="51"/>
      <c r="Q159" s="51"/>
      <c r="R159" s="51"/>
      <c r="S159" s="51"/>
      <c r="T159" s="52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T159" s="18" t="s">
        <v>139</v>
      </c>
      <c r="AU159" s="18" t="s">
        <v>86</v>
      </c>
    </row>
    <row r="160" spans="1:65" s="14" customFormat="1" ht="12">
      <c r="B160" s="160"/>
      <c r="D160" s="153" t="s">
        <v>146</v>
      </c>
      <c r="E160" s="161" t="s">
        <v>3</v>
      </c>
      <c r="F160" s="162" t="s">
        <v>216</v>
      </c>
      <c r="H160" s="161" t="s">
        <v>3</v>
      </c>
      <c r="L160" s="160"/>
      <c r="M160" s="163"/>
      <c r="N160" s="164"/>
      <c r="O160" s="164"/>
      <c r="P160" s="164"/>
      <c r="Q160" s="164"/>
      <c r="R160" s="164"/>
      <c r="S160" s="164"/>
      <c r="T160" s="165"/>
      <c r="AT160" s="161" t="s">
        <v>146</v>
      </c>
      <c r="AU160" s="161" t="s">
        <v>86</v>
      </c>
      <c r="AV160" s="14" t="s">
        <v>84</v>
      </c>
      <c r="AW160" s="14" t="s">
        <v>37</v>
      </c>
      <c r="AX160" s="14" t="s">
        <v>76</v>
      </c>
      <c r="AY160" s="161" t="s">
        <v>128</v>
      </c>
    </row>
    <row r="161" spans="1:65" s="14" customFormat="1" ht="12">
      <c r="B161" s="160"/>
      <c r="D161" s="153" t="s">
        <v>146</v>
      </c>
      <c r="E161" s="161" t="s">
        <v>3</v>
      </c>
      <c r="F161" s="162" t="s">
        <v>217</v>
      </c>
      <c r="H161" s="161" t="s">
        <v>3</v>
      </c>
      <c r="L161" s="160"/>
      <c r="M161" s="163"/>
      <c r="N161" s="164"/>
      <c r="O161" s="164"/>
      <c r="P161" s="164"/>
      <c r="Q161" s="164"/>
      <c r="R161" s="164"/>
      <c r="S161" s="164"/>
      <c r="T161" s="165"/>
      <c r="AT161" s="161" t="s">
        <v>146</v>
      </c>
      <c r="AU161" s="161" t="s">
        <v>86</v>
      </c>
      <c r="AV161" s="14" t="s">
        <v>84</v>
      </c>
      <c r="AW161" s="14" t="s">
        <v>37</v>
      </c>
      <c r="AX161" s="14" t="s">
        <v>76</v>
      </c>
      <c r="AY161" s="161" t="s">
        <v>128</v>
      </c>
    </row>
    <row r="162" spans="1:65" s="14" customFormat="1" ht="12">
      <c r="B162" s="160"/>
      <c r="D162" s="153" t="s">
        <v>146</v>
      </c>
      <c r="E162" s="161" t="s">
        <v>3</v>
      </c>
      <c r="F162" s="162" t="s">
        <v>218</v>
      </c>
      <c r="H162" s="161" t="s">
        <v>3</v>
      </c>
      <c r="L162" s="160"/>
      <c r="M162" s="163"/>
      <c r="N162" s="164"/>
      <c r="O162" s="164"/>
      <c r="P162" s="164"/>
      <c r="Q162" s="164"/>
      <c r="R162" s="164"/>
      <c r="S162" s="164"/>
      <c r="T162" s="165"/>
      <c r="AT162" s="161" t="s">
        <v>146</v>
      </c>
      <c r="AU162" s="161" t="s">
        <v>86</v>
      </c>
      <c r="AV162" s="14" t="s">
        <v>84</v>
      </c>
      <c r="AW162" s="14" t="s">
        <v>37</v>
      </c>
      <c r="AX162" s="14" t="s">
        <v>76</v>
      </c>
      <c r="AY162" s="161" t="s">
        <v>128</v>
      </c>
    </row>
    <row r="163" spans="1:65" s="13" customFormat="1" ht="12">
      <c r="B163" s="152"/>
      <c r="D163" s="153" t="s">
        <v>146</v>
      </c>
      <c r="E163" s="159" t="s">
        <v>3</v>
      </c>
      <c r="F163" s="154" t="s">
        <v>329</v>
      </c>
      <c r="H163" s="155">
        <v>16.263999999999999</v>
      </c>
      <c r="L163" s="152"/>
      <c r="M163" s="156"/>
      <c r="N163" s="157"/>
      <c r="O163" s="157"/>
      <c r="P163" s="157"/>
      <c r="Q163" s="157"/>
      <c r="R163" s="157"/>
      <c r="S163" s="157"/>
      <c r="T163" s="158"/>
      <c r="AT163" s="159" t="s">
        <v>146</v>
      </c>
      <c r="AU163" s="159" t="s">
        <v>86</v>
      </c>
      <c r="AV163" s="13" t="s">
        <v>86</v>
      </c>
      <c r="AW163" s="13" t="s">
        <v>37</v>
      </c>
      <c r="AX163" s="13" t="s">
        <v>76</v>
      </c>
      <c r="AY163" s="159" t="s">
        <v>128</v>
      </c>
    </row>
    <row r="164" spans="1:65" s="14" customFormat="1" ht="12">
      <c r="B164" s="160"/>
      <c r="D164" s="153" t="s">
        <v>146</v>
      </c>
      <c r="E164" s="161" t="s">
        <v>3</v>
      </c>
      <c r="F164" s="162" t="s">
        <v>330</v>
      </c>
      <c r="H164" s="161" t="s">
        <v>3</v>
      </c>
      <c r="L164" s="160"/>
      <c r="M164" s="163"/>
      <c r="N164" s="164"/>
      <c r="O164" s="164"/>
      <c r="P164" s="164"/>
      <c r="Q164" s="164"/>
      <c r="R164" s="164"/>
      <c r="S164" s="164"/>
      <c r="T164" s="165"/>
      <c r="AT164" s="161" t="s">
        <v>146</v>
      </c>
      <c r="AU164" s="161" t="s">
        <v>86</v>
      </c>
      <c r="AV164" s="14" t="s">
        <v>84</v>
      </c>
      <c r="AW164" s="14" t="s">
        <v>37</v>
      </c>
      <c r="AX164" s="14" t="s">
        <v>76</v>
      </c>
      <c r="AY164" s="161" t="s">
        <v>128</v>
      </c>
    </row>
    <row r="165" spans="1:65" s="14" customFormat="1" ht="12">
      <c r="B165" s="160"/>
      <c r="D165" s="153" t="s">
        <v>146</v>
      </c>
      <c r="E165" s="161" t="s">
        <v>3</v>
      </c>
      <c r="F165" s="162" t="s">
        <v>331</v>
      </c>
      <c r="H165" s="161" t="s">
        <v>3</v>
      </c>
      <c r="L165" s="160"/>
      <c r="M165" s="163"/>
      <c r="N165" s="164"/>
      <c r="O165" s="164"/>
      <c r="P165" s="164"/>
      <c r="Q165" s="164"/>
      <c r="R165" s="164"/>
      <c r="S165" s="164"/>
      <c r="T165" s="165"/>
      <c r="AT165" s="161" t="s">
        <v>146</v>
      </c>
      <c r="AU165" s="161" t="s">
        <v>86</v>
      </c>
      <c r="AV165" s="14" t="s">
        <v>84</v>
      </c>
      <c r="AW165" s="14" t="s">
        <v>37</v>
      </c>
      <c r="AX165" s="14" t="s">
        <v>76</v>
      </c>
      <c r="AY165" s="161" t="s">
        <v>128</v>
      </c>
    </row>
    <row r="166" spans="1:65" s="13" customFormat="1" ht="24">
      <c r="B166" s="152"/>
      <c r="D166" s="153" t="s">
        <v>146</v>
      </c>
      <c r="E166" s="159" t="s">
        <v>3</v>
      </c>
      <c r="F166" s="154" t="s">
        <v>332</v>
      </c>
      <c r="H166" s="155">
        <v>28.228999999999999</v>
      </c>
      <c r="L166" s="152"/>
      <c r="M166" s="156"/>
      <c r="N166" s="157"/>
      <c r="O166" s="157"/>
      <c r="P166" s="157"/>
      <c r="Q166" s="157"/>
      <c r="R166" s="157"/>
      <c r="S166" s="157"/>
      <c r="T166" s="158"/>
      <c r="AT166" s="159" t="s">
        <v>146</v>
      </c>
      <c r="AU166" s="159" t="s">
        <v>86</v>
      </c>
      <c r="AV166" s="13" t="s">
        <v>86</v>
      </c>
      <c r="AW166" s="13" t="s">
        <v>37</v>
      </c>
      <c r="AX166" s="13" t="s">
        <v>76</v>
      </c>
      <c r="AY166" s="159" t="s">
        <v>128</v>
      </c>
    </row>
    <row r="167" spans="1:65" s="16" customFormat="1" ht="12">
      <c r="B167" s="173"/>
      <c r="D167" s="153" t="s">
        <v>146</v>
      </c>
      <c r="E167" s="174" t="s">
        <v>3</v>
      </c>
      <c r="F167" s="175" t="s">
        <v>196</v>
      </c>
      <c r="H167" s="176">
        <v>44.493000000000002</v>
      </c>
      <c r="L167" s="173"/>
      <c r="M167" s="177"/>
      <c r="N167" s="178"/>
      <c r="O167" s="178"/>
      <c r="P167" s="178"/>
      <c r="Q167" s="178"/>
      <c r="R167" s="178"/>
      <c r="S167" s="178"/>
      <c r="T167" s="179"/>
      <c r="AT167" s="174" t="s">
        <v>146</v>
      </c>
      <c r="AU167" s="174" t="s">
        <v>86</v>
      </c>
      <c r="AV167" s="16" t="s">
        <v>137</v>
      </c>
      <c r="AW167" s="16" t="s">
        <v>37</v>
      </c>
      <c r="AX167" s="16" t="s">
        <v>84</v>
      </c>
      <c r="AY167" s="174" t="s">
        <v>128</v>
      </c>
    </row>
    <row r="168" spans="1:65" s="2" customFormat="1" ht="55.5" customHeight="1">
      <c r="A168" s="30"/>
      <c r="B168" s="135"/>
      <c r="C168" s="136" t="s">
        <v>333</v>
      </c>
      <c r="D168" s="136" t="s">
        <v>132</v>
      </c>
      <c r="E168" s="137" t="s">
        <v>334</v>
      </c>
      <c r="F168" s="138" t="s">
        <v>1479</v>
      </c>
      <c r="G168" s="139" t="s">
        <v>256</v>
      </c>
      <c r="H168" s="140">
        <v>1709.75</v>
      </c>
      <c r="I168" s="141">
        <f>192*2</f>
        <v>384</v>
      </c>
      <c r="J168" s="141">
        <f>ROUND(I168*H168,2)</f>
        <v>656544</v>
      </c>
      <c r="K168" s="138" t="s">
        <v>136</v>
      </c>
      <c r="L168" s="31"/>
      <c r="M168" s="142" t="s">
        <v>3</v>
      </c>
      <c r="N168" s="143" t="s">
        <v>47</v>
      </c>
      <c r="O168" s="144">
        <v>0</v>
      </c>
      <c r="P168" s="144">
        <f>O168*H168</f>
        <v>0</v>
      </c>
      <c r="Q168" s="144">
        <v>0</v>
      </c>
      <c r="R168" s="144">
        <f>Q168*H168</f>
        <v>0</v>
      </c>
      <c r="S168" s="144">
        <v>0.18</v>
      </c>
      <c r="T168" s="145">
        <f>S168*H168</f>
        <v>307.755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46" t="s">
        <v>137</v>
      </c>
      <c r="AT168" s="146" t="s">
        <v>132</v>
      </c>
      <c r="AU168" s="146" t="s">
        <v>86</v>
      </c>
      <c r="AY168" s="18" t="s">
        <v>128</v>
      </c>
      <c r="BE168" s="147">
        <f>IF(N168="základní",J168,0)</f>
        <v>656544</v>
      </c>
      <c r="BF168" s="147">
        <f>IF(N168="snížená",J168,0)</f>
        <v>0</v>
      </c>
      <c r="BG168" s="147">
        <f>IF(N168="zákl. přenesená",J168,0)</f>
        <v>0</v>
      </c>
      <c r="BH168" s="147">
        <f>IF(N168="sníž. přenesená",J168,0)</f>
        <v>0</v>
      </c>
      <c r="BI168" s="147">
        <f>IF(N168="nulová",J168,0)</f>
        <v>0</v>
      </c>
      <c r="BJ168" s="18" t="s">
        <v>84</v>
      </c>
      <c r="BK168" s="147">
        <f>ROUND(I168*H168,2)</f>
        <v>656544</v>
      </c>
      <c r="BL168" s="18" t="s">
        <v>137</v>
      </c>
      <c r="BM168" s="146" t="s">
        <v>335</v>
      </c>
    </row>
    <row r="169" spans="1:65" s="2" customFormat="1" ht="11">
      <c r="A169" s="30"/>
      <c r="B169" s="31"/>
      <c r="C169" s="30"/>
      <c r="D169" s="148" t="s">
        <v>139</v>
      </c>
      <c r="E169" s="30"/>
      <c r="F169" s="149" t="s">
        <v>336</v>
      </c>
      <c r="G169" s="30"/>
      <c r="H169" s="30"/>
      <c r="I169" s="30"/>
      <c r="J169" s="30"/>
      <c r="K169" s="30"/>
      <c r="L169" s="31"/>
      <c r="M169" s="150"/>
      <c r="N169" s="151"/>
      <c r="O169" s="51"/>
      <c r="P169" s="51"/>
      <c r="Q169" s="51"/>
      <c r="R169" s="51"/>
      <c r="S169" s="51"/>
      <c r="T169" s="52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T169" s="18" t="s">
        <v>139</v>
      </c>
      <c r="AU169" s="18" t="s">
        <v>86</v>
      </c>
    </row>
    <row r="170" spans="1:65" s="14" customFormat="1" ht="24">
      <c r="B170" s="160"/>
      <c r="D170" s="153" t="s">
        <v>146</v>
      </c>
      <c r="E170" s="161" t="s">
        <v>3</v>
      </c>
      <c r="F170" s="162" t="s">
        <v>337</v>
      </c>
      <c r="H170" s="161" t="s">
        <v>3</v>
      </c>
      <c r="L170" s="160"/>
      <c r="M170" s="163"/>
      <c r="N170" s="164"/>
      <c r="O170" s="164"/>
      <c r="P170" s="164"/>
      <c r="Q170" s="164"/>
      <c r="R170" s="164"/>
      <c r="S170" s="164"/>
      <c r="T170" s="165"/>
      <c r="AT170" s="161" t="s">
        <v>146</v>
      </c>
      <c r="AU170" s="161" t="s">
        <v>86</v>
      </c>
      <c r="AV170" s="14" t="s">
        <v>84</v>
      </c>
      <c r="AW170" s="14" t="s">
        <v>37</v>
      </c>
      <c r="AX170" s="14" t="s">
        <v>76</v>
      </c>
      <c r="AY170" s="161" t="s">
        <v>128</v>
      </c>
    </row>
    <row r="171" spans="1:65" s="14" customFormat="1" ht="36">
      <c r="B171" s="160"/>
      <c r="D171" s="153" t="s">
        <v>146</v>
      </c>
      <c r="E171" s="161" t="s">
        <v>3</v>
      </c>
      <c r="F171" s="162" t="s">
        <v>338</v>
      </c>
      <c r="H171" s="161" t="s">
        <v>3</v>
      </c>
      <c r="L171" s="160"/>
      <c r="M171" s="163"/>
      <c r="N171" s="164"/>
      <c r="O171" s="164"/>
      <c r="P171" s="164"/>
      <c r="Q171" s="164"/>
      <c r="R171" s="164"/>
      <c r="S171" s="164"/>
      <c r="T171" s="165"/>
      <c r="AT171" s="161" t="s">
        <v>146</v>
      </c>
      <c r="AU171" s="161" t="s">
        <v>86</v>
      </c>
      <c r="AV171" s="14" t="s">
        <v>84</v>
      </c>
      <c r="AW171" s="14" t="s">
        <v>37</v>
      </c>
      <c r="AX171" s="14" t="s">
        <v>76</v>
      </c>
      <c r="AY171" s="161" t="s">
        <v>128</v>
      </c>
    </row>
    <row r="172" spans="1:65" s="14" customFormat="1" ht="24">
      <c r="B172" s="160"/>
      <c r="D172" s="153" t="s">
        <v>146</v>
      </c>
      <c r="E172" s="161" t="s">
        <v>3</v>
      </c>
      <c r="F172" s="162" t="s">
        <v>339</v>
      </c>
      <c r="H172" s="161" t="s">
        <v>3</v>
      </c>
      <c r="L172" s="160"/>
      <c r="M172" s="163"/>
      <c r="N172" s="164"/>
      <c r="O172" s="164"/>
      <c r="P172" s="164"/>
      <c r="Q172" s="164"/>
      <c r="R172" s="164"/>
      <c r="S172" s="164"/>
      <c r="T172" s="165"/>
      <c r="AT172" s="161" t="s">
        <v>146</v>
      </c>
      <c r="AU172" s="161" t="s">
        <v>86</v>
      </c>
      <c r="AV172" s="14" t="s">
        <v>84</v>
      </c>
      <c r="AW172" s="14" t="s">
        <v>37</v>
      </c>
      <c r="AX172" s="14" t="s">
        <v>76</v>
      </c>
      <c r="AY172" s="161" t="s">
        <v>128</v>
      </c>
    </row>
    <row r="173" spans="1:65" s="13" customFormat="1" ht="12">
      <c r="B173" s="152"/>
      <c r="D173" s="153" t="s">
        <v>146</v>
      </c>
      <c r="E173" s="159" t="s">
        <v>3</v>
      </c>
      <c r="F173" s="154" t="s">
        <v>340</v>
      </c>
      <c r="H173" s="155">
        <v>1709.75</v>
      </c>
      <c r="L173" s="152"/>
      <c r="M173" s="156"/>
      <c r="N173" s="157"/>
      <c r="O173" s="157"/>
      <c r="P173" s="157"/>
      <c r="Q173" s="157"/>
      <c r="R173" s="157"/>
      <c r="S173" s="157"/>
      <c r="T173" s="158"/>
      <c r="AT173" s="159" t="s">
        <v>146</v>
      </c>
      <c r="AU173" s="159" t="s">
        <v>86</v>
      </c>
      <c r="AV173" s="13" t="s">
        <v>86</v>
      </c>
      <c r="AW173" s="13" t="s">
        <v>37</v>
      </c>
      <c r="AX173" s="13" t="s">
        <v>76</v>
      </c>
      <c r="AY173" s="159" t="s">
        <v>128</v>
      </c>
    </row>
    <row r="174" spans="1:65" s="16" customFormat="1" ht="12">
      <c r="B174" s="173"/>
      <c r="D174" s="153" t="s">
        <v>146</v>
      </c>
      <c r="E174" s="174" t="s">
        <v>3</v>
      </c>
      <c r="F174" s="175" t="s">
        <v>196</v>
      </c>
      <c r="H174" s="176">
        <v>1709.75</v>
      </c>
      <c r="L174" s="173"/>
      <c r="M174" s="177"/>
      <c r="N174" s="178"/>
      <c r="O174" s="178"/>
      <c r="P174" s="178"/>
      <c r="Q174" s="178"/>
      <c r="R174" s="178"/>
      <c r="S174" s="178"/>
      <c r="T174" s="179"/>
      <c r="AT174" s="174" t="s">
        <v>146</v>
      </c>
      <c r="AU174" s="174" t="s">
        <v>86</v>
      </c>
      <c r="AV174" s="16" t="s">
        <v>137</v>
      </c>
      <c r="AW174" s="16" t="s">
        <v>37</v>
      </c>
      <c r="AX174" s="16" t="s">
        <v>84</v>
      </c>
      <c r="AY174" s="174" t="s">
        <v>128</v>
      </c>
    </row>
    <row r="175" spans="1:65" s="12" customFormat="1" ht="22.75" customHeight="1">
      <c r="B175" s="123"/>
      <c r="D175" s="124" t="s">
        <v>75</v>
      </c>
      <c r="E175" s="133" t="s">
        <v>129</v>
      </c>
      <c r="F175" s="133" t="s">
        <v>130</v>
      </c>
      <c r="J175" s="134">
        <f>BK175</f>
        <v>54305.33</v>
      </c>
      <c r="L175" s="123"/>
      <c r="M175" s="127"/>
      <c r="N175" s="128"/>
      <c r="O175" s="128"/>
      <c r="P175" s="129">
        <f>SUM(P176:P217)</f>
        <v>0</v>
      </c>
      <c r="Q175" s="128"/>
      <c r="R175" s="129">
        <f>SUM(R176:R217)</f>
        <v>0</v>
      </c>
      <c r="S175" s="128"/>
      <c r="T175" s="130">
        <f>SUM(T176:T217)</f>
        <v>0</v>
      </c>
      <c r="AR175" s="124" t="s">
        <v>84</v>
      </c>
      <c r="AT175" s="131" t="s">
        <v>75</v>
      </c>
      <c r="AU175" s="131" t="s">
        <v>84</v>
      </c>
      <c r="AY175" s="124" t="s">
        <v>128</v>
      </c>
      <c r="BK175" s="132">
        <f>SUM(BK176:BK217)</f>
        <v>54305.33</v>
      </c>
    </row>
    <row r="176" spans="1:65" s="2" customFormat="1" ht="37.75" customHeight="1">
      <c r="A176" s="30"/>
      <c r="B176" s="135"/>
      <c r="C176" s="136" t="s">
        <v>341</v>
      </c>
      <c r="D176" s="136" t="s">
        <v>132</v>
      </c>
      <c r="E176" s="137" t="s">
        <v>342</v>
      </c>
      <c r="F176" s="138" t="s">
        <v>343</v>
      </c>
      <c r="G176" s="139" t="s">
        <v>135</v>
      </c>
      <c r="H176" s="140">
        <v>-220.14099999999999</v>
      </c>
      <c r="I176" s="141">
        <v>108</v>
      </c>
      <c r="J176" s="141">
        <f>ROUND(I176*H176,2)</f>
        <v>-23775.23</v>
      </c>
      <c r="K176" s="138" t="s">
        <v>136</v>
      </c>
      <c r="L176" s="31"/>
      <c r="M176" s="142" t="s">
        <v>3</v>
      </c>
      <c r="N176" s="143" t="s">
        <v>47</v>
      </c>
      <c r="O176" s="144">
        <v>0</v>
      </c>
      <c r="P176" s="144">
        <f>O176*H176</f>
        <v>0</v>
      </c>
      <c r="Q176" s="144">
        <v>0</v>
      </c>
      <c r="R176" s="144">
        <f>Q176*H176</f>
        <v>0</v>
      </c>
      <c r="S176" s="144">
        <v>0</v>
      </c>
      <c r="T176" s="145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46" t="s">
        <v>137</v>
      </c>
      <c r="AT176" s="146" t="s">
        <v>132</v>
      </c>
      <c r="AU176" s="146" t="s">
        <v>86</v>
      </c>
      <c r="AY176" s="18" t="s">
        <v>128</v>
      </c>
      <c r="BE176" s="147">
        <f>IF(N176="základní",J176,0)</f>
        <v>-23775.23</v>
      </c>
      <c r="BF176" s="147">
        <f>IF(N176="snížená",J176,0)</f>
        <v>0</v>
      </c>
      <c r="BG176" s="147">
        <f>IF(N176="zákl. přenesená",J176,0)</f>
        <v>0</v>
      </c>
      <c r="BH176" s="147">
        <f>IF(N176="sníž. přenesená",J176,0)</f>
        <v>0</v>
      </c>
      <c r="BI176" s="147">
        <f>IF(N176="nulová",J176,0)</f>
        <v>0</v>
      </c>
      <c r="BJ176" s="18" t="s">
        <v>84</v>
      </c>
      <c r="BK176" s="147">
        <f>ROUND(I176*H176,2)</f>
        <v>-23775.23</v>
      </c>
      <c r="BL176" s="18" t="s">
        <v>137</v>
      </c>
      <c r="BM176" s="146" t="s">
        <v>344</v>
      </c>
    </row>
    <row r="177" spans="1:65" s="2" customFormat="1" ht="11">
      <c r="A177" s="30"/>
      <c r="B177" s="31"/>
      <c r="C177" s="30"/>
      <c r="D177" s="148" t="s">
        <v>139</v>
      </c>
      <c r="E177" s="30"/>
      <c r="F177" s="149" t="s">
        <v>345</v>
      </c>
      <c r="G177" s="30"/>
      <c r="H177" s="30"/>
      <c r="I177" s="30"/>
      <c r="J177" s="30"/>
      <c r="K177" s="30"/>
      <c r="L177" s="31"/>
      <c r="M177" s="150"/>
      <c r="N177" s="151"/>
      <c r="O177" s="51"/>
      <c r="P177" s="51"/>
      <c r="Q177" s="51"/>
      <c r="R177" s="51"/>
      <c r="S177" s="51"/>
      <c r="T177" s="52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T177" s="18" t="s">
        <v>139</v>
      </c>
      <c r="AU177" s="18" t="s">
        <v>86</v>
      </c>
    </row>
    <row r="178" spans="1:65" s="14" customFormat="1" ht="12">
      <c r="B178" s="160"/>
      <c r="D178" s="153" t="s">
        <v>146</v>
      </c>
      <c r="E178" s="161" t="s">
        <v>3</v>
      </c>
      <c r="F178" s="162" t="s">
        <v>346</v>
      </c>
      <c r="H178" s="161" t="s">
        <v>3</v>
      </c>
      <c r="L178" s="160"/>
      <c r="M178" s="163"/>
      <c r="N178" s="164"/>
      <c r="O178" s="164"/>
      <c r="P178" s="164"/>
      <c r="Q178" s="164"/>
      <c r="R178" s="164"/>
      <c r="S178" s="164"/>
      <c r="T178" s="165"/>
      <c r="AT178" s="161" t="s">
        <v>146</v>
      </c>
      <c r="AU178" s="161" t="s">
        <v>86</v>
      </c>
      <c r="AV178" s="14" t="s">
        <v>84</v>
      </c>
      <c r="AW178" s="14" t="s">
        <v>37</v>
      </c>
      <c r="AX178" s="14" t="s">
        <v>76</v>
      </c>
      <c r="AY178" s="161" t="s">
        <v>128</v>
      </c>
    </row>
    <row r="179" spans="1:65" s="13" customFormat="1" ht="12">
      <c r="B179" s="152"/>
      <c r="D179" s="153" t="s">
        <v>146</v>
      </c>
      <c r="E179" s="159" t="s">
        <v>3</v>
      </c>
      <c r="F179" s="154" t="s">
        <v>347</v>
      </c>
      <c r="H179" s="155">
        <v>-611.41600000000005</v>
      </c>
      <c r="L179" s="152"/>
      <c r="M179" s="156"/>
      <c r="N179" s="157"/>
      <c r="O179" s="157"/>
      <c r="P179" s="157"/>
      <c r="Q179" s="157"/>
      <c r="R179" s="157"/>
      <c r="S179" s="157"/>
      <c r="T179" s="158"/>
      <c r="AT179" s="159" t="s">
        <v>146</v>
      </c>
      <c r="AU179" s="159" t="s">
        <v>86</v>
      </c>
      <c r="AV179" s="13" t="s">
        <v>86</v>
      </c>
      <c r="AW179" s="13" t="s">
        <v>37</v>
      </c>
      <c r="AX179" s="13" t="s">
        <v>76</v>
      </c>
      <c r="AY179" s="159" t="s">
        <v>128</v>
      </c>
    </row>
    <row r="180" spans="1:65" s="14" customFormat="1" ht="12">
      <c r="B180" s="160"/>
      <c r="D180" s="153" t="s">
        <v>146</v>
      </c>
      <c r="E180" s="161" t="s">
        <v>3</v>
      </c>
      <c r="F180" s="162" t="s">
        <v>348</v>
      </c>
      <c r="H180" s="161" t="s">
        <v>3</v>
      </c>
      <c r="L180" s="160"/>
      <c r="M180" s="163"/>
      <c r="N180" s="164"/>
      <c r="O180" s="164"/>
      <c r="P180" s="164"/>
      <c r="Q180" s="164"/>
      <c r="R180" s="164"/>
      <c r="S180" s="164"/>
      <c r="T180" s="165"/>
      <c r="AT180" s="161" t="s">
        <v>146</v>
      </c>
      <c r="AU180" s="161" t="s">
        <v>86</v>
      </c>
      <c r="AV180" s="14" t="s">
        <v>84</v>
      </c>
      <c r="AW180" s="14" t="s">
        <v>37</v>
      </c>
      <c r="AX180" s="14" t="s">
        <v>76</v>
      </c>
      <c r="AY180" s="161" t="s">
        <v>128</v>
      </c>
    </row>
    <row r="181" spans="1:65" s="13" customFormat="1" ht="12">
      <c r="B181" s="152"/>
      <c r="D181" s="153" t="s">
        <v>146</v>
      </c>
      <c r="E181" s="159" t="s">
        <v>3</v>
      </c>
      <c r="F181" s="154" t="s">
        <v>349</v>
      </c>
      <c r="H181" s="155">
        <v>391.27499999999998</v>
      </c>
      <c r="L181" s="152"/>
      <c r="M181" s="156"/>
      <c r="N181" s="157"/>
      <c r="O181" s="157"/>
      <c r="P181" s="157"/>
      <c r="Q181" s="157"/>
      <c r="R181" s="157"/>
      <c r="S181" s="157"/>
      <c r="T181" s="158"/>
      <c r="AT181" s="159" t="s">
        <v>146</v>
      </c>
      <c r="AU181" s="159" t="s">
        <v>86</v>
      </c>
      <c r="AV181" s="13" t="s">
        <v>86</v>
      </c>
      <c r="AW181" s="13" t="s">
        <v>37</v>
      </c>
      <c r="AX181" s="13" t="s">
        <v>76</v>
      </c>
      <c r="AY181" s="159" t="s">
        <v>128</v>
      </c>
    </row>
    <row r="182" spans="1:65" s="16" customFormat="1" ht="12">
      <c r="B182" s="173"/>
      <c r="D182" s="153" t="s">
        <v>146</v>
      </c>
      <c r="E182" s="174" t="s">
        <v>3</v>
      </c>
      <c r="F182" s="175" t="s">
        <v>196</v>
      </c>
      <c r="H182" s="176">
        <v>-220.14099999999999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146</v>
      </c>
      <c r="AU182" s="174" t="s">
        <v>86</v>
      </c>
      <c r="AV182" s="16" t="s">
        <v>137</v>
      </c>
      <c r="AW182" s="16" t="s">
        <v>37</v>
      </c>
      <c r="AX182" s="16" t="s">
        <v>84</v>
      </c>
      <c r="AY182" s="174" t="s">
        <v>128</v>
      </c>
    </row>
    <row r="183" spans="1:65" s="2" customFormat="1" ht="33" customHeight="1">
      <c r="A183" s="30"/>
      <c r="B183" s="135"/>
      <c r="C183" s="136" t="s">
        <v>131</v>
      </c>
      <c r="D183" s="136" t="s">
        <v>132</v>
      </c>
      <c r="E183" s="137" t="s">
        <v>133</v>
      </c>
      <c r="F183" s="138" t="s">
        <v>134</v>
      </c>
      <c r="G183" s="139" t="s">
        <v>135</v>
      </c>
      <c r="H183" s="140">
        <v>137.518</v>
      </c>
      <c r="I183" s="141">
        <v>157</v>
      </c>
      <c r="J183" s="141">
        <f>ROUND(I183*H183,2)</f>
        <v>21590.33</v>
      </c>
      <c r="K183" s="138" t="s">
        <v>136</v>
      </c>
      <c r="L183" s="31"/>
      <c r="M183" s="142" t="s">
        <v>3</v>
      </c>
      <c r="N183" s="143" t="s">
        <v>47</v>
      </c>
      <c r="O183" s="144">
        <v>0</v>
      </c>
      <c r="P183" s="144">
        <f>O183*H183</f>
        <v>0</v>
      </c>
      <c r="Q183" s="144">
        <v>0</v>
      </c>
      <c r="R183" s="144">
        <f>Q183*H183</f>
        <v>0</v>
      </c>
      <c r="S183" s="144">
        <v>0</v>
      </c>
      <c r="T183" s="145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46" t="s">
        <v>137</v>
      </c>
      <c r="AT183" s="146" t="s">
        <v>132</v>
      </c>
      <c r="AU183" s="146" t="s">
        <v>86</v>
      </c>
      <c r="AY183" s="18" t="s">
        <v>128</v>
      </c>
      <c r="BE183" s="147">
        <f>IF(N183="základní",J183,0)</f>
        <v>21590.33</v>
      </c>
      <c r="BF183" s="147">
        <f>IF(N183="snížená",J183,0)</f>
        <v>0</v>
      </c>
      <c r="BG183" s="147">
        <f>IF(N183="zákl. přenesená",J183,0)</f>
        <v>0</v>
      </c>
      <c r="BH183" s="147">
        <f>IF(N183="sníž. přenesená",J183,0)</f>
        <v>0</v>
      </c>
      <c r="BI183" s="147">
        <f>IF(N183="nulová",J183,0)</f>
        <v>0</v>
      </c>
      <c r="BJ183" s="18" t="s">
        <v>84</v>
      </c>
      <c r="BK183" s="147">
        <f>ROUND(I183*H183,2)</f>
        <v>21590.33</v>
      </c>
      <c r="BL183" s="18" t="s">
        <v>137</v>
      </c>
      <c r="BM183" s="146" t="s">
        <v>138</v>
      </c>
    </row>
    <row r="184" spans="1:65" s="2" customFormat="1" ht="11">
      <c r="A184" s="30"/>
      <c r="B184" s="31"/>
      <c r="C184" s="30"/>
      <c r="D184" s="148" t="s">
        <v>139</v>
      </c>
      <c r="E184" s="30"/>
      <c r="F184" s="149" t="s">
        <v>140</v>
      </c>
      <c r="G184" s="30"/>
      <c r="H184" s="30"/>
      <c r="I184" s="30"/>
      <c r="J184" s="30"/>
      <c r="K184" s="30"/>
      <c r="L184" s="31"/>
      <c r="M184" s="150"/>
      <c r="N184" s="151"/>
      <c r="O184" s="51"/>
      <c r="P184" s="51"/>
      <c r="Q184" s="51"/>
      <c r="R184" s="51"/>
      <c r="S184" s="51"/>
      <c r="T184" s="52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T184" s="18" t="s">
        <v>139</v>
      </c>
      <c r="AU184" s="18" t="s">
        <v>86</v>
      </c>
    </row>
    <row r="185" spans="1:65" s="14" customFormat="1" ht="12">
      <c r="B185" s="160"/>
      <c r="D185" s="153" t="s">
        <v>146</v>
      </c>
      <c r="E185" s="161" t="s">
        <v>3</v>
      </c>
      <c r="F185" s="162" t="s">
        <v>350</v>
      </c>
      <c r="H185" s="161" t="s">
        <v>3</v>
      </c>
      <c r="L185" s="160"/>
      <c r="M185" s="163"/>
      <c r="N185" s="164"/>
      <c r="O185" s="164"/>
      <c r="P185" s="164"/>
      <c r="Q185" s="164"/>
      <c r="R185" s="164"/>
      <c r="S185" s="164"/>
      <c r="T185" s="165"/>
      <c r="AT185" s="161" t="s">
        <v>146</v>
      </c>
      <c r="AU185" s="161" t="s">
        <v>86</v>
      </c>
      <c r="AV185" s="14" t="s">
        <v>84</v>
      </c>
      <c r="AW185" s="14" t="s">
        <v>37</v>
      </c>
      <c r="AX185" s="14" t="s">
        <v>76</v>
      </c>
      <c r="AY185" s="161" t="s">
        <v>128</v>
      </c>
    </row>
    <row r="186" spans="1:65" s="14" customFormat="1" ht="24">
      <c r="B186" s="160"/>
      <c r="D186" s="153" t="s">
        <v>146</v>
      </c>
      <c r="E186" s="161" t="s">
        <v>3</v>
      </c>
      <c r="F186" s="162" t="s">
        <v>351</v>
      </c>
      <c r="H186" s="161" t="s">
        <v>3</v>
      </c>
      <c r="L186" s="160"/>
      <c r="M186" s="163"/>
      <c r="N186" s="164"/>
      <c r="O186" s="164"/>
      <c r="P186" s="164"/>
      <c r="Q186" s="164"/>
      <c r="R186" s="164"/>
      <c r="S186" s="164"/>
      <c r="T186" s="165"/>
      <c r="AT186" s="161" t="s">
        <v>146</v>
      </c>
      <c r="AU186" s="161" t="s">
        <v>86</v>
      </c>
      <c r="AV186" s="14" t="s">
        <v>84</v>
      </c>
      <c r="AW186" s="14" t="s">
        <v>37</v>
      </c>
      <c r="AX186" s="14" t="s">
        <v>76</v>
      </c>
      <c r="AY186" s="161" t="s">
        <v>128</v>
      </c>
    </row>
    <row r="187" spans="1:65" s="13" customFormat="1" ht="12">
      <c r="B187" s="152"/>
      <c r="D187" s="153" t="s">
        <v>146</v>
      </c>
      <c r="E187" s="159" t="s">
        <v>3</v>
      </c>
      <c r="F187" s="154" t="s">
        <v>352</v>
      </c>
      <c r="H187" s="155">
        <v>445.27300000000002</v>
      </c>
      <c r="L187" s="152"/>
      <c r="M187" s="156"/>
      <c r="N187" s="157"/>
      <c r="O187" s="157"/>
      <c r="P187" s="157"/>
      <c r="Q187" s="157"/>
      <c r="R187" s="157"/>
      <c r="S187" s="157"/>
      <c r="T187" s="158"/>
      <c r="AT187" s="159" t="s">
        <v>146</v>
      </c>
      <c r="AU187" s="159" t="s">
        <v>86</v>
      </c>
      <c r="AV187" s="13" t="s">
        <v>86</v>
      </c>
      <c r="AW187" s="13" t="s">
        <v>37</v>
      </c>
      <c r="AX187" s="13" t="s">
        <v>76</v>
      </c>
      <c r="AY187" s="159" t="s">
        <v>128</v>
      </c>
    </row>
    <row r="188" spans="1:65" s="14" customFormat="1" ht="12">
      <c r="B188" s="160"/>
      <c r="D188" s="153" t="s">
        <v>146</v>
      </c>
      <c r="E188" s="161" t="s">
        <v>3</v>
      </c>
      <c r="F188" s="162" t="s">
        <v>353</v>
      </c>
      <c r="H188" s="161" t="s">
        <v>3</v>
      </c>
      <c r="L188" s="160"/>
      <c r="M188" s="163"/>
      <c r="N188" s="164"/>
      <c r="O188" s="164"/>
      <c r="P188" s="164"/>
      <c r="Q188" s="164"/>
      <c r="R188" s="164"/>
      <c r="S188" s="164"/>
      <c r="T188" s="165"/>
      <c r="AT188" s="161" t="s">
        <v>146</v>
      </c>
      <c r="AU188" s="161" t="s">
        <v>86</v>
      </c>
      <c r="AV188" s="14" t="s">
        <v>84</v>
      </c>
      <c r="AW188" s="14" t="s">
        <v>37</v>
      </c>
      <c r="AX188" s="14" t="s">
        <v>76</v>
      </c>
      <c r="AY188" s="161" t="s">
        <v>128</v>
      </c>
    </row>
    <row r="189" spans="1:65" s="13" customFormat="1" ht="12">
      <c r="B189" s="152"/>
      <c r="D189" s="153" t="s">
        <v>146</v>
      </c>
      <c r="E189" s="159" t="s">
        <v>3</v>
      </c>
      <c r="F189" s="154" t="s">
        <v>354</v>
      </c>
      <c r="H189" s="155">
        <v>-307.755</v>
      </c>
      <c r="L189" s="152"/>
      <c r="M189" s="156"/>
      <c r="N189" s="157"/>
      <c r="O189" s="157"/>
      <c r="P189" s="157"/>
      <c r="Q189" s="157"/>
      <c r="R189" s="157"/>
      <c r="S189" s="157"/>
      <c r="T189" s="158"/>
      <c r="AT189" s="159" t="s">
        <v>146</v>
      </c>
      <c r="AU189" s="159" t="s">
        <v>86</v>
      </c>
      <c r="AV189" s="13" t="s">
        <v>86</v>
      </c>
      <c r="AW189" s="13" t="s">
        <v>37</v>
      </c>
      <c r="AX189" s="13" t="s">
        <v>76</v>
      </c>
      <c r="AY189" s="159" t="s">
        <v>128</v>
      </c>
    </row>
    <row r="190" spans="1:65" s="16" customFormat="1" ht="12">
      <c r="B190" s="173"/>
      <c r="D190" s="153" t="s">
        <v>146</v>
      </c>
      <c r="E190" s="174" t="s">
        <v>3</v>
      </c>
      <c r="F190" s="175" t="s">
        <v>196</v>
      </c>
      <c r="H190" s="176">
        <v>137.518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146</v>
      </c>
      <c r="AU190" s="174" t="s">
        <v>86</v>
      </c>
      <c r="AV190" s="16" t="s">
        <v>137</v>
      </c>
      <c r="AW190" s="16" t="s">
        <v>37</v>
      </c>
      <c r="AX190" s="16" t="s">
        <v>84</v>
      </c>
      <c r="AY190" s="174" t="s">
        <v>128</v>
      </c>
    </row>
    <row r="191" spans="1:65" s="2" customFormat="1" ht="24.25" customHeight="1">
      <c r="A191" s="30"/>
      <c r="B191" s="135"/>
      <c r="C191" s="136" t="s">
        <v>141</v>
      </c>
      <c r="D191" s="136" t="s">
        <v>132</v>
      </c>
      <c r="E191" s="137" t="s">
        <v>142</v>
      </c>
      <c r="F191" s="138" t="s">
        <v>143</v>
      </c>
      <c r="G191" s="139" t="s">
        <v>135</v>
      </c>
      <c r="H191" s="140">
        <v>-3820.6</v>
      </c>
      <c r="I191" s="141">
        <v>11.2</v>
      </c>
      <c r="J191" s="141">
        <f>ROUND(I191*H191,2)</f>
        <v>-42790.720000000001</v>
      </c>
      <c r="K191" s="138" t="s">
        <v>136</v>
      </c>
      <c r="L191" s="31"/>
      <c r="M191" s="142" t="s">
        <v>3</v>
      </c>
      <c r="N191" s="143" t="s">
        <v>47</v>
      </c>
      <c r="O191" s="144">
        <v>0</v>
      </c>
      <c r="P191" s="144">
        <f>O191*H191</f>
        <v>0</v>
      </c>
      <c r="Q191" s="144">
        <v>0</v>
      </c>
      <c r="R191" s="144">
        <f>Q191*H191</f>
        <v>0</v>
      </c>
      <c r="S191" s="144">
        <v>0</v>
      </c>
      <c r="T191" s="145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46" t="s">
        <v>137</v>
      </c>
      <c r="AT191" s="146" t="s">
        <v>132</v>
      </c>
      <c r="AU191" s="146" t="s">
        <v>86</v>
      </c>
      <c r="AY191" s="18" t="s">
        <v>128</v>
      </c>
      <c r="BE191" s="147">
        <f>IF(N191="základní",J191,0)</f>
        <v>-42790.720000000001</v>
      </c>
      <c r="BF191" s="147">
        <f>IF(N191="snížená",J191,0)</f>
        <v>0</v>
      </c>
      <c r="BG191" s="147">
        <f>IF(N191="zákl. přenesená",J191,0)</f>
        <v>0</v>
      </c>
      <c r="BH191" s="147">
        <f>IF(N191="sníž. přenesená",J191,0)</f>
        <v>0</v>
      </c>
      <c r="BI191" s="147">
        <f>IF(N191="nulová",J191,0)</f>
        <v>0</v>
      </c>
      <c r="BJ191" s="18" t="s">
        <v>84</v>
      </c>
      <c r="BK191" s="147">
        <f>ROUND(I191*H191,2)</f>
        <v>-42790.720000000001</v>
      </c>
      <c r="BL191" s="18" t="s">
        <v>137</v>
      </c>
      <c r="BM191" s="146" t="s">
        <v>144</v>
      </c>
    </row>
    <row r="192" spans="1:65" s="2" customFormat="1" ht="11">
      <c r="A192" s="30"/>
      <c r="B192" s="31"/>
      <c r="C192" s="30"/>
      <c r="D192" s="148" t="s">
        <v>139</v>
      </c>
      <c r="E192" s="30"/>
      <c r="F192" s="149" t="s">
        <v>145</v>
      </c>
      <c r="G192" s="30"/>
      <c r="H192" s="30"/>
      <c r="I192" s="30"/>
      <c r="J192" s="30"/>
      <c r="K192" s="30"/>
      <c r="L192" s="31"/>
      <c r="M192" s="150"/>
      <c r="N192" s="151"/>
      <c r="O192" s="51"/>
      <c r="P192" s="51"/>
      <c r="Q192" s="51"/>
      <c r="R192" s="51"/>
      <c r="S192" s="51"/>
      <c r="T192" s="52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T192" s="18" t="s">
        <v>139</v>
      </c>
      <c r="AU192" s="18" t="s">
        <v>86</v>
      </c>
    </row>
    <row r="193" spans="1:65" s="14" customFormat="1" ht="12">
      <c r="B193" s="160"/>
      <c r="D193" s="153" t="s">
        <v>146</v>
      </c>
      <c r="E193" s="161" t="s">
        <v>3</v>
      </c>
      <c r="F193" s="162" t="s">
        <v>346</v>
      </c>
      <c r="H193" s="161" t="s">
        <v>3</v>
      </c>
      <c r="L193" s="160"/>
      <c r="M193" s="163"/>
      <c r="N193" s="164"/>
      <c r="O193" s="164"/>
      <c r="P193" s="164"/>
      <c r="Q193" s="164"/>
      <c r="R193" s="164"/>
      <c r="S193" s="164"/>
      <c r="T193" s="165"/>
      <c r="AT193" s="161" t="s">
        <v>146</v>
      </c>
      <c r="AU193" s="161" t="s">
        <v>86</v>
      </c>
      <c r="AV193" s="14" t="s">
        <v>84</v>
      </c>
      <c r="AW193" s="14" t="s">
        <v>37</v>
      </c>
      <c r="AX193" s="14" t="s">
        <v>76</v>
      </c>
      <c r="AY193" s="161" t="s">
        <v>128</v>
      </c>
    </row>
    <row r="194" spans="1:65" s="13" customFormat="1" ht="12">
      <c r="B194" s="152"/>
      <c r="D194" s="153" t="s">
        <v>146</v>
      </c>
      <c r="E194" s="159" t="s">
        <v>3</v>
      </c>
      <c r="F194" s="154" t="s">
        <v>355</v>
      </c>
      <c r="H194" s="155">
        <v>-15285.4</v>
      </c>
      <c r="L194" s="152"/>
      <c r="M194" s="156"/>
      <c r="N194" s="157"/>
      <c r="O194" s="157"/>
      <c r="P194" s="157"/>
      <c r="Q194" s="157"/>
      <c r="R194" s="157"/>
      <c r="S194" s="157"/>
      <c r="T194" s="158"/>
      <c r="AT194" s="159" t="s">
        <v>146</v>
      </c>
      <c r="AU194" s="159" t="s">
        <v>86</v>
      </c>
      <c r="AV194" s="13" t="s">
        <v>86</v>
      </c>
      <c r="AW194" s="13" t="s">
        <v>37</v>
      </c>
      <c r="AX194" s="13" t="s">
        <v>76</v>
      </c>
      <c r="AY194" s="159" t="s">
        <v>128</v>
      </c>
    </row>
    <row r="195" spans="1:65" s="14" customFormat="1" ht="12">
      <c r="B195" s="160"/>
      <c r="D195" s="153" t="s">
        <v>146</v>
      </c>
      <c r="E195" s="161" t="s">
        <v>3</v>
      </c>
      <c r="F195" s="162" t="s">
        <v>350</v>
      </c>
      <c r="H195" s="161" t="s">
        <v>3</v>
      </c>
      <c r="L195" s="160"/>
      <c r="M195" s="163"/>
      <c r="N195" s="164"/>
      <c r="O195" s="164"/>
      <c r="P195" s="164"/>
      <c r="Q195" s="164"/>
      <c r="R195" s="164"/>
      <c r="S195" s="164"/>
      <c r="T195" s="165"/>
      <c r="AT195" s="161" t="s">
        <v>146</v>
      </c>
      <c r="AU195" s="161" t="s">
        <v>86</v>
      </c>
      <c r="AV195" s="14" t="s">
        <v>84</v>
      </c>
      <c r="AW195" s="14" t="s">
        <v>37</v>
      </c>
      <c r="AX195" s="14" t="s">
        <v>76</v>
      </c>
      <c r="AY195" s="161" t="s">
        <v>128</v>
      </c>
    </row>
    <row r="196" spans="1:65" s="13" customFormat="1" ht="12">
      <c r="B196" s="152"/>
      <c r="D196" s="153" t="s">
        <v>146</v>
      </c>
      <c r="E196" s="159" t="s">
        <v>3</v>
      </c>
      <c r="F196" s="154" t="s">
        <v>356</v>
      </c>
      <c r="H196" s="155">
        <v>7591.5249999999996</v>
      </c>
      <c r="L196" s="152"/>
      <c r="M196" s="156"/>
      <c r="N196" s="157"/>
      <c r="O196" s="157"/>
      <c r="P196" s="157"/>
      <c r="Q196" s="157"/>
      <c r="R196" s="157"/>
      <c r="S196" s="157"/>
      <c r="T196" s="158"/>
      <c r="AT196" s="159" t="s">
        <v>146</v>
      </c>
      <c r="AU196" s="159" t="s">
        <v>86</v>
      </c>
      <c r="AV196" s="13" t="s">
        <v>86</v>
      </c>
      <c r="AW196" s="13" t="s">
        <v>37</v>
      </c>
      <c r="AX196" s="13" t="s">
        <v>76</v>
      </c>
      <c r="AY196" s="159" t="s">
        <v>128</v>
      </c>
    </row>
    <row r="197" spans="1:65" s="14" customFormat="1" ht="24">
      <c r="B197" s="160"/>
      <c r="D197" s="153" t="s">
        <v>146</v>
      </c>
      <c r="E197" s="161" t="s">
        <v>3</v>
      </c>
      <c r="F197" s="162" t="s">
        <v>357</v>
      </c>
      <c r="H197" s="161" t="s">
        <v>3</v>
      </c>
      <c r="L197" s="160"/>
      <c r="M197" s="163"/>
      <c r="N197" s="164"/>
      <c r="O197" s="164"/>
      <c r="P197" s="164"/>
      <c r="Q197" s="164"/>
      <c r="R197" s="164"/>
      <c r="S197" s="164"/>
      <c r="T197" s="165"/>
      <c r="AT197" s="161" t="s">
        <v>146</v>
      </c>
      <c r="AU197" s="161" t="s">
        <v>86</v>
      </c>
      <c r="AV197" s="14" t="s">
        <v>84</v>
      </c>
      <c r="AW197" s="14" t="s">
        <v>37</v>
      </c>
      <c r="AX197" s="14" t="s">
        <v>76</v>
      </c>
      <c r="AY197" s="161" t="s">
        <v>128</v>
      </c>
    </row>
    <row r="198" spans="1:65" s="13" customFormat="1" ht="12">
      <c r="B198" s="152"/>
      <c r="D198" s="153" t="s">
        <v>146</v>
      </c>
      <c r="E198" s="159" t="s">
        <v>3</v>
      </c>
      <c r="F198" s="154" t="s">
        <v>358</v>
      </c>
      <c r="H198" s="155">
        <v>3873.2750000000001</v>
      </c>
      <c r="L198" s="152"/>
      <c r="M198" s="156"/>
      <c r="N198" s="157"/>
      <c r="O198" s="157"/>
      <c r="P198" s="157"/>
      <c r="Q198" s="157"/>
      <c r="R198" s="157"/>
      <c r="S198" s="157"/>
      <c r="T198" s="158"/>
      <c r="AT198" s="159" t="s">
        <v>146</v>
      </c>
      <c r="AU198" s="159" t="s">
        <v>86</v>
      </c>
      <c r="AV198" s="13" t="s">
        <v>86</v>
      </c>
      <c r="AW198" s="13" t="s">
        <v>37</v>
      </c>
      <c r="AX198" s="13" t="s">
        <v>76</v>
      </c>
      <c r="AY198" s="159" t="s">
        <v>128</v>
      </c>
    </row>
    <row r="199" spans="1:65" s="16" customFormat="1" ht="12">
      <c r="B199" s="173"/>
      <c r="D199" s="153" t="s">
        <v>146</v>
      </c>
      <c r="E199" s="174" t="s">
        <v>3</v>
      </c>
      <c r="F199" s="175" t="s">
        <v>196</v>
      </c>
      <c r="H199" s="176">
        <v>-3820.6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146</v>
      </c>
      <c r="AU199" s="174" t="s">
        <v>86</v>
      </c>
      <c r="AV199" s="16" t="s">
        <v>137</v>
      </c>
      <c r="AW199" s="16" t="s">
        <v>37</v>
      </c>
      <c r="AX199" s="16" t="s">
        <v>84</v>
      </c>
      <c r="AY199" s="174" t="s">
        <v>128</v>
      </c>
    </row>
    <row r="200" spans="1:65" s="2" customFormat="1" ht="37.75" customHeight="1">
      <c r="A200" s="30"/>
      <c r="B200" s="135"/>
      <c r="C200" s="136" t="s">
        <v>148</v>
      </c>
      <c r="D200" s="136" t="s">
        <v>132</v>
      </c>
      <c r="E200" s="137" t="s">
        <v>149</v>
      </c>
      <c r="F200" s="138" t="s">
        <v>150</v>
      </c>
      <c r="G200" s="139" t="s">
        <v>135</v>
      </c>
      <c r="H200" s="140">
        <v>137.518</v>
      </c>
      <c r="I200" s="141">
        <v>703</v>
      </c>
      <c r="J200" s="141">
        <f>ROUND(I200*H200,2)</f>
        <v>96675.15</v>
      </c>
      <c r="K200" s="138" t="s">
        <v>136</v>
      </c>
      <c r="L200" s="31"/>
      <c r="M200" s="142" t="s">
        <v>3</v>
      </c>
      <c r="N200" s="143" t="s">
        <v>47</v>
      </c>
      <c r="O200" s="144">
        <v>0</v>
      </c>
      <c r="P200" s="144">
        <f>O200*H200</f>
        <v>0</v>
      </c>
      <c r="Q200" s="144">
        <v>0</v>
      </c>
      <c r="R200" s="144">
        <f>Q200*H200</f>
        <v>0</v>
      </c>
      <c r="S200" s="144">
        <v>0</v>
      </c>
      <c r="T200" s="145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46" t="s">
        <v>137</v>
      </c>
      <c r="AT200" s="146" t="s">
        <v>132</v>
      </c>
      <c r="AU200" s="146" t="s">
        <v>86</v>
      </c>
      <c r="AY200" s="18" t="s">
        <v>128</v>
      </c>
      <c r="BE200" s="147">
        <f>IF(N200="základní",J200,0)</f>
        <v>96675.15</v>
      </c>
      <c r="BF200" s="147">
        <f>IF(N200="snížená",J200,0)</f>
        <v>0</v>
      </c>
      <c r="BG200" s="147">
        <f>IF(N200="zákl. přenesená",J200,0)</f>
        <v>0</v>
      </c>
      <c r="BH200" s="147">
        <f>IF(N200="sníž. přenesená",J200,0)</f>
        <v>0</v>
      </c>
      <c r="BI200" s="147">
        <f>IF(N200="nulová",J200,0)</f>
        <v>0</v>
      </c>
      <c r="BJ200" s="18" t="s">
        <v>84</v>
      </c>
      <c r="BK200" s="147">
        <f>ROUND(I200*H200,2)</f>
        <v>96675.15</v>
      </c>
      <c r="BL200" s="18" t="s">
        <v>137</v>
      </c>
      <c r="BM200" s="146" t="s">
        <v>151</v>
      </c>
    </row>
    <row r="201" spans="1:65" s="2" customFormat="1" ht="11">
      <c r="A201" s="30"/>
      <c r="B201" s="31"/>
      <c r="C201" s="30"/>
      <c r="D201" s="148" t="s">
        <v>139</v>
      </c>
      <c r="E201" s="30"/>
      <c r="F201" s="149" t="s">
        <v>152</v>
      </c>
      <c r="G201" s="30"/>
      <c r="H201" s="30"/>
      <c r="I201" s="30"/>
      <c r="J201" s="30"/>
      <c r="K201" s="30"/>
      <c r="L201" s="31"/>
      <c r="M201" s="150"/>
      <c r="N201" s="151"/>
      <c r="O201" s="51"/>
      <c r="P201" s="51"/>
      <c r="Q201" s="51"/>
      <c r="R201" s="51"/>
      <c r="S201" s="51"/>
      <c r="T201" s="52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T201" s="18" t="s">
        <v>139</v>
      </c>
      <c r="AU201" s="18" t="s">
        <v>86</v>
      </c>
    </row>
    <row r="202" spans="1:65" s="14" customFormat="1" ht="12">
      <c r="B202" s="160"/>
      <c r="D202" s="153" t="s">
        <v>146</v>
      </c>
      <c r="E202" s="161" t="s">
        <v>3</v>
      </c>
      <c r="F202" s="162" t="s">
        <v>350</v>
      </c>
      <c r="H202" s="161" t="s">
        <v>3</v>
      </c>
      <c r="L202" s="160"/>
      <c r="M202" s="163"/>
      <c r="N202" s="164"/>
      <c r="O202" s="164"/>
      <c r="P202" s="164"/>
      <c r="Q202" s="164"/>
      <c r="R202" s="164"/>
      <c r="S202" s="164"/>
      <c r="T202" s="165"/>
      <c r="AT202" s="161" t="s">
        <v>146</v>
      </c>
      <c r="AU202" s="161" t="s">
        <v>86</v>
      </c>
      <c r="AV202" s="14" t="s">
        <v>84</v>
      </c>
      <c r="AW202" s="14" t="s">
        <v>37</v>
      </c>
      <c r="AX202" s="14" t="s">
        <v>76</v>
      </c>
      <c r="AY202" s="161" t="s">
        <v>128</v>
      </c>
    </row>
    <row r="203" spans="1:65" s="14" customFormat="1" ht="24">
      <c r="B203" s="160"/>
      <c r="D203" s="153" t="s">
        <v>146</v>
      </c>
      <c r="E203" s="161" t="s">
        <v>3</v>
      </c>
      <c r="F203" s="162" t="s">
        <v>351</v>
      </c>
      <c r="H203" s="161" t="s">
        <v>3</v>
      </c>
      <c r="L203" s="160"/>
      <c r="M203" s="163"/>
      <c r="N203" s="164"/>
      <c r="O203" s="164"/>
      <c r="P203" s="164"/>
      <c r="Q203" s="164"/>
      <c r="R203" s="164"/>
      <c r="S203" s="164"/>
      <c r="T203" s="165"/>
      <c r="AT203" s="161" t="s">
        <v>146</v>
      </c>
      <c r="AU203" s="161" t="s">
        <v>86</v>
      </c>
      <c r="AV203" s="14" t="s">
        <v>84</v>
      </c>
      <c r="AW203" s="14" t="s">
        <v>37</v>
      </c>
      <c r="AX203" s="14" t="s">
        <v>76</v>
      </c>
      <c r="AY203" s="161" t="s">
        <v>128</v>
      </c>
    </row>
    <row r="204" spans="1:65" s="13" customFormat="1" ht="12">
      <c r="B204" s="152"/>
      <c r="D204" s="153" t="s">
        <v>146</v>
      </c>
      <c r="E204" s="159" t="s">
        <v>3</v>
      </c>
      <c r="F204" s="154" t="s">
        <v>352</v>
      </c>
      <c r="H204" s="155">
        <v>445.27300000000002</v>
      </c>
      <c r="L204" s="152"/>
      <c r="M204" s="156"/>
      <c r="N204" s="157"/>
      <c r="O204" s="157"/>
      <c r="P204" s="157"/>
      <c r="Q204" s="157"/>
      <c r="R204" s="157"/>
      <c r="S204" s="157"/>
      <c r="T204" s="158"/>
      <c r="AT204" s="159" t="s">
        <v>146</v>
      </c>
      <c r="AU204" s="159" t="s">
        <v>86</v>
      </c>
      <c r="AV204" s="13" t="s">
        <v>86</v>
      </c>
      <c r="AW204" s="13" t="s">
        <v>37</v>
      </c>
      <c r="AX204" s="13" t="s">
        <v>76</v>
      </c>
      <c r="AY204" s="159" t="s">
        <v>128</v>
      </c>
    </row>
    <row r="205" spans="1:65" s="14" customFormat="1" ht="12">
      <c r="B205" s="160"/>
      <c r="D205" s="153" t="s">
        <v>146</v>
      </c>
      <c r="E205" s="161" t="s">
        <v>3</v>
      </c>
      <c r="F205" s="162" t="s">
        <v>353</v>
      </c>
      <c r="H205" s="161" t="s">
        <v>3</v>
      </c>
      <c r="L205" s="160"/>
      <c r="M205" s="163"/>
      <c r="N205" s="164"/>
      <c r="O205" s="164"/>
      <c r="P205" s="164"/>
      <c r="Q205" s="164"/>
      <c r="R205" s="164"/>
      <c r="S205" s="164"/>
      <c r="T205" s="165"/>
      <c r="AT205" s="161" t="s">
        <v>146</v>
      </c>
      <c r="AU205" s="161" t="s">
        <v>86</v>
      </c>
      <c r="AV205" s="14" t="s">
        <v>84</v>
      </c>
      <c r="AW205" s="14" t="s">
        <v>37</v>
      </c>
      <c r="AX205" s="14" t="s">
        <v>76</v>
      </c>
      <c r="AY205" s="161" t="s">
        <v>128</v>
      </c>
    </row>
    <row r="206" spans="1:65" s="13" customFormat="1" ht="12">
      <c r="B206" s="152"/>
      <c r="D206" s="153" t="s">
        <v>146</v>
      </c>
      <c r="E206" s="159" t="s">
        <v>3</v>
      </c>
      <c r="F206" s="154" t="s">
        <v>354</v>
      </c>
      <c r="H206" s="155">
        <v>-307.755</v>
      </c>
      <c r="L206" s="152"/>
      <c r="M206" s="156"/>
      <c r="N206" s="157"/>
      <c r="O206" s="157"/>
      <c r="P206" s="157"/>
      <c r="Q206" s="157"/>
      <c r="R206" s="157"/>
      <c r="S206" s="157"/>
      <c r="T206" s="158"/>
      <c r="AT206" s="159" t="s">
        <v>146</v>
      </c>
      <c r="AU206" s="159" t="s">
        <v>86</v>
      </c>
      <c r="AV206" s="13" t="s">
        <v>86</v>
      </c>
      <c r="AW206" s="13" t="s">
        <v>37</v>
      </c>
      <c r="AX206" s="13" t="s">
        <v>76</v>
      </c>
      <c r="AY206" s="159" t="s">
        <v>128</v>
      </c>
    </row>
    <row r="207" spans="1:65" s="16" customFormat="1" ht="12">
      <c r="B207" s="173"/>
      <c r="D207" s="153" t="s">
        <v>146</v>
      </c>
      <c r="E207" s="174" t="s">
        <v>3</v>
      </c>
      <c r="F207" s="175" t="s">
        <v>196</v>
      </c>
      <c r="H207" s="176">
        <v>137.518</v>
      </c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146</v>
      </c>
      <c r="AU207" s="174" t="s">
        <v>86</v>
      </c>
      <c r="AV207" s="16" t="s">
        <v>137</v>
      </c>
      <c r="AW207" s="16" t="s">
        <v>37</v>
      </c>
      <c r="AX207" s="16" t="s">
        <v>84</v>
      </c>
      <c r="AY207" s="174" t="s">
        <v>128</v>
      </c>
    </row>
    <row r="208" spans="1:65" s="2" customFormat="1" ht="55.5" customHeight="1">
      <c r="A208" s="30"/>
      <c r="B208" s="135"/>
      <c r="C208" s="136" t="s">
        <v>359</v>
      </c>
      <c r="D208" s="136" t="s">
        <v>132</v>
      </c>
      <c r="E208" s="137" t="s">
        <v>360</v>
      </c>
      <c r="F208" s="138" t="s">
        <v>361</v>
      </c>
      <c r="G208" s="139" t="s">
        <v>135</v>
      </c>
      <c r="H208" s="140">
        <v>13.029</v>
      </c>
      <c r="I208" s="141">
        <v>200</v>
      </c>
      <c r="J208" s="141">
        <f>ROUND(I208*H208,2)</f>
        <v>2605.8000000000002</v>
      </c>
      <c r="K208" s="138" t="s">
        <v>136</v>
      </c>
      <c r="L208" s="31"/>
      <c r="M208" s="142" t="s">
        <v>3</v>
      </c>
      <c r="N208" s="143" t="s">
        <v>47</v>
      </c>
      <c r="O208" s="144">
        <v>0</v>
      </c>
      <c r="P208" s="144">
        <f>O208*H208</f>
        <v>0</v>
      </c>
      <c r="Q208" s="144">
        <v>0</v>
      </c>
      <c r="R208" s="144">
        <f>Q208*H208</f>
        <v>0</v>
      </c>
      <c r="S208" s="144">
        <v>0</v>
      </c>
      <c r="T208" s="145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46" t="s">
        <v>137</v>
      </c>
      <c r="AT208" s="146" t="s">
        <v>132</v>
      </c>
      <c r="AU208" s="146" t="s">
        <v>86</v>
      </c>
      <c r="AY208" s="18" t="s">
        <v>128</v>
      </c>
      <c r="BE208" s="147">
        <f>IF(N208="základní",J208,0)</f>
        <v>2605.8000000000002</v>
      </c>
      <c r="BF208" s="147">
        <f>IF(N208="snížená",J208,0)</f>
        <v>0</v>
      </c>
      <c r="BG208" s="147">
        <f>IF(N208="zákl. přenesená",J208,0)</f>
        <v>0</v>
      </c>
      <c r="BH208" s="147">
        <f>IF(N208="sníž. přenesená",J208,0)</f>
        <v>0</v>
      </c>
      <c r="BI208" s="147">
        <f>IF(N208="nulová",J208,0)</f>
        <v>0</v>
      </c>
      <c r="BJ208" s="18" t="s">
        <v>84</v>
      </c>
      <c r="BK208" s="147">
        <f>ROUND(I208*H208,2)</f>
        <v>2605.8000000000002</v>
      </c>
      <c r="BL208" s="18" t="s">
        <v>137</v>
      </c>
      <c r="BM208" s="146" t="s">
        <v>362</v>
      </c>
    </row>
    <row r="209" spans="1:51" s="2" customFormat="1" ht="11">
      <c r="A209" s="30"/>
      <c r="B209" s="31"/>
      <c r="C209" s="30"/>
      <c r="D209" s="148" t="s">
        <v>139</v>
      </c>
      <c r="E209" s="30"/>
      <c r="F209" s="149" t="s">
        <v>363</v>
      </c>
      <c r="G209" s="30"/>
      <c r="H209" s="30"/>
      <c r="I209" s="30"/>
      <c r="J209" s="30"/>
      <c r="K209" s="30"/>
      <c r="L209" s="31"/>
      <c r="M209" s="150"/>
      <c r="N209" s="151"/>
      <c r="O209" s="51"/>
      <c r="P209" s="51"/>
      <c r="Q209" s="51"/>
      <c r="R209" s="51"/>
      <c r="S209" s="51"/>
      <c r="T209" s="52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T209" s="18" t="s">
        <v>139</v>
      </c>
      <c r="AU209" s="18" t="s">
        <v>86</v>
      </c>
    </row>
    <row r="210" spans="1:51" s="14" customFormat="1" ht="12">
      <c r="B210" s="160"/>
      <c r="D210" s="153" t="s">
        <v>146</v>
      </c>
      <c r="E210" s="161" t="s">
        <v>3</v>
      </c>
      <c r="F210" s="162" t="s">
        <v>364</v>
      </c>
      <c r="H210" s="161" t="s">
        <v>3</v>
      </c>
      <c r="L210" s="160"/>
      <c r="M210" s="163"/>
      <c r="N210" s="164"/>
      <c r="O210" s="164"/>
      <c r="P210" s="164"/>
      <c r="Q210" s="164"/>
      <c r="R210" s="164"/>
      <c r="S210" s="164"/>
      <c r="T210" s="165"/>
      <c r="AT210" s="161" t="s">
        <v>146</v>
      </c>
      <c r="AU210" s="161" t="s">
        <v>86</v>
      </c>
      <c r="AV210" s="14" t="s">
        <v>84</v>
      </c>
      <c r="AW210" s="14" t="s">
        <v>37</v>
      </c>
      <c r="AX210" s="14" t="s">
        <v>76</v>
      </c>
      <c r="AY210" s="161" t="s">
        <v>128</v>
      </c>
    </row>
    <row r="211" spans="1:51" s="14" customFormat="1" ht="12">
      <c r="B211" s="160"/>
      <c r="D211" s="153" t="s">
        <v>146</v>
      </c>
      <c r="E211" s="161" t="s">
        <v>3</v>
      </c>
      <c r="F211" s="162" t="s">
        <v>365</v>
      </c>
      <c r="H211" s="161" t="s">
        <v>3</v>
      </c>
      <c r="L211" s="160"/>
      <c r="M211" s="163"/>
      <c r="N211" s="164"/>
      <c r="O211" s="164"/>
      <c r="P211" s="164"/>
      <c r="Q211" s="164"/>
      <c r="R211" s="164"/>
      <c r="S211" s="164"/>
      <c r="T211" s="165"/>
      <c r="AT211" s="161" t="s">
        <v>146</v>
      </c>
      <c r="AU211" s="161" t="s">
        <v>86</v>
      </c>
      <c r="AV211" s="14" t="s">
        <v>84</v>
      </c>
      <c r="AW211" s="14" t="s">
        <v>37</v>
      </c>
      <c r="AX211" s="14" t="s">
        <v>76</v>
      </c>
      <c r="AY211" s="161" t="s">
        <v>128</v>
      </c>
    </row>
    <row r="212" spans="1:51" s="13" customFormat="1" ht="12">
      <c r="B212" s="152"/>
      <c r="D212" s="153" t="s">
        <v>146</v>
      </c>
      <c r="E212" s="159" t="s">
        <v>3</v>
      </c>
      <c r="F212" s="154" t="s">
        <v>366</v>
      </c>
      <c r="H212" s="155">
        <v>-445.56299999999999</v>
      </c>
      <c r="L212" s="152"/>
      <c r="M212" s="156"/>
      <c r="N212" s="157"/>
      <c r="O212" s="157"/>
      <c r="P212" s="157"/>
      <c r="Q212" s="157"/>
      <c r="R212" s="157"/>
      <c r="S212" s="157"/>
      <c r="T212" s="158"/>
      <c r="AT212" s="159" t="s">
        <v>146</v>
      </c>
      <c r="AU212" s="159" t="s">
        <v>86</v>
      </c>
      <c r="AV212" s="13" t="s">
        <v>86</v>
      </c>
      <c r="AW212" s="13" t="s">
        <v>37</v>
      </c>
      <c r="AX212" s="13" t="s">
        <v>76</v>
      </c>
      <c r="AY212" s="159" t="s">
        <v>128</v>
      </c>
    </row>
    <row r="213" spans="1:51" s="14" customFormat="1" ht="12">
      <c r="B213" s="160"/>
      <c r="D213" s="153" t="s">
        <v>146</v>
      </c>
      <c r="E213" s="161" t="s">
        <v>3</v>
      </c>
      <c r="F213" s="162" t="s">
        <v>350</v>
      </c>
      <c r="H213" s="161" t="s">
        <v>3</v>
      </c>
      <c r="L213" s="160"/>
      <c r="M213" s="163"/>
      <c r="N213" s="164"/>
      <c r="O213" s="164"/>
      <c r="P213" s="164"/>
      <c r="Q213" s="164"/>
      <c r="R213" s="164"/>
      <c r="S213" s="164"/>
      <c r="T213" s="165"/>
      <c r="AT213" s="161" t="s">
        <v>146</v>
      </c>
      <c r="AU213" s="161" t="s">
        <v>86</v>
      </c>
      <c r="AV213" s="14" t="s">
        <v>84</v>
      </c>
      <c r="AW213" s="14" t="s">
        <v>37</v>
      </c>
      <c r="AX213" s="14" t="s">
        <v>76</v>
      </c>
      <c r="AY213" s="161" t="s">
        <v>128</v>
      </c>
    </row>
    <row r="214" spans="1:51" s="13" customFormat="1" ht="12">
      <c r="B214" s="152"/>
      <c r="D214" s="153" t="s">
        <v>146</v>
      </c>
      <c r="E214" s="159" t="s">
        <v>3</v>
      </c>
      <c r="F214" s="154" t="s">
        <v>367</v>
      </c>
      <c r="H214" s="155">
        <v>303.661</v>
      </c>
      <c r="L214" s="152"/>
      <c r="M214" s="156"/>
      <c r="N214" s="157"/>
      <c r="O214" s="157"/>
      <c r="P214" s="157"/>
      <c r="Q214" s="157"/>
      <c r="R214" s="157"/>
      <c r="S214" s="157"/>
      <c r="T214" s="158"/>
      <c r="AT214" s="159" t="s">
        <v>146</v>
      </c>
      <c r="AU214" s="159" t="s">
        <v>86</v>
      </c>
      <c r="AV214" s="13" t="s">
        <v>86</v>
      </c>
      <c r="AW214" s="13" t="s">
        <v>37</v>
      </c>
      <c r="AX214" s="13" t="s">
        <v>76</v>
      </c>
      <c r="AY214" s="159" t="s">
        <v>128</v>
      </c>
    </row>
    <row r="215" spans="1:51" s="14" customFormat="1" ht="24">
      <c r="B215" s="160"/>
      <c r="D215" s="153" t="s">
        <v>146</v>
      </c>
      <c r="E215" s="161" t="s">
        <v>3</v>
      </c>
      <c r="F215" s="162" t="s">
        <v>357</v>
      </c>
      <c r="H215" s="161" t="s">
        <v>3</v>
      </c>
      <c r="L215" s="160"/>
      <c r="M215" s="163"/>
      <c r="N215" s="164"/>
      <c r="O215" s="164"/>
      <c r="P215" s="164"/>
      <c r="Q215" s="164"/>
      <c r="R215" s="164"/>
      <c r="S215" s="164"/>
      <c r="T215" s="165"/>
      <c r="AT215" s="161" t="s">
        <v>146</v>
      </c>
      <c r="AU215" s="161" t="s">
        <v>86</v>
      </c>
      <c r="AV215" s="14" t="s">
        <v>84</v>
      </c>
      <c r="AW215" s="14" t="s">
        <v>37</v>
      </c>
      <c r="AX215" s="14" t="s">
        <v>76</v>
      </c>
      <c r="AY215" s="161" t="s">
        <v>128</v>
      </c>
    </row>
    <row r="216" spans="1:51" s="13" customFormat="1" ht="12">
      <c r="B216" s="152"/>
      <c r="D216" s="153" t="s">
        <v>146</v>
      </c>
      <c r="E216" s="159" t="s">
        <v>3</v>
      </c>
      <c r="F216" s="154" t="s">
        <v>368</v>
      </c>
      <c r="H216" s="155">
        <v>154.93100000000001</v>
      </c>
      <c r="L216" s="152"/>
      <c r="M216" s="156"/>
      <c r="N216" s="157"/>
      <c r="O216" s="157"/>
      <c r="P216" s="157"/>
      <c r="Q216" s="157"/>
      <c r="R216" s="157"/>
      <c r="S216" s="157"/>
      <c r="T216" s="158"/>
      <c r="AT216" s="159" t="s">
        <v>146</v>
      </c>
      <c r="AU216" s="159" t="s">
        <v>86</v>
      </c>
      <c r="AV216" s="13" t="s">
        <v>86</v>
      </c>
      <c r="AW216" s="13" t="s">
        <v>37</v>
      </c>
      <c r="AX216" s="13" t="s">
        <v>76</v>
      </c>
      <c r="AY216" s="159" t="s">
        <v>128</v>
      </c>
    </row>
    <row r="217" spans="1:51" s="16" customFormat="1" ht="12">
      <c r="B217" s="173"/>
      <c r="D217" s="153" t="s">
        <v>146</v>
      </c>
      <c r="E217" s="174" t="s">
        <v>3</v>
      </c>
      <c r="F217" s="175" t="s">
        <v>196</v>
      </c>
      <c r="H217" s="176">
        <v>13.029</v>
      </c>
      <c r="L217" s="173"/>
      <c r="M217" s="180"/>
      <c r="N217" s="181"/>
      <c r="O217" s="181"/>
      <c r="P217" s="181"/>
      <c r="Q217" s="181"/>
      <c r="R217" s="181"/>
      <c r="S217" s="181"/>
      <c r="T217" s="182"/>
      <c r="AT217" s="174" t="s">
        <v>146</v>
      </c>
      <c r="AU217" s="174" t="s">
        <v>86</v>
      </c>
      <c r="AV217" s="16" t="s">
        <v>137</v>
      </c>
      <c r="AW217" s="16" t="s">
        <v>37</v>
      </c>
      <c r="AX217" s="16" t="s">
        <v>84</v>
      </c>
      <c r="AY217" s="174" t="s">
        <v>128</v>
      </c>
    </row>
    <row r="218" spans="1:51" s="2" customFormat="1" ht="7" customHeight="1">
      <c r="A218" s="30"/>
      <c r="B218" s="40"/>
      <c r="C218" s="41"/>
      <c r="D218" s="41"/>
      <c r="E218" s="41"/>
      <c r="F218" s="41"/>
      <c r="G218" s="41"/>
      <c r="H218" s="41"/>
      <c r="I218" s="41"/>
      <c r="J218" s="41"/>
      <c r="K218" s="41"/>
      <c r="L218" s="31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</row>
  </sheetData>
  <autoFilter ref="C81:K217" xr:uid="{00000000-0009-0000-0000-000002000000}"/>
  <mergeCells count="8">
    <mergeCell ref="E72:H72"/>
    <mergeCell ref="E74:H74"/>
    <mergeCell ref="L2:V2"/>
    <mergeCell ref="E7:H7"/>
    <mergeCell ref="E9:H9"/>
    <mergeCell ref="E27:H27"/>
    <mergeCell ref="E48:H48"/>
    <mergeCell ref="E50:H50"/>
  </mergeCells>
  <hyperlinks>
    <hyperlink ref="F86" r:id="rId1" xr:uid="{00000000-0004-0000-0200-000000000000}"/>
    <hyperlink ref="F118" r:id="rId2" xr:uid="{00000000-0004-0000-0200-000001000000}"/>
    <hyperlink ref="F147" r:id="rId3" xr:uid="{00000000-0004-0000-0200-000002000000}"/>
    <hyperlink ref="F152" r:id="rId4" xr:uid="{00000000-0004-0000-0200-000003000000}"/>
    <hyperlink ref="F159" r:id="rId5" xr:uid="{00000000-0004-0000-0200-000004000000}"/>
    <hyperlink ref="F169" r:id="rId6" xr:uid="{00000000-0004-0000-0200-000005000000}"/>
    <hyperlink ref="F177" r:id="rId7" xr:uid="{00000000-0004-0000-0200-000006000000}"/>
    <hyperlink ref="F184" r:id="rId8" xr:uid="{00000000-0004-0000-0200-000007000000}"/>
    <hyperlink ref="F192" r:id="rId9" xr:uid="{00000000-0004-0000-0200-000008000000}"/>
    <hyperlink ref="F201" r:id="rId10" xr:uid="{00000000-0004-0000-0200-000009000000}"/>
    <hyperlink ref="F209" r:id="rId11" xr:uid="{00000000-0004-0000-02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82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 ht="11">
      <c r="A1" s="86"/>
    </row>
    <row r="2" spans="1:46" s="1" customFormat="1" ht="37" customHeight="1">
      <c r="L2" s="233" t="s">
        <v>6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92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1:46" s="1" customFormat="1" ht="25" customHeight="1">
      <c r="B4" s="21"/>
      <c r="D4" s="22" t="s">
        <v>99</v>
      </c>
      <c r="L4" s="21"/>
      <c r="M4" s="87" t="s">
        <v>11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26.25" customHeight="1">
      <c r="B7" s="21"/>
      <c r="E7" s="234" t="str">
        <f>'Rekapitulace stavby'!K6</f>
        <v>Stavební úpravy objektu na parc.č.st 134 v k.ú. Dolní Václavov - Multifunkční dům, DPS</v>
      </c>
      <c r="F7" s="235"/>
      <c r="G7" s="235"/>
      <c r="H7" s="235"/>
      <c r="L7" s="21"/>
    </row>
    <row r="8" spans="1:46" s="2" customFormat="1" ht="12" customHeight="1">
      <c r="A8" s="30"/>
      <c r="B8" s="31"/>
      <c r="C8" s="30"/>
      <c r="D8" s="27" t="s">
        <v>100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1" t="s">
        <v>369</v>
      </c>
      <c r="F9" s="236"/>
      <c r="G9" s="236"/>
      <c r="H9" s="236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17</v>
      </c>
      <c r="E11" s="30"/>
      <c r="F11" s="25" t="s">
        <v>3</v>
      </c>
      <c r="G11" s="30"/>
      <c r="H11" s="30"/>
      <c r="I11" s="27" t="s">
        <v>18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19</v>
      </c>
      <c r="E12" s="30"/>
      <c r="F12" s="25" t="s">
        <v>20</v>
      </c>
      <c r="G12" s="30"/>
      <c r="H12" s="30"/>
      <c r="I12" s="27" t="s">
        <v>21</v>
      </c>
      <c r="J12" s="48" t="str">
        <f>'Rekapitulace stavby'!AN8</f>
        <v>7. 9. 2023</v>
      </c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7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23</v>
      </c>
      <c r="E14" s="30"/>
      <c r="F14" s="30"/>
      <c r="G14" s="30"/>
      <c r="H14" s="30"/>
      <c r="I14" s="27" t="s">
        <v>24</v>
      </c>
      <c r="J14" s="25" t="s">
        <v>25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26</v>
      </c>
      <c r="F15" s="30"/>
      <c r="G15" s="30"/>
      <c r="H15" s="30"/>
      <c r="I15" s="27" t="s">
        <v>27</v>
      </c>
      <c r="J15" s="25" t="s">
        <v>28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7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29</v>
      </c>
      <c r="E17" s="30"/>
      <c r="F17" s="30"/>
      <c r="G17" s="30"/>
      <c r="H17" s="30"/>
      <c r="I17" s="27" t="s">
        <v>24</v>
      </c>
      <c r="J17" s="25" t="s">
        <v>30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31</v>
      </c>
      <c r="F18" s="30"/>
      <c r="G18" s="30"/>
      <c r="H18" s="30"/>
      <c r="I18" s="27" t="s">
        <v>27</v>
      </c>
      <c r="J18" s="25" t="s">
        <v>32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7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33</v>
      </c>
      <c r="E20" s="30"/>
      <c r="F20" s="30"/>
      <c r="G20" s="30"/>
      <c r="H20" s="30"/>
      <c r="I20" s="27" t="s">
        <v>24</v>
      </c>
      <c r="J20" s="25" t="s">
        <v>34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35</v>
      </c>
      <c r="F21" s="30"/>
      <c r="G21" s="30"/>
      <c r="H21" s="30"/>
      <c r="I21" s="27" t="s">
        <v>27</v>
      </c>
      <c r="J21" s="25" t="s">
        <v>36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7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38</v>
      </c>
      <c r="E23" s="30"/>
      <c r="F23" s="30"/>
      <c r="G23" s="30"/>
      <c r="H23" s="30"/>
      <c r="I23" s="27" t="s">
        <v>24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39</v>
      </c>
      <c r="F24" s="30"/>
      <c r="G24" s="30"/>
      <c r="H24" s="30"/>
      <c r="I24" s="27" t="s">
        <v>27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7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40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71.25" customHeight="1">
      <c r="A27" s="89"/>
      <c r="B27" s="90"/>
      <c r="C27" s="89"/>
      <c r="D27" s="89"/>
      <c r="E27" s="222" t="s">
        <v>41</v>
      </c>
      <c r="F27" s="222"/>
      <c r="G27" s="222"/>
      <c r="H27" s="222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5" customHeight="1">
      <c r="A30" s="30"/>
      <c r="B30" s="31"/>
      <c r="C30" s="30"/>
      <c r="D30" s="92" t="s">
        <v>42</v>
      </c>
      <c r="E30" s="30"/>
      <c r="F30" s="30"/>
      <c r="G30" s="30"/>
      <c r="H30" s="30"/>
      <c r="I30" s="30"/>
      <c r="J30" s="64">
        <f>ROUND(J102, 2)</f>
        <v>1067233.56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" customHeight="1">
      <c r="A32" s="30"/>
      <c r="B32" s="31"/>
      <c r="C32" s="30"/>
      <c r="D32" s="30"/>
      <c r="E32" s="30"/>
      <c r="F32" s="34" t="s">
        <v>44</v>
      </c>
      <c r="G32" s="30"/>
      <c r="H32" s="30"/>
      <c r="I32" s="34" t="s">
        <v>43</v>
      </c>
      <c r="J32" s="34" t="s">
        <v>45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" customHeight="1">
      <c r="A33" s="30"/>
      <c r="B33" s="31"/>
      <c r="C33" s="30"/>
      <c r="D33" s="93" t="s">
        <v>46</v>
      </c>
      <c r="E33" s="27" t="s">
        <v>47</v>
      </c>
      <c r="F33" s="94">
        <f>ROUND((SUM(BE102:BE821)),  2)</f>
        <v>1067233.56</v>
      </c>
      <c r="G33" s="30"/>
      <c r="H33" s="30"/>
      <c r="I33" s="95">
        <v>0.21</v>
      </c>
      <c r="J33" s="94">
        <f>ROUND(((SUM(BE102:BE821))*I33),  2)</f>
        <v>224119.05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" customHeight="1">
      <c r="A34" s="30"/>
      <c r="B34" s="31"/>
      <c r="C34" s="30"/>
      <c r="D34" s="30"/>
      <c r="E34" s="27" t="s">
        <v>48</v>
      </c>
      <c r="F34" s="94">
        <f>ROUND((SUM(BF102:BF821)),  2)</f>
        <v>0</v>
      </c>
      <c r="G34" s="30"/>
      <c r="H34" s="30"/>
      <c r="I34" s="95">
        <v>0.15</v>
      </c>
      <c r="J34" s="94">
        <f>ROUND(((SUM(BF102:BF821))*I34),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" hidden="1" customHeight="1">
      <c r="A35" s="30"/>
      <c r="B35" s="31"/>
      <c r="C35" s="30"/>
      <c r="D35" s="30"/>
      <c r="E35" s="27" t="s">
        <v>49</v>
      </c>
      <c r="F35" s="94">
        <f>ROUND((SUM(BG102:BG821)),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" hidden="1" customHeight="1">
      <c r="A36" s="30"/>
      <c r="B36" s="31"/>
      <c r="C36" s="30"/>
      <c r="D36" s="30"/>
      <c r="E36" s="27" t="s">
        <v>50</v>
      </c>
      <c r="F36" s="94">
        <f>ROUND((SUM(BH102:BH821)),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" hidden="1" customHeight="1">
      <c r="A37" s="30"/>
      <c r="B37" s="31"/>
      <c r="C37" s="30"/>
      <c r="D37" s="30"/>
      <c r="E37" s="27" t="s">
        <v>51</v>
      </c>
      <c r="F37" s="94">
        <f>ROUND((SUM(BI102:BI821)),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7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5" customHeight="1">
      <c r="A39" s="30"/>
      <c r="B39" s="31"/>
      <c r="C39" s="96"/>
      <c r="D39" s="97" t="s">
        <v>52</v>
      </c>
      <c r="E39" s="53"/>
      <c r="F39" s="53"/>
      <c r="G39" s="98" t="s">
        <v>53</v>
      </c>
      <c r="H39" s="99" t="s">
        <v>54</v>
      </c>
      <c r="I39" s="53"/>
      <c r="J39" s="100">
        <f>SUM(J30:J37)</f>
        <v>1291352.6100000001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7" hidden="1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" hidden="1" customHeight="1">
      <c r="A45" s="30"/>
      <c r="B45" s="31"/>
      <c r="C45" s="22" t="s">
        <v>102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7" hidden="1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hidden="1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26.25" hidden="1" customHeight="1">
      <c r="A48" s="30"/>
      <c r="B48" s="31"/>
      <c r="C48" s="30"/>
      <c r="D48" s="30"/>
      <c r="E48" s="234" t="str">
        <f>E7</f>
        <v>Stavební úpravy objektu na parc.č.st 134 v k.ú. Dolní Václavov - Multifunkční dům, DPS</v>
      </c>
      <c r="F48" s="235"/>
      <c r="G48" s="235"/>
      <c r="H48" s="235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hidden="1" customHeight="1">
      <c r="A49" s="30"/>
      <c r="B49" s="31"/>
      <c r="C49" s="27" t="s">
        <v>100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6.5" hidden="1" customHeight="1">
      <c r="A50" s="30"/>
      <c r="B50" s="31"/>
      <c r="C50" s="30"/>
      <c r="D50" s="30"/>
      <c r="E50" s="201" t="str">
        <f>E9</f>
        <v>01-z1c - rozšíření garáže</v>
      </c>
      <c r="F50" s="236"/>
      <c r="G50" s="236"/>
      <c r="H50" s="236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7" hidden="1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hidden="1" customHeight="1">
      <c r="A52" s="30"/>
      <c r="B52" s="31"/>
      <c r="C52" s="27" t="s">
        <v>19</v>
      </c>
      <c r="D52" s="30"/>
      <c r="E52" s="30"/>
      <c r="F52" s="25" t="str">
        <f>F12</f>
        <v>Václavov u Bruntálu</v>
      </c>
      <c r="G52" s="30"/>
      <c r="H52" s="30"/>
      <c r="I52" s="27" t="s">
        <v>21</v>
      </c>
      <c r="J52" s="48" t="str">
        <f>IF(J12="","",J12)</f>
        <v>7. 9. 2023</v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7" hidden="1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25" hidden="1" customHeight="1">
      <c r="A54" s="30"/>
      <c r="B54" s="31"/>
      <c r="C54" s="27" t="s">
        <v>23</v>
      </c>
      <c r="D54" s="30"/>
      <c r="E54" s="30"/>
      <c r="F54" s="25" t="str">
        <f>E15</f>
        <v>Obec Václavov u Bruntálu</v>
      </c>
      <c r="G54" s="30"/>
      <c r="H54" s="30"/>
      <c r="I54" s="27" t="s">
        <v>33</v>
      </c>
      <c r="J54" s="28" t="str">
        <f>E21</f>
        <v>Stavby Byrtus s.r.o.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5" hidden="1" customHeight="1">
      <c r="A55" s="30"/>
      <c r="B55" s="31"/>
      <c r="C55" s="27" t="s">
        <v>29</v>
      </c>
      <c r="D55" s="30"/>
      <c r="E55" s="30"/>
      <c r="F55" s="25" t="str">
        <f>IF(E18="","",E18)</f>
        <v>RÝMSTAV CZ spol. s r.o.</v>
      </c>
      <c r="G55" s="30"/>
      <c r="H55" s="30"/>
      <c r="I55" s="27" t="s">
        <v>38</v>
      </c>
      <c r="J55" s="28" t="str">
        <f>E24</f>
        <v xml:space="preserve"> 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25" hidden="1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hidden="1" customHeight="1">
      <c r="A57" s="30"/>
      <c r="B57" s="31"/>
      <c r="C57" s="102" t="s">
        <v>103</v>
      </c>
      <c r="D57" s="96"/>
      <c r="E57" s="96"/>
      <c r="F57" s="96"/>
      <c r="G57" s="96"/>
      <c r="H57" s="96"/>
      <c r="I57" s="96"/>
      <c r="J57" s="103" t="s">
        <v>104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25" hidden="1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75" hidden="1" customHeight="1">
      <c r="A59" s="30"/>
      <c r="B59" s="31"/>
      <c r="C59" s="104" t="s">
        <v>74</v>
      </c>
      <c r="D59" s="30"/>
      <c r="E59" s="30"/>
      <c r="F59" s="30"/>
      <c r="G59" s="30"/>
      <c r="H59" s="30"/>
      <c r="I59" s="30"/>
      <c r="J59" s="64">
        <f>J102</f>
        <v>1067233.5599999998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105</v>
      </c>
    </row>
    <row r="60" spans="1:47" s="9" customFormat="1" ht="25" hidden="1" customHeight="1">
      <c r="B60" s="105"/>
      <c r="D60" s="106" t="s">
        <v>106</v>
      </c>
      <c r="E60" s="107"/>
      <c r="F60" s="107"/>
      <c r="G60" s="107"/>
      <c r="H60" s="107"/>
      <c r="I60" s="107"/>
      <c r="J60" s="108">
        <f>J103</f>
        <v>782458.69</v>
      </c>
      <c r="L60" s="105"/>
    </row>
    <row r="61" spans="1:47" s="10" customFormat="1" ht="20" hidden="1" customHeight="1">
      <c r="B61" s="109"/>
      <c r="D61" s="110" t="s">
        <v>370</v>
      </c>
      <c r="E61" s="111"/>
      <c r="F61" s="111"/>
      <c r="G61" s="111"/>
      <c r="H61" s="111"/>
      <c r="I61" s="111"/>
      <c r="J61" s="112">
        <f>J104</f>
        <v>24482.25</v>
      </c>
      <c r="L61" s="109"/>
    </row>
    <row r="62" spans="1:47" s="10" customFormat="1" ht="20" hidden="1" customHeight="1">
      <c r="B62" s="109"/>
      <c r="D62" s="110" t="s">
        <v>371</v>
      </c>
      <c r="E62" s="111"/>
      <c r="F62" s="111"/>
      <c r="G62" s="111"/>
      <c r="H62" s="111"/>
      <c r="I62" s="111"/>
      <c r="J62" s="112">
        <f>J117</f>
        <v>92032.88</v>
      </c>
      <c r="L62" s="109"/>
    </row>
    <row r="63" spans="1:47" s="10" customFormat="1" ht="20" hidden="1" customHeight="1">
      <c r="B63" s="109"/>
      <c r="D63" s="110" t="s">
        <v>372</v>
      </c>
      <c r="E63" s="111"/>
      <c r="F63" s="111"/>
      <c r="G63" s="111"/>
      <c r="H63" s="111"/>
      <c r="I63" s="111"/>
      <c r="J63" s="112">
        <f>J187</f>
        <v>244460.4</v>
      </c>
      <c r="L63" s="109"/>
    </row>
    <row r="64" spans="1:47" s="10" customFormat="1" ht="20" hidden="1" customHeight="1">
      <c r="B64" s="109"/>
      <c r="D64" s="110" t="s">
        <v>373</v>
      </c>
      <c r="E64" s="111"/>
      <c r="F64" s="111"/>
      <c r="G64" s="111"/>
      <c r="H64" s="111"/>
      <c r="I64" s="111"/>
      <c r="J64" s="112">
        <f>J253</f>
        <v>61836.69</v>
      </c>
      <c r="L64" s="109"/>
    </row>
    <row r="65" spans="2:12" s="10" customFormat="1" ht="20" hidden="1" customHeight="1">
      <c r="B65" s="109"/>
      <c r="D65" s="110" t="s">
        <v>374</v>
      </c>
      <c r="E65" s="111"/>
      <c r="F65" s="111"/>
      <c r="G65" s="111"/>
      <c r="H65" s="111"/>
      <c r="I65" s="111"/>
      <c r="J65" s="112">
        <f>J302</f>
        <v>36300</v>
      </c>
      <c r="L65" s="109"/>
    </row>
    <row r="66" spans="2:12" s="10" customFormat="1" ht="20" hidden="1" customHeight="1">
      <c r="B66" s="109"/>
      <c r="D66" s="110" t="s">
        <v>375</v>
      </c>
      <c r="E66" s="111"/>
      <c r="F66" s="111"/>
      <c r="G66" s="111"/>
      <c r="H66" s="111"/>
      <c r="I66" s="111"/>
      <c r="J66" s="112">
        <f>J309</f>
        <v>181502.78999999998</v>
      </c>
      <c r="L66" s="109"/>
    </row>
    <row r="67" spans="2:12" s="10" customFormat="1" ht="20" hidden="1" customHeight="1">
      <c r="B67" s="109"/>
      <c r="D67" s="110" t="s">
        <v>250</v>
      </c>
      <c r="E67" s="111"/>
      <c r="F67" s="111"/>
      <c r="G67" s="111"/>
      <c r="H67" s="111"/>
      <c r="I67" s="111"/>
      <c r="J67" s="112">
        <f>J403</f>
        <v>73457.62</v>
      </c>
      <c r="L67" s="109"/>
    </row>
    <row r="68" spans="2:12" s="10" customFormat="1" ht="20" hidden="1" customHeight="1">
      <c r="B68" s="109"/>
      <c r="D68" s="110" t="s">
        <v>107</v>
      </c>
      <c r="E68" s="111"/>
      <c r="F68" s="111"/>
      <c r="G68" s="111"/>
      <c r="H68" s="111"/>
      <c r="I68" s="111"/>
      <c r="J68" s="112">
        <f>J463</f>
        <v>26266.720000000001</v>
      </c>
      <c r="L68" s="109"/>
    </row>
    <row r="69" spans="2:12" s="10" customFormat="1" ht="20" hidden="1" customHeight="1">
      <c r="B69" s="109"/>
      <c r="D69" s="110" t="s">
        <v>376</v>
      </c>
      <c r="E69" s="111"/>
      <c r="F69" s="111"/>
      <c r="G69" s="111"/>
      <c r="H69" s="111"/>
      <c r="I69" s="111"/>
      <c r="J69" s="112">
        <f>J475</f>
        <v>42119.34</v>
      </c>
      <c r="L69" s="109"/>
    </row>
    <row r="70" spans="2:12" s="9" customFormat="1" ht="25" hidden="1" customHeight="1">
      <c r="B70" s="105"/>
      <c r="D70" s="106" t="s">
        <v>108</v>
      </c>
      <c r="E70" s="107"/>
      <c r="F70" s="107"/>
      <c r="G70" s="107"/>
      <c r="H70" s="107"/>
      <c r="I70" s="107"/>
      <c r="J70" s="108">
        <f>J478</f>
        <v>284774.86999999994</v>
      </c>
      <c r="L70" s="105"/>
    </row>
    <row r="71" spans="2:12" s="10" customFormat="1" ht="20" hidden="1" customHeight="1">
      <c r="B71" s="109"/>
      <c r="D71" s="110" t="s">
        <v>109</v>
      </c>
      <c r="E71" s="111"/>
      <c r="F71" s="111"/>
      <c r="G71" s="111"/>
      <c r="H71" s="111"/>
      <c r="I71" s="111"/>
      <c r="J71" s="112">
        <f>J479</f>
        <v>60205.869999999995</v>
      </c>
      <c r="L71" s="109"/>
    </row>
    <row r="72" spans="2:12" s="10" customFormat="1" ht="20" hidden="1" customHeight="1">
      <c r="B72" s="109"/>
      <c r="D72" s="110" t="s">
        <v>377</v>
      </c>
      <c r="E72" s="111"/>
      <c r="F72" s="111"/>
      <c r="G72" s="111"/>
      <c r="H72" s="111"/>
      <c r="I72" s="111"/>
      <c r="J72" s="112">
        <f>J514</f>
        <v>1206.04</v>
      </c>
      <c r="L72" s="109"/>
    </row>
    <row r="73" spans="2:12" s="10" customFormat="1" ht="20" hidden="1" customHeight="1">
      <c r="B73" s="109"/>
      <c r="D73" s="110" t="s">
        <v>110</v>
      </c>
      <c r="E73" s="111"/>
      <c r="F73" s="111"/>
      <c r="G73" s="111"/>
      <c r="H73" s="111"/>
      <c r="I73" s="111"/>
      <c r="J73" s="112">
        <f>J525</f>
        <v>4399.2199999999993</v>
      </c>
      <c r="L73" s="109"/>
    </row>
    <row r="74" spans="2:12" s="10" customFormat="1" ht="20" hidden="1" customHeight="1">
      <c r="B74" s="109"/>
      <c r="D74" s="110" t="s">
        <v>378</v>
      </c>
      <c r="E74" s="111"/>
      <c r="F74" s="111"/>
      <c r="G74" s="111"/>
      <c r="H74" s="111"/>
      <c r="I74" s="111"/>
      <c r="J74" s="112">
        <f>J564</f>
        <v>7392.9600000000009</v>
      </c>
      <c r="L74" s="109"/>
    </row>
    <row r="75" spans="2:12" s="10" customFormat="1" ht="20" hidden="1" customHeight="1">
      <c r="B75" s="109"/>
      <c r="D75" s="110" t="s">
        <v>379</v>
      </c>
      <c r="E75" s="111"/>
      <c r="F75" s="111"/>
      <c r="G75" s="111"/>
      <c r="H75" s="111"/>
      <c r="I75" s="111"/>
      <c r="J75" s="112">
        <f>J592</f>
        <v>29114.68</v>
      </c>
      <c r="L75" s="109"/>
    </row>
    <row r="76" spans="2:12" s="10" customFormat="1" ht="20" hidden="1" customHeight="1">
      <c r="B76" s="109"/>
      <c r="D76" s="110" t="s">
        <v>380</v>
      </c>
      <c r="E76" s="111"/>
      <c r="F76" s="111"/>
      <c r="G76" s="111"/>
      <c r="H76" s="111"/>
      <c r="I76" s="111"/>
      <c r="J76" s="112">
        <f>J627</f>
        <v>3464.4300000000003</v>
      </c>
      <c r="L76" s="109"/>
    </row>
    <row r="77" spans="2:12" s="10" customFormat="1" ht="20" hidden="1" customHeight="1">
      <c r="B77" s="109"/>
      <c r="D77" s="110" t="s">
        <v>381</v>
      </c>
      <c r="E77" s="111"/>
      <c r="F77" s="111"/>
      <c r="G77" s="111"/>
      <c r="H77" s="111"/>
      <c r="I77" s="111"/>
      <c r="J77" s="112">
        <f>J649</f>
        <v>24446.22</v>
      </c>
      <c r="L77" s="109"/>
    </row>
    <row r="78" spans="2:12" s="10" customFormat="1" ht="20" hidden="1" customHeight="1">
      <c r="B78" s="109"/>
      <c r="D78" s="110" t="s">
        <v>111</v>
      </c>
      <c r="E78" s="111"/>
      <c r="F78" s="111"/>
      <c r="G78" s="111"/>
      <c r="H78" s="111"/>
      <c r="I78" s="111"/>
      <c r="J78" s="112">
        <f>J669</f>
        <v>1232.2099999999991</v>
      </c>
      <c r="L78" s="109"/>
    </row>
    <row r="79" spans="2:12" s="10" customFormat="1" ht="20" hidden="1" customHeight="1">
      <c r="B79" s="109"/>
      <c r="D79" s="110" t="s">
        <v>382</v>
      </c>
      <c r="E79" s="111"/>
      <c r="F79" s="111"/>
      <c r="G79" s="111"/>
      <c r="H79" s="111"/>
      <c r="I79" s="111"/>
      <c r="J79" s="112">
        <f>J700</f>
        <v>133169.26999999999</v>
      </c>
      <c r="L79" s="109"/>
    </row>
    <row r="80" spans="2:12" s="10" customFormat="1" ht="20" hidden="1" customHeight="1">
      <c r="B80" s="109"/>
      <c r="D80" s="110" t="s">
        <v>112</v>
      </c>
      <c r="E80" s="111"/>
      <c r="F80" s="111"/>
      <c r="G80" s="111"/>
      <c r="H80" s="111"/>
      <c r="I80" s="111"/>
      <c r="J80" s="112">
        <f>J737</f>
        <v>5051.8099999999995</v>
      </c>
      <c r="L80" s="109"/>
    </row>
    <row r="81" spans="1:31" s="10" customFormat="1" ht="20" hidden="1" customHeight="1">
      <c r="B81" s="109"/>
      <c r="D81" s="110" t="s">
        <v>383</v>
      </c>
      <c r="E81" s="111"/>
      <c r="F81" s="111"/>
      <c r="G81" s="111"/>
      <c r="H81" s="111"/>
      <c r="I81" s="111"/>
      <c r="J81" s="112">
        <f>J762</f>
        <v>6969.92</v>
      </c>
      <c r="L81" s="109"/>
    </row>
    <row r="82" spans="1:31" s="10" customFormat="1" ht="20" hidden="1" customHeight="1">
      <c r="B82" s="109"/>
      <c r="D82" s="110" t="s">
        <v>384</v>
      </c>
      <c r="E82" s="111"/>
      <c r="F82" s="111"/>
      <c r="G82" s="111"/>
      <c r="H82" s="111"/>
      <c r="I82" s="111"/>
      <c r="J82" s="112">
        <f>J810</f>
        <v>8122.24</v>
      </c>
      <c r="L82" s="109"/>
    </row>
    <row r="83" spans="1:31" s="2" customFormat="1" ht="21.7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88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7" hidden="1" customHeight="1">
      <c r="A84" s="30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88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ht="11" hidden="1"/>
    <row r="86" spans="1:31" ht="11" hidden="1"/>
    <row r="87" spans="1:31" ht="11" hidden="1"/>
    <row r="88" spans="1:31" s="2" customFormat="1" ht="7" customHeight="1">
      <c r="A88" s="30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88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25" customHeight="1">
      <c r="A89" s="30"/>
      <c r="B89" s="31"/>
      <c r="C89" s="22" t="s">
        <v>113</v>
      </c>
      <c r="D89" s="30"/>
      <c r="E89" s="30"/>
      <c r="F89" s="30"/>
      <c r="G89" s="30"/>
      <c r="H89" s="30"/>
      <c r="I89" s="30"/>
      <c r="J89" s="30"/>
      <c r="K89" s="30"/>
      <c r="L89" s="88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88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30"/>
      <c r="G91" s="30"/>
      <c r="H91" s="30"/>
      <c r="I91" s="30"/>
      <c r="J91" s="30"/>
      <c r="K91" s="30"/>
      <c r="L91" s="88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26.25" customHeight="1">
      <c r="A92" s="30"/>
      <c r="B92" s="31"/>
      <c r="C92" s="30"/>
      <c r="D92" s="30"/>
      <c r="E92" s="234" t="str">
        <f>E7</f>
        <v>Stavební úpravy objektu na parc.č.st 134 v k.ú. Dolní Václavov - Multifunkční dům, DPS</v>
      </c>
      <c r="F92" s="235"/>
      <c r="G92" s="235"/>
      <c r="H92" s="235"/>
      <c r="I92" s="30"/>
      <c r="J92" s="30"/>
      <c r="K92" s="30"/>
      <c r="L92" s="88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>
      <c r="A93" s="30"/>
      <c r="B93" s="31"/>
      <c r="C93" s="27" t="s">
        <v>100</v>
      </c>
      <c r="D93" s="30"/>
      <c r="E93" s="30"/>
      <c r="F93" s="30"/>
      <c r="G93" s="30"/>
      <c r="H93" s="30"/>
      <c r="I93" s="30"/>
      <c r="J93" s="30"/>
      <c r="K93" s="30"/>
      <c r="L93" s="88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6.5" customHeight="1">
      <c r="A94" s="30"/>
      <c r="B94" s="31"/>
      <c r="C94" s="30"/>
      <c r="D94" s="30"/>
      <c r="E94" s="201" t="str">
        <f>E9</f>
        <v>01-z1c - rozšíření garáže</v>
      </c>
      <c r="F94" s="236"/>
      <c r="G94" s="236"/>
      <c r="H94" s="236"/>
      <c r="I94" s="30"/>
      <c r="J94" s="30"/>
      <c r="K94" s="30"/>
      <c r="L94" s="88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7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88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2" customHeight="1">
      <c r="A96" s="30"/>
      <c r="B96" s="31"/>
      <c r="C96" s="27" t="s">
        <v>19</v>
      </c>
      <c r="D96" s="30"/>
      <c r="E96" s="30"/>
      <c r="F96" s="25" t="str">
        <f>F12</f>
        <v>Václavov u Bruntálu</v>
      </c>
      <c r="G96" s="30"/>
      <c r="H96" s="30"/>
      <c r="I96" s="27" t="s">
        <v>21</v>
      </c>
      <c r="J96" s="48" t="str">
        <f>IF(J12="","",J12)</f>
        <v>7. 9. 2023</v>
      </c>
      <c r="K96" s="30"/>
      <c r="L96" s="88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7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88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15.25" customHeight="1">
      <c r="A98" s="30"/>
      <c r="B98" s="31"/>
      <c r="C98" s="27" t="s">
        <v>23</v>
      </c>
      <c r="D98" s="30"/>
      <c r="E98" s="30"/>
      <c r="F98" s="25" t="str">
        <f>E15</f>
        <v>Obec Václavov u Bruntálu</v>
      </c>
      <c r="G98" s="30"/>
      <c r="H98" s="30"/>
      <c r="I98" s="27" t="s">
        <v>33</v>
      </c>
      <c r="J98" s="28" t="str">
        <f>E21</f>
        <v>Stavby Byrtus s.r.o.</v>
      </c>
      <c r="K98" s="30"/>
      <c r="L98" s="88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5.25" customHeight="1">
      <c r="A99" s="30"/>
      <c r="B99" s="31"/>
      <c r="C99" s="27" t="s">
        <v>29</v>
      </c>
      <c r="D99" s="30"/>
      <c r="E99" s="30"/>
      <c r="F99" s="25" t="str">
        <f>IF(E18="","",E18)</f>
        <v>RÝMSTAV CZ spol. s r.o.</v>
      </c>
      <c r="G99" s="30"/>
      <c r="H99" s="30"/>
      <c r="I99" s="27" t="s">
        <v>38</v>
      </c>
      <c r="J99" s="28" t="str">
        <f>E24</f>
        <v xml:space="preserve"> </v>
      </c>
      <c r="K99" s="30"/>
      <c r="L99" s="88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10.2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88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65" s="11" customFormat="1" ht="29.25" customHeight="1">
      <c r="A101" s="113"/>
      <c r="B101" s="114"/>
      <c r="C101" s="115" t="s">
        <v>114</v>
      </c>
      <c r="D101" s="116" t="s">
        <v>61</v>
      </c>
      <c r="E101" s="116" t="s">
        <v>57</v>
      </c>
      <c r="F101" s="116" t="s">
        <v>58</v>
      </c>
      <c r="G101" s="116" t="s">
        <v>115</v>
      </c>
      <c r="H101" s="116" t="s">
        <v>116</v>
      </c>
      <c r="I101" s="116" t="s">
        <v>117</v>
      </c>
      <c r="J101" s="116" t="s">
        <v>104</v>
      </c>
      <c r="K101" s="117" t="s">
        <v>118</v>
      </c>
      <c r="L101" s="118"/>
      <c r="M101" s="55" t="s">
        <v>3</v>
      </c>
      <c r="N101" s="56" t="s">
        <v>46</v>
      </c>
      <c r="O101" s="56" t="s">
        <v>119</v>
      </c>
      <c r="P101" s="56" t="s">
        <v>120</v>
      </c>
      <c r="Q101" s="56" t="s">
        <v>121</v>
      </c>
      <c r="R101" s="56" t="s">
        <v>122</v>
      </c>
      <c r="S101" s="56" t="s">
        <v>123</v>
      </c>
      <c r="T101" s="57" t="s">
        <v>124</v>
      </c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</row>
    <row r="102" spans="1:65" s="2" customFormat="1" ht="22.75" customHeight="1">
      <c r="A102" s="30"/>
      <c r="B102" s="31"/>
      <c r="C102" s="62" t="s">
        <v>125</v>
      </c>
      <c r="D102" s="30"/>
      <c r="E102" s="30"/>
      <c r="F102" s="30"/>
      <c r="G102" s="30"/>
      <c r="H102" s="30"/>
      <c r="I102" s="30"/>
      <c r="J102" s="119">
        <f>BK102</f>
        <v>1067233.5599999998</v>
      </c>
      <c r="K102" s="30"/>
      <c r="L102" s="31"/>
      <c r="M102" s="58"/>
      <c r="N102" s="49"/>
      <c r="O102" s="59"/>
      <c r="P102" s="120">
        <f>P103+P478</f>
        <v>295.776814</v>
      </c>
      <c r="Q102" s="59"/>
      <c r="R102" s="120">
        <f>R103+R478</f>
        <v>111.1909291076295</v>
      </c>
      <c r="S102" s="59"/>
      <c r="T102" s="121">
        <f>T103+T478</f>
        <v>18.140420000000002</v>
      </c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T102" s="18" t="s">
        <v>75</v>
      </c>
      <c r="AU102" s="18" t="s">
        <v>105</v>
      </c>
      <c r="BK102" s="122">
        <f>BK103+BK478</f>
        <v>1067233.5599999998</v>
      </c>
    </row>
    <row r="103" spans="1:65" s="12" customFormat="1" ht="26" customHeight="1">
      <c r="B103" s="123"/>
      <c r="D103" s="124" t="s">
        <v>75</v>
      </c>
      <c r="E103" s="125" t="s">
        <v>126</v>
      </c>
      <c r="F103" s="125" t="s">
        <v>127</v>
      </c>
      <c r="J103" s="126">
        <f>BK103</f>
        <v>782458.69</v>
      </c>
      <c r="L103" s="123"/>
      <c r="M103" s="127"/>
      <c r="N103" s="128"/>
      <c r="O103" s="128"/>
      <c r="P103" s="129">
        <f>P104+P117+P187+P253+P302+P309+P403+P463+P475</f>
        <v>245.99280800000003</v>
      </c>
      <c r="Q103" s="128"/>
      <c r="R103" s="129">
        <f>R104+R117+R187+R253+R302+R309+R403+R463+R475</f>
        <v>108.5551865504905</v>
      </c>
      <c r="S103" s="128"/>
      <c r="T103" s="130">
        <f>T104+T117+T187+T253+T302+T309+T403+T463+T475</f>
        <v>17.991300000000003</v>
      </c>
      <c r="AR103" s="124" t="s">
        <v>84</v>
      </c>
      <c r="AT103" s="131" t="s">
        <v>75</v>
      </c>
      <c r="AU103" s="131" t="s">
        <v>76</v>
      </c>
      <c r="AY103" s="124" t="s">
        <v>128</v>
      </c>
      <c r="BK103" s="132">
        <f>BK104+BK117+BK187+BK253+BK302+BK309+BK403+BK463+BK475</f>
        <v>782458.69</v>
      </c>
    </row>
    <row r="104" spans="1:65" s="12" customFormat="1" ht="22.75" customHeight="1">
      <c r="B104" s="123"/>
      <c r="D104" s="124" t="s">
        <v>75</v>
      </c>
      <c r="E104" s="133" t="s">
        <v>84</v>
      </c>
      <c r="F104" s="133" t="s">
        <v>385</v>
      </c>
      <c r="J104" s="134">
        <f>BK104</f>
        <v>24482.25</v>
      </c>
      <c r="L104" s="123"/>
      <c r="M104" s="127"/>
      <c r="N104" s="128"/>
      <c r="O104" s="128"/>
      <c r="P104" s="129">
        <f>SUM(P105:P116)</f>
        <v>25.63326</v>
      </c>
      <c r="Q104" s="128"/>
      <c r="R104" s="129">
        <f>SUM(R105:R116)</f>
        <v>0</v>
      </c>
      <c r="S104" s="128"/>
      <c r="T104" s="130">
        <f>SUM(T105:T116)</f>
        <v>0</v>
      </c>
      <c r="AR104" s="124" t="s">
        <v>84</v>
      </c>
      <c r="AT104" s="131" t="s">
        <v>75</v>
      </c>
      <c r="AU104" s="131" t="s">
        <v>84</v>
      </c>
      <c r="AY104" s="124" t="s">
        <v>128</v>
      </c>
      <c r="BK104" s="132">
        <f>SUM(BK105:BK116)</f>
        <v>24482.25</v>
      </c>
    </row>
    <row r="105" spans="1:65" s="2" customFormat="1" ht="44.25" customHeight="1">
      <c r="A105" s="30"/>
      <c r="B105" s="135"/>
      <c r="C105" s="136" t="s">
        <v>164</v>
      </c>
      <c r="D105" s="136" t="s">
        <v>132</v>
      </c>
      <c r="E105" s="137" t="s">
        <v>386</v>
      </c>
      <c r="F105" s="138" t="s">
        <v>387</v>
      </c>
      <c r="G105" s="139" t="s">
        <v>256</v>
      </c>
      <c r="H105" s="140">
        <v>6.5609999999999999</v>
      </c>
      <c r="I105" s="141">
        <v>1450</v>
      </c>
      <c r="J105" s="141">
        <f>ROUND(I105*H105,2)</f>
        <v>9513.4500000000007</v>
      </c>
      <c r="K105" s="138" t="s">
        <v>156</v>
      </c>
      <c r="L105" s="31"/>
      <c r="M105" s="142" t="s">
        <v>3</v>
      </c>
      <c r="N105" s="143" t="s">
        <v>47</v>
      </c>
      <c r="O105" s="144">
        <v>2.2599999999999998</v>
      </c>
      <c r="P105" s="144">
        <f>O105*H105</f>
        <v>14.827859999999998</v>
      </c>
      <c r="Q105" s="144">
        <v>0</v>
      </c>
      <c r="R105" s="144">
        <f>Q105*H105</f>
        <v>0</v>
      </c>
      <c r="S105" s="144">
        <v>0</v>
      </c>
      <c r="T105" s="145">
        <f>S105*H105</f>
        <v>0</v>
      </c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R105" s="146" t="s">
        <v>137</v>
      </c>
      <c r="AT105" s="146" t="s">
        <v>132</v>
      </c>
      <c r="AU105" s="146" t="s">
        <v>86</v>
      </c>
      <c r="AY105" s="18" t="s">
        <v>128</v>
      </c>
      <c r="BE105" s="147">
        <f>IF(N105="základní",J105,0)</f>
        <v>9513.4500000000007</v>
      </c>
      <c r="BF105" s="147">
        <f>IF(N105="snížená",J105,0)</f>
        <v>0</v>
      </c>
      <c r="BG105" s="147">
        <f>IF(N105="zákl. přenesená",J105,0)</f>
        <v>0</v>
      </c>
      <c r="BH105" s="147">
        <f>IF(N105="sníž. přenesená",J105,0)</f>
        <v>0</v>
      </c>
      <c r="BI105" s="147">
        <f>IF(N105="nulová",J105,0)</f>
        <v>0</v>
      </c>
      <c r="BJ105" s="18" t="s">
        <v>84</v>
      </c>
      <c r="BK105" s="147">
        <f>ROUND(I105*H105,2)</f>
        <v>9513.4500000000007</v>
      </c>
      <c r="BL105" s="18" t="s">
        <v>137</v>
      </c>
      <c r="BM105" s="146" t="s">
        <v>388</v>
      </c>
    </row>
    <row r="106" spans="1:65" s="2" customFormat="1" ht="11">
      <c r="A106" s="30"/>
      <c r="B106" s="31"/>
      <c r="C106" s="30"/>
      <c r="D106" s="148" t="s">
        <v>139</v>
      </c>
      <c r="E106" s="30"/>
      <c r="F106" s="149" t="s">
        <v>389</v>
      </c>
      <c r="G106" s="30"/>
      <c r="H106" s="30"/>
      <c r="I106" s="30"/>
      <c r="J106" s="30"/>
      <c r="K106" s="30"/>
      <c r="L106" s="31"/>
      <c r="M106" s="150"/>
      <c r="N106" s="151"/>
      <c r="O106" s="51"/>
      <c r="P106" s="51"/>
      <c r="Q106" s="51"/>
      <c r="R106" s="51"/>
      <c r="S106" s="51"/>
      <c r="T106" s="52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T106" s="18" t="s">
        <v>139</v>
      </c>
      <c r="AU106" s="18" t="s">
        <v>86</v>
      </c>
    </row>
    <row r="107" spans="1:65" s="14" customFormat="1" ht="12">
      <c r="B107" s="160"/>
      <c r="D107" s="153" t="s">
        <v>146</v>
      </c>
      <c r="E107" s="161" t="s">
        <v>3</v>
      </c>
      <c r="F107" s="162" t="s">
        <v>390</v>
      </c>
      <c r="H107" s="161" t="s">
        <v>3</v>
      </c>
      <c r="L107" s="160"/>
      <c r="M107" s="163"/>
      <c r="N107" s="164"/>
      <c r="O107" s="164"/>
      <c r="P107" s="164"/>
      <c r="Q107" s="164"/>
      <c r="R107" s="164"/>
      <c r="S107" s="164"/>
      <c r="T107" s="165"/>
      <c r="AT107" s="161" t="s">
        <v>146</v>
      </c>
      <c r="AU107" s="161" t="s">
        <v>86</v>
      </c>
      <c r="AV107" s="14" t="s">
        <v>84</v>
      </c>
      <c r="AW107" s="14" t="s">
        <v>37</v>
      </c>
      <c r="AX107" s="14" t="s">
        <v>76</v>
      </c>
      <c r="AY107" s="161" t="s">
        <v>128</v>
      </c>
    </row>
    <row r="108" spans="1:65" s="13" customFormat="1" ht="12">
      <c r="B108" s="152"/>
      <c r="D108" s="153" t="s">
        <v>146</v>
      </c>
      <c r="E108" s="159" t="s">
        <v>3</v>
      </c>
      <c r="F108" s="154" t="s">
        <v>391</v>
      </c>
      <c r="H108" s="155">
        <v>4.4850000000000003</v>
      </c>
      <c r="L108" s="152"/>
      <c r="M108" s="156"/>
      <c r="N108" s="157"/>
      <c r="O108" s="157"/>
      <c r="P108" s="157"/>
      <c r="Q108" s="157"/>
      <c r="R108" s="157"/>
      <c r="S108" s="157"/>
      <c r="T108" s="158"/>
      <c r="AT108" s="159" t="s">
        <v>146</v>
      </c>
      <c r="AU108" s="159" t="s">
        <v>86</v>
      </c>
      <c r="AV108" s="13" t="s">
        <v>86</v>
      </c>
      <c r="AW108" s="13" t="s">
        <v>37</v>
      </c>
      <c r="AX108" s="13" t="s">
        <v>76</v>
      </c>
      <c r="AY108" s="159" t="s">
        <v>128</v>
      </c>
    </row>
    <row r="109" spans="1:65" s="13" customFormat="1" ht="12">
      <c r="B109" s="152"/>
      <c r="D109" s="153" t="s">
        <v>146</v>
      </c>
      <c r="E109" s="159" t="s">
        <v>3</v>
      </c>
      <c r="F109" s="154" t="s">
        <v>392</v>
      </c>
      <c r="H109" s="155">
        <v>0.86599999999999999</v>
      </c>
      <c r="L109" s="152"/>
      <c r="M109" s="156"/>
      <c r="N109" s="157"/>
      <c r="O109" s="157"/>
      <c r="P109" s="157"/>
      <c r="Q109" s="157"/>
      <c r="R109" s="157"/>
      <c r="S109" s="157"/>
      <c r="T109" s="158"/>
      <c r="AT109" s="159" t="s">
        <v>146</v>
      </c>
      <c r="AU109" s="159" t="s">
        <v>86</v>
      </c>
      <c r="AV109" s="13" t="s">
        <v>86</v>
      </c>
      <c r="AW109" s="13" t="s">
        <v>37</v>
      </c>
      <c r="AX109" s="13" t="s">
        <v>76</v>
      </c>
      <c r="AY109" s="159" t="s">
        <v>128</v>
      </c>
    </row>
    <row r="110" spans="1:65" s="13" customFormat="1" ht="12">
      <c r="B110" s="152"/>
      <c r="D110" s="153" t="s">
        <v>146</v>
      </c>
      <c r="E110" s="159" t="s">
        <v>3</v>
      </c>
      <c r="F110" s="154" t="s">
        <v>393</v>
      </c>
      <c r="H110" s="155">
        <v>1.21</v>
      </c>
      <c r="L110" s="152"/>
      <c r="M110" s="156"/>
      <c r="N110" s="157"/>
      <c r="O110" s="157"/>
      <c r="P110" s="157"/>
      <c r="Q110" s="157"/>
      <c r="R110" s="157"/>
      <c r="S110" s="157"/>
      <c r="T110" s="158"/>
      <c r="AT110" s="159" t="s">
        <v>146</v>
      </c>
      <c r="AU110" s="159" t="s">
        <v>86</v>
      </c>
      <c r="AV110" s="13" t="s">
        <v>86</v>
      </c>
      <c r="AW110" s="13" t="s">
        <v>37</v>
      </c>
      <c r="AX110" s="13" t="s">
        <v>76</v>
      </c>
      <c r="AY110" s="159" t="s">
        <v>128</v>
      </c>
    </row>
    <row r="111" spans="1:65" s="16" customFormat="1" ht="12">
      <c r="B111" s="173"/>
      <c r="D111" s="153" t="s">
        <v>146</v>
      </c>
      <c r="E111" s="174" t="s">
        <v>3</v>
      </c>
      <c r="F111" s="175" t="s">
        <v>196</v>
      </c>
      <c r="H111" s="176">
        <v>6.5609999999999999</v>
      </c>
      <c r="L111" s="173"/>
      <c r="M111" s="177"/>
      <c r="N111" s="178"/>
      <c r="O111" s="178"/>
      <c r="P111" s="178"/>
      <c r="Q111" s="178"/>
      <c r="R111" s="178"/>
      <c r="S111" s="178"/>
      <c r="T111" s="179"/>
      <c r="AT111" s="174" t="s">
        <v>146</v>
      </c>
      <c r="AU111" s="174" t="s">
        <v>86</v>
      </c>
      <c r="AV111" s="16" t="s">
        <v>137</v>
      </c>
      <c r="AW111" s="16" t="s">
        <v>37</v>
      </c>
      <c r="AX111" s="16" t="s">
        <v>84</v>
      </c>
      <c r="AY111" s="174" t="s">
        <v>128</v>
      </c>
    </row>
    <row r="112" spans="1:65" s="2" customFormat="1" ht="55.5" customHeight="1">
      <c r="A112" s="30"/>
      <c r="B112" s="135"/>
      <c r="C112" s="136" t="s">
        <v>159</v>
      </c>
      <c r="D112" s="136" t="s">
        <v>132</v>
      </c>
      <c r="E112" s="137" t="s">
        <v>394</v>
      </c>
      <c r="F112" s="138" t="s">
        <v>395</v>
      </c>
      <c r="G112" s="139" t="s">
        <v>256</v>
      </c>
      <c r="H112" s="140">
        <v>1.62</v>
      </c>
      <c r="I112" s="141">
        <v>9240</v>
      </c>
      <c r="J112" s="141">
        <f>ROUND(I112*H112,2)</f>
        <v>14968.8</v>
      </c>
      <c r="K112" s="138" t="s">
        <v>156</v>
      </c>
      <c r="L112" s="31"/>
      <c r="M112" s="142" t="s">
        <v>3</v>
      </c>
      <c r="N112" s="143" t="s">
        <v>47</v>
      </c>
      <c r="O112" s="144">
        <v>6.67</v>
      </c>
      <c r="P112" s="144">
        <f>O112*H112</f>
        <v>10.805400000000001</v>
      </c>
      <c r="Q112" s="144">
        <v>0</v>
      </c>
      <c r="R112" s="144">
        <f>Q112*H112</f>
        <v>0</v>
      </c>
      <c r="S112" s="144">
        <v>0</v>
      </c>
      <c r="T112" s="145">
        <f>S112*H112</f>
        <v>0</v>
      </c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R112" s="146" t="s">
        <v>137</v>
      </c>
      <c r="AT112" s="146" t="s">
        <v>132</v>
      </c>
      <c r="AU112" s="146" t="s">
        <v>86</v>
      </c>
      <c r="AY112" s="18" t="s">
        <v>128</v>
      </c>
      <c r="BE112" s="147">
        <f>IF(N112="základní",J112,0)</f>
        <v>14968.8</v>
      </c>
      <c r="BF112" s="147">
        <f>IF(N112="snížená",J112,0)</f>
        <v>0</v>
      </c>
      <c r="BG112" s="147">
        <f>IF(N112="zákl. přenesená",J112,0)</f>
        <v>0</v>
      </c>
      <c r="BH112" s="147">
        <f>IF(N112="sníž. přenesená",J112,0)</f>
        <v>0</v>
      </c>
      <c r="BI112" s="147">
        <f>IF(N112="nulová",J112,0)</f>
        <v>0</v>
      </c>
      <c r="BJ112" s="18" t="s">
        <v>84</v>
      </c>
      <c r="BK112" s="147">
        <f>ROUND(I112*H112,2)</f>
        <v>14968.8</v>
      </c>
      <c r="BL112" s="18" t="s">
        <v>137</v>
      </c>
      <c r="BM112" s="146" t="s">
        <v>396</v>
      </c>
    </row>
    <row r="113" spans="1:65" s="2" customFormat="1" ht="11">
      <c r="A113" s="30"/>
      <c r="B113" s="31"/>
      <c r="C113" s="30"/>
      <c r="D113" s="148" t="s">
        <v>139</v>
      </c>
      <c r="E113" s="30"/>
      <c r="F113" s="149" t="s">
        <v>397</v>
      </c>
      <c r="G113" s="30"/>
      <c r="H113" s="30"/>
      <c r="I113" s="30"/>
      <c r="J113" s="30"/>
      <c r="K113" s="30"/>
      <c r="L113" s="31"/>
      <c r="M113" s="150"/>
      <c r="N113" s="151"/>
      <c r="O113" s="51"/>
      <c r="P113" s="51"/>
      <c r="Q113" s="51"/>
      <c r="R113" s="51"/>
      <c r="S113" s="51"/>
      <c r="T113" s="52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T113" s="18" t="s">
        <v>139</v>
      </c>
      <c r="AU113" s="18" t="s">
        <v>86</v>
      </c>
    </row>
    <row r="114" spans="1:65" s="14" customFormat="1" ht="12">
      <c r="B114" s="160"/>
      <c r="D114" s="153" t="s">
        <v>146</v>
      </c>
      <c r="E114" s="161" t="s">
        <v>3</v>
      </c>
      <c r="F114" s="162" t="s">
        <v>398</v>
      </c>
      <c r="H114" s="161" t="s">
        <v>3</v>
      </c>
      <c r="L114" s="160"/>
      <c r="M114" s="163"/>
      <c r="N114" s="164"/>
      <c r="O114" s="164"/>
      <c r="P114" s="164"/>
      <c r="Q114" s="164"/>
      <c r="R114" s="164"/>
      <c r="S114" s="164"/>
      <c r="T114" s="165"/>
      <c r="AT114" s="161" t="s">
        <v>146</v>
      </c>
      <c r="AU114" s="161" t="s">
        <v>86</v>
      </c>
      <c r="AV114" s="14" t="s">
        <v>84</v>
      </c>
      <c r="AW114" s="14" t="s">
        <v>37</v>
      </c>
      <c r="AX114" s="14" t="s">
        <v>76</v>
      </c>
      <c r="AY114" s="161" t="s">
        <v>128</v>
      </c>
    </row>
    <row r="115" spans="1:65" s="13" customFormat="1" ht="12">
      <c r="B115" s="152"/>
      <c r="D115" s="153" t="s">
        <v>146</v>
      </c>
      <c r="E115" s="159" t="s">
        <v>3</v>
      </c>
      <c r="F115" s="154" t="s">
        <v>399</v>
      </c>
      <c r="H115" s="155">
        <v>1.62</v>
      </c>
      <c r="L115" s="152"/>
      <c r="M115" s="156"/>
      <c r="N115" s="157"/>
      <c r="O115" s="157"/>
      <c r="P115" s="157"/>
      <c r="Q115" s="157"/>
      <c r="R115" s="157"/>
      <c r="S115" s="157"/>
      <c r="T115" s="158"/>
      <c r="AT115" s="159" t="s">
        <v>146</v>
      </c>
      <c r="AU115" s="159" t="s">
        <v>86</v>
      </c>
      <c r="AV115" s="13" t="s">
        <v>86</v>
      </c>
      <c r="AW115" s="13" t="s">
        <v>37</v>
      </c>
      <c r="AX115" s="13" t="s">
        <v>76</v>
      </c>
      <c r="AY115" s="159" t="s">
        <v>128</v>
      </c>
    </row>
    <row r="116" spans="1:65" s="16" customFormat="1" ht="12">
      <c r="B116" s="173"/>
      <c r="D116" s="153" t="s">
        <v>146</v>
      </c>
      <c r="E116" s="174" t="s">
        <v>3</v>
      </c>
      <c r="F116" s="175" t="s">
        <v>196</v>
      </c>
      <c r="H116" s="176">
        <v>1.62</v>
      </c>
      <c r="L116" s="173"/>
      <c r="M116" s="177"/>
      <c r="N116" s="178"/>
      <c r="O116" s="178"/>
      <c r="P116" s="178"/>
      <c r="Q116" s="178"/>
      <c r="R116" s="178"/>
      <c r="S116" s="178"/>
      <c r="T116" s="179"/>
      <c r="AT116" s="174" t="s">
        <v>146</v>
      </c>
      <c r="AU116" s="174" t="s">
        <v>86</v>
      </c>
      <c r="AV116" s="16" t="s">
        <v>137</v>
      </c>
      <c r="AW116" s="16" t="s">
        <v>37</v>
      </c>
      <c r="AX116" s="16" t="s">
        <v>84</v>
      </c>
      <c r="AY116" s="174" t="s">
        <v>128</v>
      </c>
    </row>
    <row r="117" spans="1:65" s="12" customFormat="1" ht="22.75" customHeight="1">
      <c r="B117" s="123"/>
      <c r="D117" s="124" t="s">
        <v>75</v>
      </c>
      <c r="E117" s="133" t="s">
        <v>86</v>
      </c>
      <c r="F117" s="133" t="s">
        <v>400</v>
      </c>
      <c r="J117" s="134">
        <f>BK117</f>
        <v>92032.88</v>
      </c>
      <c r="L117" s="123"/>
      <c r="M117" s="127"/>
      <c r="N117" s="128"/>
      <c r="O117" s="128"/>
      <c r="P117" s="129">
        <f>SUM(P118:P186)</f>
        <v>20.830858000000003</v>
      </c>
      <c r="Q117" s="128"/>
      <c r="R117" s="129">
        <f>SUM(R118:R186)</f>
        <v>48.438446608202497</v>
      </c>
      <c r="S117" s="128"/>
      <c r="T117" s="130">
        <f>SUM(T118:T186)</f>
        <v>0</v>
      </c>
      <c r="AR117" s="124" t="s">
        <v>84</v>
      </c>
      <c r="AT117" s="131" t="s">
        <v>75</v>
      </c>
      <c r="AU117" s="131" t="s">
        <v>84</v>
      </c>
      <c r="AY117" s="124" t="s">
        <v>128</v>
      </c>
      <c r="BK117" s="132">
        <f>SUM(BK118:BK186)</f>
        <v>92032.88</v>
      </c>
    </row>
    <row r="118" spans="1:65" s="2" customFormat="1" ht="37.75" customHeight="1">
      <c r="A118" s="30"/>
      <c r="B118" s="135"/>
      <c r="C118" s="136" t="s">
        <v>204</v>
      </c>
      <c r="D118" s="136" t="s">
        <v>132</v>
      </c>
      <c r="E118" s="137" t="s">
        <v>401</v>
      </c>
      <c r="F118" s="138" t="s">
        <v>402</v>
      </c>
      <c r="G118" s="139" t="s">
        <v>256</v>
      </c>
      <c r="H118" s="140">
        <v>0.51600000000000001</v>
      </c>
      <c r="I118" s="141">
        <v>4050</v>
      </c>
      <c r="J118" s="141">
        <f>ROUND(I118*H118,2)</f>
        <v>2089.8000000000002</v>
      </c>
      <c r="K118" s="138" t="s">
        <v>156</v>
      </c>
      <c r="L118" s="31"/>
      <c r="M118" s="142" t="s">
        <v>3</v>
      </c>
      <c r="N118" s="143" t="s">
        <v>47</v>
      </c>
      <c r="O118" s="144">
        <v>1.39</v>
      </c>
      <c r="P118" s="144">
        <f>O118*H118</f>
        <v>0.71723999999999999</v>
      </c>
      <c r="Q118" s="144">
        <v>2.30267</v>
      </c>
      <c r="R118" s="144">
        <f>Q118*H118</f>
        <v>1.1881777200000001</v>
      </c>
      <c r="S118" s="144">
        <v>0</v>
      </c>
      <c r="T118" s="145">
        <f>S118*H118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R118" s="146" t="s">
        <v>137</v>
      </c>
      <c r="AT118" s="146" t="s">
        <v>132</v>
      </c>
      <c r="AU118" s="146" t="s">
        <v>86</v>
      </c>
      <c r="AY118" s="18" t="s">
        <v>128</v>
      </c>
      <c r="BE118" s="147">
        <f>IF(N118="základní",J118,0)</f>
        <v>2089.8000000000002</v>
      </c>
      <c r="BF118" s="147">
        <f>IF(N118="snížená",J118,0)</f>
        <v>0</v>
      </c>
      <c r="BG118" s="147">
        <f>IF(N118="zákl. přenesená",J118,0)</f>
        <v>0</v>
      </c>
      <c r="BH118" s="147">
        <f>IF(N118="sníž. přenesená",J118,0)</f>
        <v>0</v>
      </c>
      <c r="BI118" s="147">
        <f>IF(N118="nulová",J118,0)</f>
        <v>0</v>
      </c>
      <c r="BJ118" s="18" t="s">
        <v>84</v>
      </c>
      <c r="BK118" s="147">
        <f>ROUND(I118*H118,2)</f>
        <v>2089.8000000000002</v>
      </c>
      <c r="BL118" s="18" t="s">
        <v>137</v>
      </c>
      <c r="BM118" s="146" t="s">
        <v>403</v>
      </c>
    </row>
    <row r="119" spans="1:65" s="2" customFormat="1" ht="11">
      <c r="A119" s="30"/>
      <c r="B119" s="31"/>
      <c r="C119" s="30"/>
      <c r="D119" s="148" t="s">
        <v>139</v>
      </c>
      <c r="E119" s="30"/>
      <c r="F119" s="149" t="s">
        <v>404</v>
      </c>
      <c r="G119" s="30"/>
      <c r="H119" s="30"/>
      <c r="I119" s="30"/>
      <c r="J119" s="30"/>
      <c r="K119" s="30"/>
      <c r="L119" s="31"/>
      <c r="M119" s="150"/>
      <c r="N119" s="151"/>
      <c r="O119" s="51"/>
      <c r="P119" s="51"/>
      <c r="Q119" s="51"/>
      <c r="R119" s="51"/>
      <c r="S119" s="51"/>
      <c r="T119" s="52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139</v>
      </c>
      <c r="AU119" s="18" t="s">
        <v>86</v>
      </c>
    </row>
    <row r="120" spans="1:65" s="14" customFormat="1" ht="12">
      <c r="B120" s="160"/>
      <c r="D120" s="153" t="s">
        <v>146</v>
      </c>
      <c r="E120" s="161" t="s">
        <v>3</v>
      </c>
      <c r="F120" s="162" t="s">
        <v>405</v>
      </c>
      <c r="H120" s="161" t="s">
        <v>3</v>
      </c>
      <c r="L120" s="160"/>
      <c r="M120" s="163"/>
      <c r="N120" s="164"/>
      <c r="O120" s="164"/>
      <c r="P120" s="164"/>
      <c r="Q120" s="164"/>
      <c r="R120" s="164"/>
      <c r="S120" s="164"/>
      <c r="T120" s="165"/>
      <c r="AT120" s="161" t="s">
        <v>146</v>
      </c>
      <c r="AU120" s="161" t="s">
        <v>86</v>
      </c>
      <c r="AV120" s="14" t="s">
        <v>84</v>
      </c>
      <c r="AW120" s="14" t="s">
        <v>37</v>
      </c>
      <c r="AX120" s="14" t="s">
        <v>76</v>
      </c>
      <c r="AY120" s="161" t="s">
        <v>128</v>
      </c>
    </row>
    <row r="121" spans="1:65" s="13" customFormat="1" ht="12">
      <c r="B121" s="152"/>
      <c r="D121" s="153" t="s">
        <v>146</v>
      </c>
      <c r="E121" s="159" t="s">
        <v>3</v>
      </c>
      <c r="F121" s="154" t="s">
        <v>406</v>
      </c>
      <c r="H121" s="155">
        <v>0.23300000000000001</v>
      </c>
      <c r="L121" s="152"/>
      <c r="M121" s="156"/>
      <c r="N121" s="157"/>
      <c r="O121" s="157"/>
      <c r="P121" s="157"/>
      <c r="Q121" s="157"/>
      <c r="R121" s="157"/>
      <c r="S121" s="157"/>
      <c r="T121" s="158"/>
      <c r="AT121" s="159" t="s">
        <v>146</v>
      </c>
      <c r="AU121" s="159" t="s">
        <v>86</v>
      </c>
      <c r="AV121" s="13" t="s">
        <v>86</v>
      </c>
      <c r="AW121" s="13" t="s">
        <v>37</v>
      </c>
      <c r="AX121" s="13" t="s">
        <v>76</v>
      </c>
      <c r="AY121" s="159" t="s">
        <v>128</v>
      </c>
    </row>
    <row r="122" spans="1:65" s="13" customFormat="1" ht="12">
      <c r="B122" s="152"/>
      <c r="D122" s="153" t="s">
        <v>146</v>
      </c>
      <c r="E122" s="159" t="s">
        <v>3</v>
      </c>
      <c r="F122" s="154" t="s">
        <v>407</v>
      </c>
      <c r="H122" s="155">
        <v>5.2999999999999999E-2</v>
      </c>
      <c r="L122" s="152"/>
      <c r="M122" s="156"/>
      <c r="N122" s="157"/>
      <c r="O122" s="157"/>
      <c r="P122" s="157"/>
      <c r="Q122" s="157"/>
      <c r="R122" s="157"/>
      <c r="S122" s="157"/>
      <c r="T122" s="158"/>
      <c r="AT122" s="159" t="s">
        <v>146</v>
      </c>
      <c r="AU122" s="159" t="s">
        <v>86</v>
      </c>
      <c r="AV122" s="13" t="s">
        <v>86</v>
      </c>
      <c r="AW122" s="13" t="s">
        <v>37</v>
      </c>
      <c r="AX122" s="13" t="s">
        <v>76</v>
      </c>
      <c r="AY122" s="159" t="s">
        <v>128</v>
      </c>
    </row>
    <row r="123" spans="1:65" s="13" customFormat="1" ht="12">
      <c r="B123" s="152"/>
      <c r="D123" s="153" t="s">
        <v>146</v>
      </c>
      <c r="E123" s="159" t="s">
        <v>3</v>
      </c>
      <c r="F123" s="154" t="s">
        <v>408</v>
      </c>
      <c r="H123" s="155">
        <v>0.23</v>
      </c>
      <c r="L123" s="152"/>
      <c r="M123" s="156"/>
      <c r="N123" s="157"/>
      <c r="O123" s="157"/>
      <c r="P123" s="157"/>
      <c r="Q123" s="157"/>
      <c r="R123" s="157"/>
      <c r="S123" s="157"/>
      <c r="T123" s="158"/>
      <c r="AT123" s="159" t="s">
        <v>146</v>
      </c>
      <c r="AU123" s="159" t="s">
        <v>86</v>
      </c>
      <c r="AV123" s="13" t="s">
        <v>86</v>
      </c>
      <c r="AW123" s="13" t="s">
        <v>37</v>
      </c>
      <c r="AX123" s="13" t="s">
        <v>76</v>
      </c>
      <c r="AY123" s="159" t="s">
        <v>128</v>
      </c>
    </row>
    <row r="124" spans="1:65" s="16" customFormat="1" ht="12">
      <c r="B124" s="173"/>
      <c r="D124" s="153" t="s">
        <v>146</v>
      </c>
      <c r="E124" s="174" t="s">
        <v>3</v>
      </c>
      <c r="F124" s="175" t="s">
        <v>196</v>
      </c>
      <c r="H124" s="176">
        <v>0.51600000000000001</v>
      </c>
      <c r="L124" s="173"/>
      <c r="M124" s="177"/>
      <c r="N124" s="178"/>
      <c r="O124" s="178"/>
      <c r="P124" s="178"/>
      <c r="Q124" s="178"/>
      <c r="R124" s="178"/>
      <c r="S124" s="178"/>
      <c r="T124" s="179"/>
      <c r="AT124" s="174" t="s">
        <v>146</v>
      </c>
      <c r="AU124" s="174" t="s">
        <v>86</v>
      </c>
      <c r="AV124" s="16" t="s">
        <v>137</v>
      </c>
      <c r="AW124" s="16" t="s">
        <v>37</v>
      </c>
      <c r="AX124" s="16" t="s">
        <v>84</v>
      </c>
      <c r="AY124" s="174" t="s">
        <v>128</v>
      </c>
    </row>
    <row r="125" spans="1:65" s="2" customFormat="1" ht="24.25" customHeight="1">
      <c r="A125" s="30"/>
      <c r="B125" s="135"/>
      <c r="C125" s="136" t="s">
        <v>409</v>
      </c>
      <c r="D125" s="136" t="s">
        <v>132</v>
      </c>
      <c r="E125" s="137" t="s">
        <v>410</v>
      </c>
      <c r="F125" s="138" t="s">
        <v>411</v>
      </c>
      <c r="G125" s="139" t="s">
        <v>256</v>
      </c>
      <c r="H125" s="140">
        <v>2.7469999999999999</v>
      </c>
      <c r="I125" s="141">
        <v>1590</v>
      </c>
      <c r="J125" s="141">
        <f>ROUND(I125*H125,2)</f>
        <v>4367.7299999999996</v>
      </c>
      <c r="K125" s="138" t="s">
        <v>156</v>
      </c>
      <c r="L125" s="31"/>
      <c r="M125" s="142" t="s">
        <v>3</v>
      </c>
      <c r="N125" s="143" t="s">
        <v>47</v>
      </c>
      <c r="O125" s="144">
        <v>0.98499999999999999</v>
      </c>
      <c r="P125" s="144">
        <f>O125*H125</f>
        <v>2.7057949999999997</v>
      </c>
      <c r="Q125" s="144">
        <v>2.16</v>
      </c>
      <c r="R125" s="144">
        <f>Q125*H125</f>
        <v>5.9335200000000006</v>
      </c>
      <c r="S125" s="144">
        <v>0</v>
      </c>
      <c r="T125" s="145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46" t="s">
        <v>137</v>
      </c>
      <c r="AT125" s="146" t="s">
        <v>132</v>
      </c>
      <c r="AU125" s="146" t="s">
        <v>86</v>
      </c>
      <c r="AY125" s="18" t="s">
        <v>128</v>
      </c>
      <c r="BE125" s="147">
        <f>IF(N125="základní",J125,0)</f>
        <v>4367.7299999999996</v>
      </c>
      <c r="BF125" s="147">
        <f>IF(N125="snížená",J125,0)</f>
        <v>0</v>
      </c>
      <c r="BG125" s="147">
        <f>IF(N125="zákl. přenesená",J125,0)</f>
        <v>0</v>
      </c>
      <c r="BH125" s="147">
        <f>IF(N125="sníž. přenesená",J125,0)</f>
        <v>0</v>
      </c>
      <c r="BI125" s="147">
        <f>IF(N125="nulová",J125,0)</f>
        <v>0</v>
      </c>
      <c r="BJ125" s="18" t="s">
        <v>84</v>
      </c>
      <c r="BK125" s="147">
        <f>ROUND(I125*H125,2)</f>
        <v>4367.7299999999996</v>
      </c>
      <c r="BL125" s="18" t="s">
        <v>137</v>
      </c>
      <c r="BM125" s="146" t="s">
        <v>412</v>
      </c>
    </row>
    <row r="126" spans="1:65" s="2" customFormat="1" ht="11">
      <c r="A126" s="30"/>
      <c r="B126" s="31"/>
      <c r="C126" s="30"/>
      <c r="D126" s="148" t="s">
        <v>139</v>
      </c>
      <c r="E126" s="30"/>
      <c r="F126" s="149" t="s">
        <v>413</v>
      </c>
      <c r="G126" s="30"/>
      <c r="H126" s="30"/>
      <c r="I126" s="30"/>
      <c r="J126" s="30"/>
      <c r="K126" s="30"/>
      <c r="L126" s="31"/>
      <c r="M126" s="150"/>
      <c r="N126" s="151"/>
      <c r="O126" s="51"/>
      <c r="P126" s="51"/>
      <c r="Q126" s="51"/>
      <c r="R126" s="51"/>
      <c r="S126" s="51"/>
      <c r="T126" s="52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8" t="s">
        <v>139</v>
      </c>
      <c r="AU126" s="18" t="s">
        <v>86</v>
      </c>
    </row>
    <row r="127" spans="1:65" s="14" customFormat="1" ht="12">
      <c r="B127" s="160"/>
      <c r="D127" s="153" t="s">
        <v>146</v>
      </c>
      <c r="E127" s="161" t="s">
        <v>3</v>
      </c>
      <c r="F127" s="162" t="s">
        <v>414</v>
      </c>
      <c r="H127" s="161" t="s">
        <v>3</v>
      </c>
      <c r="L127" s="160"/>
      <c r="M127" s="163"/>
      <c r="N127" s="164"/>
      <c r="O127" s="164"/>
      <c r="P127" s="164"/>
      <c r="Q127" s="164"/>
      <c r="R127" s="164"/>
      <c r="S127" s="164"/>
      <c r="T127" s="165"/>
      <c r="AT127" s="161" t="s">
        <v>146</v>
      </c>
      <c r="AU127" s="161" t="s">
        <v>86</v>
      </c>
      <c r="AV127" s="14" t="s">
        <v>84</v>
      </c>
      <c r="AW127" s="14" t="s">
        <v>37</v>
      </c>
      <c r="AX127" s="14" t="s">
        <v>76</v>
      </c>
      <c r="AY127" s="161" t="s">
        <v>128</v>
      </c>
    </row>
    <row r="128" spans="1:65" s="14" customFormat="1" ht="12">
      <c r="B128" s="160"/>
      <c r="D128" s="153" t="s">
        <v>146</v>
      </c>
      <c r="E128" s="161" t="s">
        <v>3</v>
      </c>
      <c r="F128" s="162" t="s">
        <v>415</v>
      </c>
      <c r="H128" s="161" t="s">
        <v>3</v>
      </c>
      <c r="L128" s="160"/>
      <c r="M128" s="163"/>
      <c r="N128" s="164"/>
      <c r="O128" s="164"/>
      <c r="P128" s="164"/>
      <c r="Q128" s="164"/>
      <c r="R128" s="164"/>
      <c r="S128" s="164"/>
      <c r="T128" s="165"/>
      <c r="AT128" s="161" t="s">
        <v>146</v>
      </c>
      <c r="AU128" s="161" t="s">
        <v>86</v>
      </c>
      <c r="AV128" s="14" t="s">
        <v>84</v>
      </c>
      <c r="AW128" s="14" t="s">
        <v>37</v>
      </c>
      <c r="AX128" s="14" t="s">
        <v>76</v>
      </c>
      <c r="AY128" s="161" t="s">
        <v>128</v>
      </c>
    </row>
    <row r="129" spans="1:65" s="13" customFormat="1" ht="12">
      <c r="B129" s="152"/>
      <c r="D129" s="153" t="s">
        <v>146</v>
      </c>
      <c r="E129" s="159" t="s">
        <v>3</v>
      </c>
      <c r="F129" s="154" t="s">
        <v>416</v>
      </c>
      <c r="H129" s="155">
        <v>2.7469999999999999</v>
      </c>
      <c r="L129" s="152"/>
      <c r="M129" s="156"/>
      <c r="N129" s="157"/>
      <c r="O129" s="157"/>
      <c r="P129" s="157"/>
      <c r="Q129" s="157"/>
      <c r="R129" s="157"/>
      <c r="S129" s="157"/>
      <c r="T129" s="158"/>
      <c r="AT129" s="159" t="s">
        <v>146</v>
      </c>
      <c r="AU129" s="159" t="s">
        <v>86</v>
      </c>
      <c r="AV129" s="13" t="s">
        <v>86</v>
      </c>
      <c r="AW129" s="13" t="s">
        <v>37</v>
      </c>
      <c r="AX129" s="13" t="s">
        <v>76</v>
      </c>
      <c r="AY129" s="159" t="s">
        <v>128</v>
      </c>
    </row>
    <row r="130" spans="1:65" s="16" customFormat="1" ht="12">
      <c r="B130" s="173"/>
      <c r="D130" s="153" t="s">
        <v>146</v>
      </c>
      <c r="E130" s="174" t="s">
        <v>3</v>
      </c>
      <c r="F130" s="175" t="s">
        <v>196</v>
      </c>
      <c r="H130" s="176">
        <v>2.7469999999999999</v>
      </c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146</v>
      </c>
      <c r="AU130" s="174" t="s">
        <v>86</v>
      </c>
      <c r="AV130" s="16" t="s">
        <v>137</v>
      </c>
      <c r="AW130" s="16" t="s">
        <v>37</v>
      </c>
      <c r="AX130" s="16" t="s">
        <v>84</v>
      </c>
      <c r="AY130" s="174" t="s">
        <v>128</v>
      </c>
    </row>
    <row r="131" spans="1:65" s="2" customFormat="1" ht="24.25" customHeight="1">
      <c r="A131" s="30"/>
      <c r="B131" s="135"/>
      <c r="C131" s="136" t="s">
        <v>137</v>
      </c>
      <c r="D131" s="136" t="s">
        <v>132</v>
      </c>
      <c r="E131" s="137" t="s">
        <v>417</v>
      </c>
      <c r="F131" s="138" t="s">
        <v>418</v>
      </c>
      <c r="G131" s="139" t="s">
        <v>256</v>
      </c>
      <c r="H131" s="140">
        <v>5.25</v>
      </c>
      <c r="I131" s="141">
        <v>1370</v>
      </c>
      <c r="J131" s="141">
        <f>ROUND(I131*H131,2)</f>
        <v>7192.5</v>
      </c>
      <c r="K131" s="138" t="s">
        <v>136</v>
      </c>
      <c r="L131" s="31"/>
      <c r="M131" s="142" t="s">
        <v>3</v>
      </c>
      <c r="N131" s="143" t="s">
        <v>47</v>
      </c>
      <c r="O131" s="144">
        <v>0</v>
      </c>
      <c r="P131" s="144">
        <f>O131*H131</f>
        <v>0</v>
      </c>
      <c r="Q131" s="144">
        <v>2.16</v>
      </c>
      <c r="R131" s="144">
        <f>Q131*H131</f>
        <v>11.34</v>
      </c>
      <c r="S131" s="144">
        <v>0</v>
      </c>
      <c r="T131" s="145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46" t="s">
        <v>137</v>
      </c>
      <c r="AT131" s="146" t="s">
        <v>132</v>
      </c>
      <c r="AU131" s="146" t="s">
        <v>86</v>
      </c>
      <c r="AY131" s="18" t="s">
        <v>128</v>
      </c>
      <c r="BE131" s="147">
        <f>IF(N131="základní",J131,0)</f>
        <v>7192.5</v>
      </c>
      <c r="BF131" s="147">
        <f>IF(N131="snížená",J131,0)</f>
        <v>0</v>
      </c>
      <c r="BG131" s="147">
        <f>IF(N131="zákl. přenesená",J131,0)</f>
        <v>0</v>
      </c>
      <c r="BH131" s="147">
        <f>IF(N131="sníž. přenesená",J131,0)</f>
        <v>0</v>
      </c>
      <c r="BI131" s="147">
        <f>IF(N131="nulová",J131,0)</f>
        <v>0</v>
      </c>
      <c r="BJ131" s="18" t="s">
        <v>84</v>
      </c>
      <c r="BK131" s="147">
        <f>ROUND(I131*H131,2)</f>
        <v>7192.5</v>
      </c>
      <c r="BL131" s="18" t="s">
        <v>137</v>
      </c>
      <c r="BM131" s="146" t="s">
        <v>419</v>
      </c>
    </row>
    <row r="132" spans="1:65" s="2" customFormat="1" ht="11">
      <c r="A132" s="30"/>
      <c r="B132" s="31"/>
      <c r="C132" s="30"/>
      <c r="D132" s="148" t="s">
        <v>139</v>
      </c>
      <c r="E132" s="30"/>
      <c r="F132" s="149" t="s">
        <v>420</v>
      </c>
      <c r="G132" s="30"/>
      <c r="H132" s="30"/>
      <c r="I132" s="30"/>
      <c r="J132" s="30"/>
      <c r="K132" s="30"/>
      <c r="L132" s="31"/>
      <c r="M132" s="150"/>
      <c r="N132" s="151"/>
      <c r="O132" s="51"/>
      <c r="P132" s="51"/>
      <c r="Q132" s="51"/>
      <c r="R132" s="51"/>
      <c r="S132" s="51"/>
      <c r="T132" s="52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139</v>
      </c>
      <c r="AU132" s="18" t="s">
        <v>86</v>
      </c>
    </row>
    <row r="133" spans="1:65" s="14" customFormat="1" ht="12">
      <c r="B133" s="160"/>
      <c r="D133" s="153" t="s">
        <v>146</v>
      </c>
      <c r="E133" s="161" t="s">
        <v>3</v>
      </c>
      <c r="F133" s="162" t="s">
        <v>421</v>
      </c>
      <c r="H133" s="161" t="s">
        <v>3</v>
      </c>
      <c r="L133" s="160"/>
      <c r="M133" s="163"/>
      <c r="N133" s="164"/>
      <c r="O133" s="164"/>
      <c r="P133" s="164"/>
      <c r="Q133" s="164"/>
      <c r="R133" s="164"/>
      <c r="S133" s="164"/>
      <c r="T133" s="165"/>
      <c r="AT133" s="161" t="s">
        <v>146</v>
      </c>
      <c r="AU133" s="161" t="s">
        <v>86</v>
      </c>
      <c r="AV133" s="14" t="s">
        <v>84</v>
      </c>
      <c r="AW133" s="14" t="s">
        <v>37</v>
      </c>
      <c r="AX133" s="14" t="s">
        <v>76</v>
      </c>
      <c r="AY133" s="161" t="s">
        <v>128</v>
      </c>
    </row>
    <row r="134" spans="1:65" s="13" customFormat="1" ht="12">
      <c r="B134" s="152"/>
      <c r="D134" s="153" t="s">
        <v>146</v>
      </c>
      <c r="E134" s="159" t="s">
        <v>3</v>
      </c>
      <c r="F134" s="154" t="s">
        <v>422</v>
      </c>
      <c r="H134" s="155">
        <v>5.25</v>
      </c>
      <c r="L134" s="152"/>
      <c r="M134" s="156"/>
      <c r="N134" s="157"/>
      <c r="O134" s="157"/>
      <c r="P134" s="157"/>
      <c r="Q134" s="157"/>
      <c r="R134" s="157"/>
      <c r="S134" s="157"/>
      <c r="T134" s="158"/>
      <c r="AT134" s="159" t="s">
        <v>146</v>
      </c>
      <c r="AU134" s="159" t="s">
        <v>86</v>
      </c>
      <c r="AV134" s="13" t="s">
        <v>86</v>
      </c>
      <c r="AW134" s="13" t="s">
        <v>37</v>
      </c>
      <c r="AX134" s="13" t="s">
        <v>76</v>
      </c>
      <c r="AY134" s="159" t="s">
        <v>128</v>
      </c>
    </row>
    <row r="135" spans="1:65" s="16" customFormat="1" ht="12">
      <c r="B135" s="173"/>
      <c r="D135" s="153" t="s">
        <v>146</v>
      </c>
      <c r="E135" s="174" t="s">
        <v>3</v>
      </c>
      <c r="F135" s="175" t="s">
        <v>196</v>
      </c>
      <c r="H135" s="176">
        <v>5.25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146</v>
      </c>
      <c r="AU135" s="174" t="s">
        <v>86</v>
      </c>
      <c r="AV135" s="16" t="s">
        <v>137</v>
      </c>
      <c r="AW135" s="16" t="s">
        <v>37</v>
      </c>
      <c r="AX135" s="16" t="s">
        <v>84</v>
      </c>
      <c r="AY135" s="174" t="s">
        <v>128</v>
      </c>
    </row>
    <row r="136" spans="1:65" s="2" customFormat="1" ht="33" customHeight="1">
      <c r="A136" s="30"/>
      <c r="B136" s="135"/>
      <c r="C136" s="136" t="s">
        <v>423</v>
      </c>
      <c r="D136" s="136" t="s">
        <v>132</v>
      </c>
      <c r="E136" s="137" t="s">
        <v>424</v>
      </c>
      <c r="F136" s="138" t="s">
        <v>425</v>
      </c>
      <c r="G136" s="139" t="s">
        <v>256</v>
      </c>
      <c r="H136" s="140">
        <v>3.4350000000000001</v>
      </c>
      <c r="I136" s="141">
        <v>4180</v>
      </c>
      <c r="J136" s="141">
        <f>ROUND(I136*H136,2)</f>
        <v>14358.3</v>
      </c>
      <c r="K136" s="138" t="s">
        <v>136</v>
      </c>
      <c r="L136" s="31"/>
      <c r="M136" s="142" t="s">
        <v>3</v>
      </c>
      <c r="N136" s="143" t="s">
        <v>47</v>
      </c>
      <c r="O136" s="144">
        <v>0</v>
      </c>
      <c r="P136" s="144">
        <f>O136*H136</f>
        <v>0</v>
      </c>
      <c r="Q136" s="144">
        <v>2.5018722040000001</v>
      </c>
      <c r="R136" s="144">
        <f>Q136*H136</f>
        <v>8.5939310207400013</v>
      </c>
      <c r="S136" s="144">
        <v>0</v>
      </c>
      <c r="T136" s="145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46" t="s">
        <v>137</v>
      </c>
      <c r="AT136" s="146" t="s">
        <v>132</v>
      </c>
      <c r="AU136" s="146" t="s">
        <v>86</v>
      </c>
      <c r="AY136" s="18" t="s">
        <v>128</v>
      </c>
      <c r="BE136" s="147">
        <f>IF(N136="základní",J136,0)</f>
        <v>14358.3</v>
      </c>
      <c r="BF136" s="147">
        <f>IF(N136="snížená",J136,0)</f>
        <v>0</v>
      </c>
      <c r="BG136" s="147">
        <f>IF(N136="zákl. přenesená",J136,0)</f>
        <v>0</v>
      </c>
      <c r="BH136" s="147">
        <f>IF(N136="sníž. přenesená",J136,0)</f>
        <v>0</v>
      </c>
      <c r="BI136" s="147">
        <f>IF(N136="nulová",J136,0)</f>
        <v>0</v>
      </c>
      <c r="BJ136" s="18" t="s">
        <v>84</v>
      </c>
      <c r="BK136" s="147">
        <f>ROUND(I136*H136,2)</f>
        <v>14358.3</v>
      </c>
      <c r="BL136" s="18" t="s">
        <v>137</v>
      </c>
      <c r="BM136" s="146" t="s">
        <v>426</v>
      </c>
    </row>
    <row r="137" spans="1:65" s="2" customFormat="1" ht="11">
      <c r="A137" s="30"/>
      <c r="B137" s="31"/>
      <c r="C137" s="30"/>
      <c r="D137" s="148" t="s">
        <v>139</v>
      </c>
      <c r="E137" s="30"/>
      <c r="F137" s="149" t="s">
        <v>427</v>
      </c>
      <c r="G137" s="30"/>
      <c r="H137" s="30"/>
      <c r="I137" s="30"/>
      <c r="J137" s="30"/>
      <c r="K137" s="30"/>
      <c r="L137" s="31"/>
      <c r="M137" s="150"/>
      <c r="N137" s="151"/>
      <c r="O137" s="51"/>
      <c r="P137" s="51"/>
      <c r="Q137" s="51"/>
      <c r="R137" s="51"/>
      <c r="S137" s="51"/>
      <c r="T137" s="52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8" t="s">
        <v>139</v>
      </c>
      <c r="AU137" s="18" t="s">
        <v>86</v>
      </c>
    </row>
    <row r="138" spans="1:65" s="14" customFormat="1" ht="12">
      <c r="B138" s="160"/>
      <c r="D138" s="153" t="s">
        <v>146</v>
      </c>
      <c r="E138" s="161" t="s">
        <v>3</v>
      </c>
      <c r="F138" s="162" t="s">
        <v>428</v>
      </c>
      <c r="H138" s="161" t="s">
        <v>3</v>
      </c>
      <c r="L138" s="160"/>
      <c r="M138" s="163"/>
      <c r="N138" s="164"/>
      <c r="O138" s="164"/>
      <c r="P138" s="164"/>
      <c r="Q138" s="164"/>
      <c r="R138" s="164"/>
      <c r="S138" s="164"/>
      <c r="T138" s="165"/>
      <c r="AT138" s="161" t="s">
        <v>146</v>
      </c>
      <c r="AU138" s="161" t="s">
        <v>86</v>
      </c>
      <c r="AV138" s="14" t="s">
        <v>84</v>
      </c>
      <c r="AW138" s="14" t="s">
        <v>37</v>
      </c>
      <c r="AX138" s="14" t="s">
        <v>76</v>
      </c>
      <c r="AY138" s="161" t="s">
        <v>128</v>
      </c>
    </row>
    <row r="139" spans="1:65" s="13" customFormat="1" ht="12">
      <c r="B139" s="152"/>
      <c r="D139" s="153" t="s">
        <v>146</v>
      </c>
      <c r="E139" s="159" t="s">
        <v>3</v>
      </c>
      <c r="F139" s="154" t="s">
        <v>429</v>
      </c>
      <c r="H139" s="155">
        <v>3.4350000000000001</v>
      </c>
      <c r="L139" s="152"/>
      <c r="M139" s="156"/>
      <c r="N139" s="157"/>
      <c r="O139" s="157"/>
      <c r="P139" s="157"/>
      <c r="Q139" s="157"/>
      <c r="R139" s="157"/>
      <c r="S139" s="157"/>
      <c r="T139" s="158"/>
      <c r="AT139" s="159" t="s">
        <v>146</v>
      </c>
      <c r="AU139" s="159" t="s">
        <v>86</v>
      </c>
      <c r="AV139" s="13" t="s">
        <v>86</v>
      </c>
      <c r="AW139" s="13" t="s">
        <v>37</v>
      </c>
      <c r="AX139" s="13" t="s">
        <v>76</v>
      </c>
      <c r="AY139" s="159" t="s">
        <v>128</v>
      </c>
    </row>
    <row r="140" spans="1:65" s="16" customFormat="1" ht="12">
      <c r="B140" s="173"/>
      <c r="D140" s="153" t="s">
        <v>146</v>
      </c>
      <c r="E140" s="174" t="s">
        <v>3</v>
      </c>
      <c r="F140" s="175" t="s">
        <v>196</v>
      </c>
      <c r="H140" s="176">
        <v>3.4350000000000001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146</v>
      </c>
      <c r="AU140" s="174" t="s">
        <v>86</v>
      </c>
      <c r="AV140" s="16" t="s">
        <v>137</v>
      </c>
      <c r="AW140" s="16" t="s">
        <v>37</v>
      </c>
      <c r="AX140" s="16" t="s">
        <v>84</v>
      </c>
      <c r="AY140" s="174" t="s">
        <v>128</v>
      </c>
    </row>
    <row r="141" spans="1:65" s="2" customFormat="1" ht="16.5" customHeight="1">
      <c r="A141" s="30"/>
      <c r="B141" s="135"/>
      <c r="C141" s="136" t="s">
        <v>430</v>
      </c>
      <c r="D141" s="136" t="s">
        <v>132</v>
      </c>
      <c r="E141" s="137" t="s">
        <v>431</v>
      </c>
      <c r="F141" s="138" t="s">
        <v>432</v>
      </c>
      <c r="G141" s="139" t="s">
        <v>176</v>
      </c>
      <c r="H141" s="140">
        <v>2.9</v>
      </c>
      <c r="I141" s="141">
        <v>566</v>
      </c>
      <c r="J141" s="141">
        <f>ROUND(I141*H141,2)</f>
        <v>1641.4</v>
      </c>
      <c r="K141" s="138" t="s">
        <v>136</v>
      </c>
      <c r="L141" s="31"/>
      <c r="M141" s="142" t="s">
        <v>3</v>
      </c>
      <c r="N141" s="143" t="s">
        <v>47</v>
      </c>
      <c r="O141" s="144">
        <v>0</v>
      </c>
      <c r="P141" s="144">
        <f>O141*H141</f>
        <v>0</v>
      </c>
      <c r="Q141" s="144">
        <v>2.47E-3</v>
      </c>
      <c r="R141" s="144">
        <f>Q141*H141</f>
        <v>7.1630000000000001E-3</v>
      </c>
      <c r="S141" s="144">
        <v>0</v>
      </c>
      <c r="T141" s="145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46" t="s">
        <v>137</v>
      </c>
      <c r="AT141" s="146" t="s">
        <v>132</v>
      </c>
      <c r="AU141" s="146" t="s">
        <v>86</v>
      </c>
      <c r="AY141" s="18" t="s">
        <v>128</v>
      </c>
      <c r="BE141" s="147">
        <f>IF(N141="základní",J141,0)</f>
        <v>1641.4</v>
      </c>
      <c r="BF141" s="147">
        <f>IF(N141="snížená",J141,0)</f>
        <v>0</v>
      </c>
      <c r="BG141" s="147">
        <f>IF(N141="zákl. přenesená",J141,0)</f>
        <v>0</v>
      </c>
      <c r="BH141" s="147">
        <f>IF(N141="sníž. přenesená",J141,0)</f>
        <v>0</v>
      </c>
      <c r="BI141" s="147">
        <f>IF(N141="nulová",J141,0)</f>
        <v>0</v>
      </c>
      <c r="BJ141" s="18" t="s">
        <v>84</v>
      </c>
      <c r="BK141" s="147">
        <f>ROUND(I141*H141,2)</f>
        <v>1641.4</v>
      </c>
      <c r="BL141" s="18" t="s">
        <v>137</v>
      </c>
      <c r="BM141" s="146" t="s">
        <v>433</v>
      </c>
    </row>
    <row r="142" spans="1:65" s="2" customFormat="1" ht="11">
      <c r="A142" s="30"/>
      <c r="B142" s="31"/>
      <c r="C142" s="30"/>
      <c r="D142" s="148" t="s">
        <v>139</v>
      </c>
      <c r="E142" s="30"/>
      <c r="F142" s="149" t="s">
        <v>434</v>
      </c>
      <c r="G142" s="30"/>
      <c r="H142" s="30"/>
      <c r="I142" s="30"/>
      <c r="J142" s="30"/>
      <c r="K142" s="30"/>
      <c r="L142" s="31"/>
      <c r="M142" s="150"/>
      <c r="N142" s="151"/>
      <c r="O142" s="51"/>
      <c r="P142" s="51"/>
      <c r="Q142" s="51"/>
      <c r="R142" s="51"/>
      <c r="S142" s="51"/>
      <c r="T142" s="52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T142" s="18" t="s">
        <v>139</v>
      </c>
      <c r="AU142" s="18" t="s">
        <v>86</v>
      </c>
    </row>
    <row r="143" spans="1:65" s="14" customFormat="1" ht="12">
      <c r="B143" s="160"/>
      <c r="D143" s="153" t="s">
        <v>146</v>
      </c>
      <c r="E143" s="161" t="s">
        <v>3</v>
      </c>
      <c r="F143" s="162" t="s">
        <v>91</v>
      </c>
      <c r="H143" s="161" t="s">
        <v>3</v>
      </c>
      <c r="L143" s="160"/>
      <c r="M143" s="163"/>
      <c r="N143" s="164"/>
      <c r="O143" s="164"/>
      <c r="P143" s="164"/>
      <c r="Q143" s="164"/>
      <c r="R143" s="164"/>
      <c r="S143" s="164"/>
      <c r="T143" s="165"/>
      <c r="AT143" s="161" t="s">
        <v>146</v>
      </c>
      <c r="AU143" s="161" t="s">
        <v>86</v>
      </c>
      <c r="AV143" s="14" t="s">
        <v>84</v>
      </c>
      <c r="AW143" s="14" t="s">
        <v>37</v>
      </c>
      <c r="AX143" s="14" t="s">
        <v>76</v>
      </c>
      <c r="AY143" s="161" t="s">
        <v>128</v>
      </c>
    </row>
    <row r="144" spans="1:65" s="13" customFormat="1" ht="12">
      <c r="B144" s="152"/>
      <c r="D144" s="153" t="s">
        <v>146</v>
      </c>
      <c r="E144" s="159" t="s">
        <v>3</v>
      </c>
      <c r="F144" s="154" t="s">
        <v>435</v>
      </c>
      <c r="H144" s="155">
        <v>2.9</v>
      </c>
      <c r="L144" s="152"/>
      <c r="M144" s="156"/>
      <c r="N144" s="157"/>
      <c r="O144" s="157"/>
      <c r="P144" s="157"/>
      <c r="Q144" s="157"/>
      <c r="R144" s="157"/>
      <c r="S144" s="157"/>
      <c r="T144" s="158"/>
      <c r="AT144" s="159" t="s">
        <v>146</v>
      </c>
      <c r="AU144" s="159" t="s">
        <v>86</v>
      </c>
      <c r="AV144" s="13" t="s">
        <v>86</v>
      </c>
      <c r="AW144" s="13" t="s">
        <v>37</v>
      </c>
      <c r="AX144" s="13" t="s">
        <v>76</v>
      </c>
      <c r="AY144" s="159" t="s">
        <v>128</v>
      </c>
    </row>
    <row r="145" spans="1:65" s="16" customFormat="1" ht="12">
      <c r="B145" s="173"/>
      <c r="D145" s="153" t="s">
        <v>146</v>
      </c>
      <c r="E145" s="174" t="s">
        <v>3</v>
      </c>
      <c r="F145" s="175" t="s">
        <v>196</v>
      </c>
      <c r="H145" s="176">
        <v>2.9</v>
      </c>
      <c r="L145" s="173"/>
      <c r="M145" s="177"/>
      <c r="N145" s="178"/>
      <c r="O145" s="178"/>
      <c r="P145" s="178"/>
      <c r="Q145" s="178"/>
      <c r="R145" s="178"/>
      <c r="S145" s="178"/>
      <c r="T145" s="179"/>
      <c r="AT145" s="174" t="s">
        <v>146</v>
      </c>
      <c r="AU145" s="174" t="s">
        <v>86</v>
      </c>
      <c r="AV145" s="16" t="s">
        <v>137</v>
      </c>
      <c r="AW145" s="16" t="s">
        <v>37</v>
      </c>
      <c r="AX145" s="16" t="s">
        <v>84</v>
      </c>
      <c r="AY145" s="174" t="s">
        <v>128</v>
      </c>
    </row>
    <row r="146" spans="1:65" s="2" customFormat="1" ht="16.5" customHeight="1">
      <c r="A146" s="30"/>
      <c r="B146" s="135"/>
      <c r="C146" s="136" t="s">
        <v>436</v>
      </c>
      <c r="D146" s="136" t="s">
        <v>132</v>
      </c>
      <c r="E146" s="137" t="s">
        <v>437</v>
      </c>
      <c r="F146" s="138" t="s">
        <v>438</v>
      </c>
      <c r="G146" s="139" t="s">
        <v>176</v>
      </c>
      <c r="H146" s="140">
        <v>2.9</v>
      </c>
      <c r="I146" s="141">
        <v>139</v>
      </c>
      <c r="J146" s="141">
        <f>ROUND(I146*H146,2)</f>
        <v>403.1</v>
      </c>
      <c r="K146" s="138" t="s">
        <v>136</v>
      </c>
      <c r="L146" s="31"/>
      <c r="M146" s="142" t="s">
        <v>3</v>
      </c>
      <c r="N146" s="143" t="s">
        <v>47</v>
      </c>
      <c r="O146" s="144">
        <v>0</v>
      </c>
      <c r="P146" s="144">
        <f>O146*H146</f>
        <v>0</v>
      </c>
      <c r="Q146" s="144">
        <v>0</v>
      </c>
      <c r="R146" s="144">
        <f>Q146*H146</f>
        <v>0</v>
      </c>
      <c r="S146" s="144">
        <v>0</v>
      </c>
      <c r="T146" s="145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46" t="s">
        <v>137</v>
      </c>
      <c r="AT146" s="146" t="s">
        <v>132</v>
      </c>
      <c r="AU146" s="146" t="s">
        <v>86</v>
      </c>
      <c r="AY146" s="18" t="s">
        <v>128</v>
      </c>
      <c r="BE146" s="147">
        <f>IF(N146="základní",J146,0)</f>
        <v>403.1</v>
      </c>
      <c r="BF146" s="147">
        <f>IF(N146="snížená",J146,0)</f>
        <v>0</v>
      </c>
      <c r="BG146" s="147">
        <f>IF(N146="zákl. přenesená",J146,0)</f>
        <v>0</v>
      </c>
      <c r="BH146" s="147">
        <f>IF(N146="sníž. přenesená",J146,0)</f>
        <v>0</v>
      </c>
      <c r="BI146" s="147">
        <f>IF(N146="nulová",J146,0)</f>
        <v>0</v>
      </c>
      <c r="BJ146" s="18" t="s">
        <v>84</v>
      </c>
      <c r="BK146" s="147">
        <f>ROUND(I146*H146,2)</f>
        <v>403.1</v>
      </c>
      <c r="BL146" s="18" t="s">
        <v>137</v>
      </c>
      <c r="BM146" s="146" t="s">
        <v>439</v>
      </c>
    </row>
    <row r="147" spans="1:65" s="2" customFormat="1" ht="11">
      <c r="A147" s="30"/>
      <c r="B147" s="31"/>
      <c r="C147" s="30"/>
      <c r="D147" s="148" t="s">
        <v>139</v>
      </c>
      <c r="E147" s="30"/>
      <c r="F147" s="149" t="s">
        <v>440</v>
      </c>
      <c r="G147" s="30"/>
      <c r="H147" s="30"/>
      <c r="I147" s="30"/>
      <c r="J147" s="30"/>
      <c r="K147" s="30"/>
      <c r="L147" s="31"/>
      <c r="M147" s="150"/>
      <c r="N147" s="151"/>
      <c r="O147" s="51"/>
      <c r="P147" s="51"/>
      <c r="Q147" s="51"/>
      <c r="R147" s="51"/>
      <c r="S147" s="51"/>
      <c r="T147" s="52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T147" s="18" t="s">
        <v>139</v>
      </c>
      <c r="AU147" s="18" t="s">
        <v>86</v>
      </c>
    </row>
    <row r="148" spans="1:65" s="2" customFormat="1" ht="24.25" customHeight="1">
      <c r="A148" s="30"/>
      <c r="B148" s="135"/>
      <c r="C148" s="136" t="s">
        <v>441</v>
      </c>
      <c r="D148" s="136" t="s">
        <v>132</v>
      </c>
      <c r="E148" s="137" t="s">
        <v>442</v>
      </c>
      <c r="F148" s="138" t="s">
        <v>443</v>
      </c>
      <c r="G148" s="139" t="s">
        <v>135</v>
      </c>
      <c r="H148" s="140">
        <v>0.125</v>
      </c>
      <c r="I148" s="141">
        <v>50200</v>
      </c>
      <c r="J148" s="141">
        <f>ROUND(I148*H148,2)</f>
        <v>6275</v>
      </c>
      <c r="K148" s="138" t="s">
        <v>136</v>
      </c>
      <c r="L148" s="31"/>
      <c r="M148" s="142" t="s">
        <v>3</v>
      </c>
      <c r="N148" s="143" t="s">
        <v>47</v>
      </c>
      <c r="O148" s="144">
        <v>0</v>
      </c>
      <c r="P148" s="144">
        <f>O148*H148</f>
        <v>0</v>
      </c>
      <c r="Q148" s="144">
        <v>1.0627727796999999</v>
      </c>
      <c r="R148" s="144">
        <f>Q148*H148</f>
        <v>0.13284659746249999</v>
      </c>
      <c r="S148" s="144">
        <v>0</v>
      </c>
      <c r="T148" s="145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46" t="s">
        <v>137</v>
      </c>
      <c r="AT148" s="146" t="s">
        <v>132</v>
      </c>
      <c r="AU148" s="146" t="s">
        <v>86</v>
      </c>
      <c r="AY148" s="18" t="s">
        <v>128</v>
      </c>
      <c r="BE148" s="147">
        <f>IF(N148="základní",J148,0)</f>
        <v>6275</v>
      </c>
      <c r="BF148" s="147">
        <f>IF(N148="snížená",J148,0)</f>
        <v>0</v>
      </c>
      <c r="BG148" s="147">
        <f>IF(N148="zákl. přenesená",J148,0)</f>
        <v>0</v>
      </c>
      <c r="BH148" s="147">
        <f>IF(N148="sníž. přenesená",J148,0)</f>
        <v>0</v>
      </c>
      <c r="BI148" s="147">
        <f>IF(N148="nulová",J148,0)</f>
        <v>0</v>
      </c>
      <c r="BJ148" s="18" t="s">
        <v>84</v>
      </c>
      <c r="BK148" s="147">
        <f>ROUND(I148*H148,2)</f>
        <v>6275</v>
      </c>
      <c r="BL148" s="18" t="s">
        <v>137</v>
      </c>
      <c r="BM148" s="146" t="s">
        <v>444</v>
      </c>
    </row>
    <row r="149" spans="1:65" s="2" customFormat="1" ht="11">
      <c r="A149" s="30"/>
      <c r="B149" s="31"/>
      <c r="C149" s="30"/>
      <c r="D149" s="148" t="s">
        <v>139</v>
      </c>
      <c r="E149" s="30"/>
      <c r="F149" s="149" t="s">
        <v>445</v>
      </c>
      <c r="G149" s="30"/>
      <c r="H149" s="30"/>
      <c r="I149" s="30"/>
      <c r="J149" s="30"/>
      <c r="K149" s="30"/>
      <c r="L149" s="31"/>
      <c r="M149" s="150"/>
      <c r="N149" s="151"/>
      <c r="O149" s="51"/>
      <c r="P149" s="51"/>
      <c r="Q149" s="51"/>
      <c r="R149" s="51"/>
      <c r="S149" s="51"/>
      <c r="T149" s="52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8" t="s">
        <v>139</v>
      </c>
      <c r="AU149" s="18" t="s">
        <v>86</v>
      </c>
    </row>
    <row r="150" spans="1:65" s="14" customFormat="1" ht="12">
      <c r="B150" s="160"/>
      <c r="D150" s="153" t="s">
        <v>146</v>
      </c>
      <c r="E150" s="161" t="s">
        <v>3</v>
      </c>
      <c r="F150" s="162" t="s">
        <v>446</v>
      </c>
      <c r="H150" s="161" t="s">
        <v>3</v>
      </c>
      <c r="L150" s="160"/>
      <c r="M150" s="163"/>
      <c r="N150" s="164"/>
      <c r="O150" s="164"/>
      <c r="P150" s="164"/>
      <c r="Q150" s="164"/>
      <c r="R150" s="164"/>
      <c r="S150" s="164"/>
      <c r="T150" s="165"/>
      <c r="AT150" s="161" t="s">
        <v>146</v>
      </c>
      <c r="AU150" s="161" t="s">
        <v>86</v>
      </c>
      <c r="AV150" s="14" t="s">
        <v>84</v>
      </c>
      <c r="AW150" s="14" t="s">
        <v>37</v>
      </c>
      <c r="AX150" s="14" t="s">
        <v>76</v>
      </c>
      <c r="AY150" s="161" t="s">
        <v>128</v>
      </c>
    </row>
    <row r="151" spans="1:65" s="13" customFormat="1" ht="12">
      <c r="B151" s="152"/>
      <c r="D151" s="153" t="s">
        <v>146</v>
      </c>
      <c r="E151" s="159" t="s">
        <v>3</v>
      </c>
      <c r="F151" s="154" t="s">
        <v>447</v>
      </c>
      <c r="H151" s="155">
        <v>0.125</v>
      </c>
      <c r="L151" s="152"/>
      <c r="M151" s="156"/>
      <c r="N151" s="157"/>
      <c r="O151" s="157"/>
      <c r="P151" s="157"/>
      <c r="Q151" s="157"/>
      <c r="R151" s="157"/>
      <c r="S151" s="157"/>
      <c r="T151" s="158"/>
      <c r="AT151" s="159" t="s">
        <v>146</v>
      </c>
      <c r="AU151" s="159" t="s">
        <v>86</v>
      </c>
      <c r="AV151" s="13" t="s">
        <v>86</v>
      </c>
      <c r="AW151" s="13" t="s">
        <v>37</v>
      </c>
      <c r="AX151" s="13" t="s">
        <v>76</v>
      </c>
      <c r="AY151" s="159" t="s">
        <v>128</v>
      </c>
    </row>
    <row r="152" spans="1:65" s="16" customFormat="1" ht="12">
      <c r="B152" s="173"/>
      <c r="D152" s="153" t="s">
        <v>146</v>
      </c>
      <c r="E152" s="174" t="s">
        <v>3</v>
      </c>
      <c r="F152" s="175" t="s">
        <v>196</v>
      </c>
      <c r="H152" s="176">
        <v>0.125</v>
      </c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146</v>
      </c>
      <c r="AU152" s="174" t="s">
        <v>86</v>
      </c>
      <c r="AV152" s="16" t="s">
        <v>137</v>
      </c>
      <c r="AW152" s="16" t="s">
        <v>37</v>
      </c>
      <c r="AX152" s="16" t="s">
        <v>84</v>
      </c>
      <c r="AY152" s="174" t="s">
        <v>128</v>
      </c>
    </row>
    <row r="153" spans="1:65" s="2" customFormat="1" ht="33" customHeight="1">
      <c r="A153" s="30"/>
      <c r="B153" s="135"/>
      <c r="C153" s="136" t="s">
        <v>211</v>
      </c>
      <c r="D153" s="136" t="s">
        <v>132</v>
      </c>
      <c r="E153" s="137" t="s">
        <v>448</v>
      </c>
      <c r="F153" s="138" t="s">
        <v>449</v>
      </c>
      <c r="G153" s="139" t="s">
        <v>256</v>
      </c>
      <c r="H153" s="140">
        <v>7.2229999999999999</v>
      </c>
      <c r="I153" s="141">
        <v>4380</v>
      </c>
      <c r="J153" s="141">
        <f>ROUND(I153*H153,2)</f>
        <v>31636.74</v>
      </c>
      <c r="K153" s="138" t="s">
        <v>156</v>
      </c>
      <c r="L153" s="31"/>
      <c r="M153" s="142" t="s">
        <v>3</v>
      </c>
      <c r="N153" s="143" t="s">
        <v>47</v>
      </c>
      <c r="O153" s="144">
        <v>0.629</v>
      </c>
      <c r="P153" s="144">
        <f>O153*H153</f>
        <v>4.5432670000000002</v>
      </c>
      <c r="Q153" s="144">
        <v>2.5018699999999998</v>
      </c>
      <c r="R153" s="144">
        <f>Q153*H153</f>
        <v>18.071007009999999</v>
      </c>
      <c r="S153" s="144">
        <v>0</v>
      </c>
      <c r="T153" s="145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46" t="s">
        <v>137</v>
      </c>
      <c r="AT153" s="146" t="s">
        <v>132</v>
      </c>
      <c r="AU153" s="146" t="s">
        <v>86</v>
      </c>
      <c r="AY153" s="18" t="s">
        <v>128</v>
      </c>
      <c r="BE153" s="147">
        <f>IF(N153="základní",J153,0)</f>
        <v>31636.74</v>
      </c>
      <c r="BF153" s="147">
        <f>IF(N153="snížená",J153,0)</f>
        <v>0</v>
      </c>
      <c r="BG153" s="147">
        <f>IF(N153="zákl. přenesená",J153,0)</f>
        <v>0</v>
      </c>
      <c r="BH153" s="147">
        <f>IF(N153="sníž. přenesená",J153,0)</f>
        <v>0</v>
      </c>
      <c r="BI153" s="147">
        <f>IF(N153="nulová",J153,0)</f>
        <v>0</v>
      </c>
      <c r="BJ153" s="18" t="s">
        <v>84</v>
      </c>
      <c r="BK153" s="147">
        <f>ROUND(I153*H153,2)</f>
        <v>31636.74</v>
      </c>
      <c r="BL153" s="18" t="s">
        <v>137</v>
      </c>
      <c r="BM153" s="146" t="s">
        <v>450</v>
      </c>
    </row>
    <row r="154" spans="1:65" s="2" customFormat="1" ht="11">
      <c r="A154" s="30"/>
      <c r="B154" s="31"/>
      <c r="C154" s="30"/>
      <c r="D154" s="148" t="s">
        <v>139</v>
      </c>
      <c r="E154" s="30"/>
      <c r="F154" s="149" t="s">
        <v>451</v>
      </c>
      <c r="G154" s="30"/>
      <c r="H154" s="30"/>
      <c r="I154" s="30"/>
      <c r="J154" s="30"/>
      <c r="K154" s="30"/>
      <c r="L154" s="31"/>
      <c r="M154" s="150"/>
      <c r="N154" s="151"/>
      <c r="O154" s="51"/>
      <c r="P154" s="51"/>
      <c r="Q154" s="51"/>
      <c r="R154" s="51"/>
      <c r="S154" s="51"/>
      <c r="T154" s="52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T154" s="18" t="s">
        <v>139</v>
      </c>
      <c r="AU154" s="18" t="s">
        <v>86</v>
      </c>
    </row>
    <row r="155" spans="1:65" s="14" customFormat="1" ht="12">
      <c r="B155" s="160"/>
      <c r="D155" s="153" t="s">
        <v>146</v>
      </c>
      <c r="E155" s="161" t="s">
        <v>3</v>
      </c>
      <c r="F155" s="162" t="s">
        <v>452</v>
      </c>
      <c r="H155" s="161" t="s">
        <v>3</v>
      </c>
      <c r="L155" s="160"/>
      <c r="M155" s="163"/>
      <c r="N155" s="164"/>
      <c r="O155" s="164"/>
      <c r="P155" s="164"/>
      <c r="Q155" s="164"/>
      <c r="R155" s="164"/>
      <c r="S155" s="164"/>
      <c r="T155" s="165"/>
      <c r="AT155" s="161" t="s">
        <v>146</v>
      </c>
      <c r="AU155" s="161" t="s">
        <v>86</v>
      </c>
      <c r="AV155" s="14" t="s">
        <v>84</v>
      </c>
      <c r="AW155" s="14" t="s">
        <v>37</v>
      </c>
      <c r="AX155" s="14" t="s">
        <v>76</v>
      </c>
      <c r="AY155" s="161" t="s">
        <v>128</v>
      </c>
    </row>
    <row r="156" spans="1:65" s="13" customFormat="1" ht="12">
      <c r="B156" s="152"/>
      <c r="D156" s="153" t="s">
        <v>146</v>
      </c>
      <c r="E156" s="159" t="s">
        <v>3</v>
      </c>
      <c r="F156" s="154" t="s">
        <v>453</v>
      </c>
      <c r="H156" s="155">
        <v>3.2669999999999999</v>
      </c>
      <c r="L156" s="152"/>
      <c r="M156" s="156"/>
      <c r="N156" s="157"/>
      <c r="O156" s="157"/>
      <c r="P156" s="157"/>
      <c r="Q156" s="157"/>
      <c r="R156" s="157"/>
      <c r="S156" s="157"/>
      <c r="T156" s="158"/>
      <c r="AT156" s="159" t="s">
        <v>146</v>
      </c>
      <c r="AU156" s="159" t="s">
        <v>86</v>
      </c>
      <c r="AV156" s="13" t="s">
        <v>86</v>
      </c>
      <c r="AW156" s="13" t="s">
        <v>37</v>
      </c>
      <c r="AX156" s="13" t="s">
        <v>76</v>
      </c>
      <c r="AY156" s="159" t="s">
        <v>128</v>
      </c>
    </row>
    <row r="157" spans="1:65" s="13" customFormat="1" ht="12">
      <c r="B157" s="152"/>
      <c r="D157" s="153" t="s">
        <v>146</v>
      </c>
      <c r="E157" s="159" t="s">
        <v>3</v>
      </c>
      <c r="F157" s="154" t="s">
        <v>454</v>
      </c>
      <c r="H157" s="155">
        <v>0.73499999999999999</v>
      </c>
      <c r="L157" s="152"/>
      <c r="M157" s="156"/>
      <c r="N157" s="157"/>
      <c r="O157" s="157"/>
      <c r="P157" s="157"/>
      <c r="Q157" s="157"/>
      <c r="R157" s="157"/>
      <c r="S157" s="157"/>
      <c r="T157" s="158"/>
      <c r="AT157" s="159" t="s">
        <v>146</v>
      </c>
      <c r="AU157" s="159" t="s">
        <v>86</v>
      </c>
      <c r="AV157" s="13" t="s">
        <v>86</v>
      </c>
      <c r="AW157" s="13" t="s">
        <v>37</v>
      </c>
      <c r="AX157" s="13" t="s">
        <v>76</v>
      </c>
      <c r="AY157" s="159" t="s">
        <v>128</v>
      </c>
    </row>
    <row r="158" spans="1:65" s="13" customFormat="1" ht="12">
      <c r="B158" s="152"/>
      <c r="D158" s="153" t="s">
        <v>146</v>
      </c>
      <c r="E158" s="159" t="s">
        <v>3</v>
      </c>
      <c r="F158" s="154" t="s">
        <v>455</v>
      </c>
      <c r="H158" s="155">
        <v>3.2210000000000001</v>
      </c>
      <c r="L158" s="152"/>
      <c r="M158" s="156"/>
      <c r="N158" s="157"/>
      <c r="O158" s="157"/>
      <c r="P158" s="157"/>
      <c r="Q158" s="157"/>
      <c r="R158" s="157"/>
      <c r="S158" s="157"/>
      <c r="T158" s="158"/>
      <c r="AT158" s="159" t="s">
        <v>146</v>
      </c>
      <c r="AU158" s="159" t="s">
        <v>86</v>
      </c>
      <c r="AV158" s="13" t="s">
        <v>86</v>
      </c>
      <c r="AW158" s="13" t="s">
        <v>37</v>
      </c>
      <c r="AX158" s="13" t="s">
        <v>76</v>
      </c>
      <c r="AY158" s="159" t="s">
        <v>128</v>
      </c>
    </row>
    <row r="159" spans="1:65" s="16" customFormat="1" ht="12">
      <c r="B159" s="173"/>
      <c r="D159" s="153" t="s">
        <v>146</v>
      </c>
      <c r="E159" s="174" t="s">
        <v>3</v>
      </c>
      <c r="F159" s="175" t="s">
        <v>196</v>
      </c>
      <c r="H159" s="176">
        <v>7.2229999999999999</v>
      </c>
      <c r="L159" s="173"/>
      <c r="M159" s="177"/>
      <c r="N159" s="178"/>
      <c r="O159" s="178"/>
      <c r="P159" s="178"/>
      <c r="Q159" s="178"/>
      <c r="R159" s="178"/>
      <c r="S159" s="178"/>
      <c r="T159" s="179"/>
      <c r="AT159" s="174" t="s">
        <v>146</v>
      </c>
      <c r="AU159" s="174" t="s">
        <v>86</v>
      </c>
      <c r="AV159" s="16" t="s">
        <v>137</v>
      </c>
      <c r="AW159" s="16" t="s">
        <v>37</v>
      </c>
      <c r="AX159" s="16" t="s">
        <v>84</v>
      </c>
      <c r="AY159" s="174" t="s">
        <v>128</v>
      </c>
    </row>
    <row r="160" spans="1:65" s="2" customFormat="1" ht="16.5" customHeight="1">
      <c r="A160" s="30"/>
      <c r="B160" s="135"/>
      <c r="C160" s="136" t="s">
        <v>220</v>
      </c>
      <c r="D160" s="136" t="s">
        <v>132</v>
      </c>
      <c r="E160" s="137" t="s">
        <v>456</v>
      </c>
      <c r="F160" s="138" t="s">
        <v>457</v>
      </c>
      <c r="G160" s="139" t="s">
        <v>176</v>
      </c>
      <c r="H160" s="140">
        <v>19.585000000000001</v>
      </c>
      <c r="I160" s="141">
        <v>416</v>
      </c>
      <c r="J160" s="141">
        <f>ROUND(I160*H160,2)</f>
        <v>8147.36</v>
      </c>
      <c r="K160" s="138" t="s">
        <v>156</v>
      </c>
      <c r="L160" s="31"/>
      <c r="M160" s="142" t="s">
        <v>3</v>
      </c>
      <c r="N160" s="143" t="s">
        <v>47</v>
      </c>
      <c r="O160" s="144">
        <v>0.247</v>
      </c>
      <c r="P160" s="144">
        <f>O160*H160</f>
        <v>4.8374950000000005</v>
      </c>
      <c r="Q160" s="144">
        <v>2.6900000000000001E-3</v>
      </c>
      <c r="R160" s="144">
        <f>Q160*H160</f>
        <v>5.2683650000000005E-2</v>
      </c>
      <c r="S160" s="144">
        <v>0</v>
      </c>
      <c r="T160" s="145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46" t="s">
        <v>137</v>
      </c>
      <c r="AT160" s="146" t="s">
        <v>132</v>
      </c>
      <c r="AU160" s="146" t="s">
        <v>86</v>
      </c>
      <c r="AY160" s="18" t="s">
        <v>128</v>
      </c>
      <c r="BE160" s="147">
        <f>IF(N160="základní",J160,0)</f>
        <v>8147.36</v>
      </c>
      <c r="BF160" s="147">
        <f>IF(N160="snížená",J160,0)</f>
        <v>0</v>
      </c>
      <c r="BG160" s="147">
        <f>IF(N160="zákl. přenesená",J160,0)</f>
        <v>0</v>
      </c>
      <c r="BH160" s="147">
        <f>IF(N160="sníž. přenesená",J160,0)</f>
        <v>0</v>
      </c>
      <c r="BI160" s="147">
        <f>IF(N160="nulová",J160,0)</f>
        <v>0</v>
      </c>
      <c r="BJ160" s="18" t="s">
        <v>84</v>
      </c>
      <c r="BK160" s="147">
        <f>ROUND(I160*H160,2)</f>
        <v>8147.36</v>
      </c>
      <c r="BL160" s="18" t="s">
        <v>137</v>
      </c>
      <c r="BM160" s="146" t="s">
        <v>458</v>
      </c>
    </row>
    <row r="161" spans="1:65" s="2" customFormat="1" ht="11">
      <c r="A161" s="30"/>
      <c r="B161" s="31"/>
      <c r="C161" s="30"/>
      <c r="D161" s="148" t="s">
        <v>139</v>
      </c>
      <c r="E161" s="30"/>
      <c r="F161" s="149" t="s">
        <v>459</v>
      </c>
      <c r="G161" s="30"/>
      <c r="H161" s="30"/>
      <c r="I161" s="30"/>
      <c r="J161" s="30"/>
      <c r="K161" s="30"/>
      <c r="L161" s="31"/>
      <c r="M161" s="150"/>
      <c r="N161" s="151"/>
      <c r="O161" s="51"/>
      <c r="P161" s="51"/>
      <c r="Q161" s="51"/>
      <c r="R161" s="51"/>
      <c r="S161" s="51"/>
      <c r="T161" s="52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T161" s="18" t="s">
        <v>139</v>
      </c>
      <c r="AU161" s="18" t="s">
        <v>86</v>
      </c>
    </row>
    <row r="162" spans="1:65" s="14" customFormat="1" ht="12">
      <c r="B162" s="160"/>
      <c r="D162" s="153" t="s">
        <v>146</v>
      </c>
      <c r="E162" s="161" t="s">
        <v>3</v>
      </c>
      <c r="F162" s="162" t="s">
        <v>452</v>
      </c>
      <c r="H162" s="161" t="s">
        <v>3</v>
      </c>
      <c r="L162" s="160"/>
      <c r="M162" s="163"/>
      <c r="N162" s="164"/>
      <c r="O162" s="164"/>
      <c r="P162" s="164"/>
      <c r="Q162" s="164"/>
      <c r="R162" s="164"/>
      <c r="S162" s="164"/>
      <c r="T162" s="165"/>
      <c r="AT162" s="161" t="s">
        <v>146</v>
      </c>
      <c r="AU162" s="161" t="s">
        <v>86</v>
      </c>
      <c r="AV162" s="14" t="s">
        <v>84</v>
      </c>
      <c r="AW162" s="14" t="s">
        <v>37</v>
      </c>
      <c r="AX162" s="14" t="s">
        <v>76</v>
      </c>
      <c r="AY162" s="161" t="s">
        <v>128</v>
      </c>
    </row>
    <row r="163" spans="1:65" s="13" customFormat="1" ht="12">
      <c r="B163" s="152"/>
      <c r="D163" s="153" t="s">
        <v>146</v>
      </c>
      <c r="E163" s="159" t="s">
        <v>3</v>
      </c>
      <c r="F163" s="154" t="s">
        <v>460</v>
      </c>
      <c r="H163" s="155">
        <v>9.3330000000000002</v>
      </c>
      <c r="L163" s="152"/>
      <c r="M163" s="156"/>
      <c r="N163" s="157"/>
      <c r="O163" s="157"/>
      <c r="P163" s="157"/>
      <c r="Q163" s="157"/>
      <c r="R163" s="157"/>
      <c r="S163" s="157"/>
      <c r="T163" s="158"/>
      <c r="AT163" s="159" t="s">
        <v>146</v>
      </c>
      <c r="AU163" s="159" t="s">
        <v>86</v>
      </c>
      <c r="AV163" s="13" t="s">
        <v>86</v>
      </c>
      <c r="AW163" s="13" t="s">
        <v>37</v>
      </c>
      <c r="AX163" s="13" t="s">
        <v>76</v>
      </c>
      <c r="AY163" s="159" t="s">
        <v>128</v>
      </c>
    </row>
    <row r="164" spans="1:65" s="13" customFormat="1" ht="12">
      <c r="B164" s="152"/>
      <c r="D164" s="153" t="s">
        <v>146</v>
      </c>
      <c r="E164" s="159" t="s">
        <v>3</v>
      </c>
      <c r="F164" s="154" t="s">
        <v>461</v>
      </c>
      <c r="H164" s="155">
        <v>1.05</v>
      </c>
      <c r="L164" s="152"/>
      <c r="M164" s="156"/>
      <c r="N164" s="157"/>
      <c r="O164" s="157"/>
      <c r="P164" s="157"/>
      <c r="Q164" s="157"/>
      <c r="R164" s="157"/>
      <c r="S164" s="157"/>
      <c r="T164" s="158"/>
      <c r="AT164" s="159" t="s">
        <v>146</v>
      </c>
      <c r="AU164" s="159" t="s">
        <v>86</v>
      </c>
      <c r="AV164" s="13" t="s">
        <v>86</v>
      </c>
      <c r="AW164" s="13" t="s">
        <v>37</v>
      </c>
      <c r="AX164" s="13" t="s">
        <v>76</v>
      </c>
      <c r="AY164" s="159" t="s">
        <v>128</v>
      </c>
    </row>
    <row r="165" spans="1:65" s="13" customFormat="1" ht="12">
      <c r="B165" s="152"/>
      <c r="D165" s="153" t="s">
        <v>146</v>
      </c>
      <c r="E165" s="159" t="s">
        <v>3</v>
      </c>
      <c r="F165" s="154" t="s">
        <v>462</v>
      </c>
      <c r="H165" s="155">
        <v>9.202</v>
      </c>
      <c r="L165" s="152"/>
      <c r="M165" s="156"/>
      <c r="N165" s="157"/>
      <c r="O165" s="157"/>
      <c r="P165" s="157"/>
      <c r="Q165" s="157"/>
      <c r="R165" s="157"/>
      <c r="S165" s="157"/>
      <c r="T165" s="158"/>
      <c r="AT165" s="159" t="s">
        <v>146</v>
      </c>
      <c r="AU165" s="159" t="s">
        <v>86</v>
      </c>
      <c r="AV165" s="13" t="s">
        <v>86</v>
      </c>
      <c r="AW165" s="13" t="s">
        <v>37</v>
      </c>
      <c r="AX165" s="13" t="s">
        <v>76</v>
      </c>
      <c r="AY165" s="159" t="s">
        <v>128</v>
      </c>
    </row>
    <row r="166" spans="1:65" s="16" customFormat="1" ht="12">
      <c r="B166" s="173"/>
      <c r="D166" s="153" t="s">
        <v>146</v>
      </c>
      <c r="E166" s="174" t="s">
        <v>3</v>
      </c>
      <c r="F166" s="175" t="s">
        <v>196</v>
      </c>
      <c r="H166" s="176">
        <v>19.585000000000001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146</v>
      </c>
      <c r="AU166" s="174" t="s">
        <v>86</v>
      </c>
      <c r="AV166" s="16" t="s">
        <v>137</v>
      </c>
      <c r="AW166" s="16" t="s">
        <v>37</v>
      </c>
      <c r="AX166" s="16" t="s">
        <v>84</v>
      </c>
      <c r="AY166" s="174" t="s">
        <v>128</v>
      </c>
    </row>
    <row r="167" spans="1:65" s="2" customFormat="1" ht="16.5" customHeight="1">
      <c r="A167" s="30"/>
      <c r="B167" s="135"/>
      <c r="C167" s="136" t="s">
        <v>227</v>
      </c>
      <c r="D167" s="136" t="s">
        <v>132</v>
      </c>
      <c r="E167" s="137" t="s">
        <v>463</v>
      </c>
      <c r="F167" s="138" t="s">
        <v>464</v>
      </c>
      <c r="G167" s="139" t="s">
        <v>176</v>
      </c>
      <c r="H167" s="140">
        <v>19.585000000000001</v>
      </c>
      <c r="I167" s="141">
        <v>81.5</v>
      </c>
      <c r="J167" s="141">
        <f>ROUND(I167*H167,2)</f>
        <v>1596.18</v>
      </c>
      <c r="K167" s="138" t="s">
        <v>156</v>
      </c>
      <c r="L167" s="31"/>
      <c r="M167" s="142" t="s">
        <v>3</v>
      </c>
      <c r="N167" s="143" t="s">
        <v>47</v>
      </c>
      <c r="O167" s="144">
        <v>8.3000000000000004E-2</v>
      </c>
      <c r="P167" s="144">
        <f>O167*H167</f>
        <v>1.6255550000000001</v>
      </c>
      <c r="Q167" s="144">
        <v>0</v>
      </c>
      <c r="R167" s="144">
        <f>Q167*H167</f>
        <v>0</v>
      </c>
      <c r="S167" s="144">
        <v>0</v>
      </c>
      <c r="T167" s="145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46" t="s">
        <v>137</v>
      </c>
      <c r="AT167" s="146" t="s">
        <v>132</v>
      </c>
      <c r="AU167" s="146" t="s">
        <v>86</v>
      </c>
      <c r="AY167" s="18" t="s">
        <v>128</v>
      </c>
      <c r="BE167" s="147">
        <f>IF(N167="základní",J167,0)</f>
        <v>1596.18</v>
      </c>
      <c r="BF167" s="147">
        <f>IF(N167="snížená",J167,0)</f>
        <v>0</v>
      </c>
      <c r="BG167" s="147">
        <f>IF(N167="zákl. přenesená",J167,0)</f>
        <v>0</v>
      </c>
      <c r="BH167" s="147">
        <f>IF(N167="sníž. přenesená",J167,0)</f>
        <v>0</v>
      </c>
      <c r="BI167" s="147">
        <f>IF(N167="nulová",J167,0)</f>
        <v>0</v>
      </c>
      <c r="BJ167" s="18" t="s">
        <v>84</v>
      </c>
      <c r="BK167" s="147">
        <f>ROUND(I167*H167,2)</f>
        <v>1596.18</v>
      </c>
      <c r="BL167" s="18" t="s">
        <v>137</v>
      </c>
      <c r="BM167" s="146" t="s">
        <v>465</v>
      </c>
    </row>
    <row r="168" spans="1:65" s="2" customFormat="1" ht="11">
      <c r="A168" s="30"/>
      <c r="B168" s="31"/>
      <c r="C168" s="30"/>
      <c r="D168" s="148" t="s">
        <v>139</v>
      </c>
      <c r="E168" s="30"/>
      <c r="F168" s="149" t="s">
        <v>466</v>
      </c>
      <c r="G168" s="30"/>
      <c r="H168" s="30"/>
      <c r="I168" s="30"/>
      <c r="J168" s="30"/>
      <c r="K168" s="30"/>
      <c r="L168" s="31"/>
      <c r="M168" s="150"/>
      <c r="N168" s="151"/>
      <c r="O168" s="51"/>
      <c r="P168" s="51"/>
      <c r="Q168" s="51"/>
      <c r="R168" s="51"/>
      <c r="S168" s="51"/>
      <c r="T168" s="52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T168" s="18" t="s">
        <v>139</v>
      </c>
      <c r="AU168" s="18" t="s">
        <v>86</v>
      </c>
    </row>
    <row r="169" spans="1:65" s="2" customFormat="1" ht="24.25" customHeight="1">
      <c r="A169" s="30"/>
      <c r="B169" s="135"/>
      <c r="C169" s="136" t="s">
        <v>232</v>
      </c>
      <c r="D169" s="136" t="s">
        <v>132</v>
      </c>
      <c r="E169" s="137" t="s">
        <v>467</v>
      </c>
      <c r="F169" s="138" t="s">
        <v>468</v>
      </c>
      <c r="G169" s="139" t="s">
        <v>135</v>
      </c>
      <c r="H169" s="140">
        <v>6.8000000000000005E-2</v>
      </c>
      <c r="I169" s="141">
        <v>56700</v>
      </c>
      <c r="J169" s="141">
        <f>ROUND(I169*H169,2)</f>
        <v>3855.6</v>
      </c>
      <c r="K169" s="138" t="s">
        <v>156</v>
      </c>
      <c r="L169" s="31"/>
      <c r="M169" s="142" t="s">
        <v>3</v>
      </c>
      <c r="N169" s="143" t="s">
        <v>47</v>
      </c>
      <c r="O169" s="144">
        <v>23.968</v>
      </c>
      <c r="P169" s="144">
        <f>O169*H169</f>
        <v>1.6298240000000002</v>
      </c>
      <c r="Q169" s="144">
        <v>1.0606199999999999</v>
      </c>
      <c r="R169" s="144">
        <f>Q169*H169</f>
        <v>7.2122160000000005E-2</v>
      </c>
      <c r="S169" s="144">
        <v>0</v>
      </c>
      <c r="T169" s="145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46" t="s">
        <v>137</v>
      </c>
      <c r="AT169" s="146" t="s">
        <v>132</v>
      </c>
      <c r="AU169" s="146" t="s">
        <v>86</v>
      </c>
      <c r="AY169" s="18" t="s">
        <v>128</v>
      </c>
      <c r="BE169" s="147">
        <f>IF(N169="základní",J169,0)</f>
        <v>3855.6</v>
      </c>
      <c r="BF169" s="147">
        <f>IF(N169="snížená",J169,0)</f>
        <v>0</v>
      </c>
      <c r="BG169" s="147">
        <f>IF(N169="zákl. přenesená",J169,0)</f>
        <v>0</v>
      </c>
      <c r="BH169" s="147">
        <f>IF(N169="sníž. přenesená",J169,0)</f>
        <v>0</v>
      </c>
      <c r="BI169" s="147">
        <f>IF(N169="nulová",J169,0)</f>
        <v>0</v>
      </c>
      <c r="BJ169" s="18" t="s">
        <v>84</v>
      </c>
      <c r="BK169" s="147">
        <f>ROUND(I169*H169,2)</f>
        <v>3855.6</v>
      </c>
      <c r="BL169" s="18" t="s">
        <v>137</v>
      </c>
      <c r="BM169" s="146" t="s">
        <v>469</v>
      </c>
    </row>
    <row r="170" spans="1:65" s="2" customFormat="1" ht="11">
      <c r="A170" s="30"/>
      <c r="B170" s="31"/>
      <c r="C170" s="30"/>
      <c r="D170" s="148" t="s">
        <v>139</v>
      </c>
      <c r="E170" s="30"/>
      <c r="F170" s="149" t="s">
        <v>470</v>
      </c>
      <c r="G170" s="30"/>
      <c r="H170" s="30"/>
      <c r="I170" s="30"/>
      <c r="J170" s="30"/>
      <c r="K170" s="30"/>
      <c r="L170" s="31"/>
      <c r="M170" s="150"/>
      <c r="N170" s="151"/>
      <c r="O170" s="51"/>
      <c r="P170" s="51"/>
      <c r="Q170" s="51"/>
      <c r="R170" s="51"/>
      <c r="S170" s="51"/>
      <c r="T170" s="52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T170" s="18" t="s">
        <v>139</v>
      </c>
      <c r="AU170" s="18" t="s">
        <v>86</v>
      </c>
    </row>
    <row r="171" spans="1:65" s="14" customFormat="1" ht="12">
      <c r="B171" s="160"/>
      <c r="D171" s="153" t="s">
        <v>146</v>
      </c>
      <c r="E171" s="161" t="s">
        <v>3</v>
      </c>
      <c r="F171" s="162" t="s">
        <v>471</v>
      </c>
      <c r="H171" s="161" t="s">
        <v>3</v>
      </c>
      <c r="L171" s="160"/>
      <c r="M171" s="163"/>
      <c r="N171" s="164"/>
      <c r="O171" s="164"/>
      <c r="P171" s="164"/>
      <c r="Q171" s="164"/>
      <c r="R171" s="164"/>
      <c r="S171" s="164"/>
      <c r="T171" s="165"/>
      <c r="AT171" s="161" t="s">
        <v>146</v>
      </c>
      <c r="AU171" s="161" t="s">
        <v>86</v>
      </c>
      <c r="AV171" s="14" t="s">
        <v>84</v>
      </c>
      <c r="AW171" s="14" t="s">
        <v>37</v>
      </c>
      <c r="AX171" s="14" t="s">
        <v>76</v>
      </c>
      <c r="AY171" s="161" t="s">
        <v>128</v>
      </c>
    </row>
    <row r="172" spans="1:65" s="13" customFormat="1" ht="12">
      <c r="B172" s="152"/>
      <c r="D172" s="153" t="s">
        <v>146</v>
      </c>
      <c r="E172" s="159" t="s">
        <v>3</v>
      </c>
      <c r="F172" s="154" t="s">
        <v>472</v>
      </c>
      <c r="H172" s="155">
        <v>5.3999999999999999E-2</v>
      </c>
      <c r="L172" s="152"/>
      <c r="M172" s="156"/>
      <c r="N172" s="157"/>
      <c r="O172" s="157"/>
      <c r="P172" s="157"/>
      <c r="Q172" s="157"/>
      <c r="R172" s="157"/>
      <c r="S172" s="157"/>
      <c r="T172" s="158"/>
      <c r="AT172" s="159" t="s">
        <v>146</v>
      </c>
      <c r="AU172" s="159" t="s">
        <v>86</v>
      </c>
      <c r="AV172" s="13" t="s">
        <v>86</v>
      </c>
      <c r="AW172" s="13" t="s">
        <v>37</v>
      </c>
      <c r="AX172" s="13" t="s">
        <v>76</v>
      </c>
      <c r="AY172" s="159" t="s">
        <v>128</v>
      </c>
    </row>
    <row r="173" spans="1:65" s="13" customFormat="1" ht="12">
      <c r="B173" s="152"/>
      <c r="D173" s="153" t="s">
        <v>146</v>
      </c>
      <c r="E173" s="159" t="s">
        <v>3</v>
      </c>
      <c r="F173" s="154" t="s">
        <v>473</v>
      </c>
      <c r="H173" s="155">
        <v>1.4E-2</v>
      </c>
      <c r="L173" s="152"/>
      <c r="M173" s="156"/>
      <c r="N173" s="157"/>
      <c r="O173" s="157"/>
      <c r="P173" s="157"/>
      <c r="Q173" s="157"/>
      <c r="R173" s="157"/>
      <c r="S173" s="157"/>
      <c r="T173" s="158"/>
      <c r="AT173" s="159" t="s">
        <v>146</v>
      </c>
      <c r="AU173" s="159" t="s">
        <v>86</v>
      </c>
      <c r="AV173" s="13" t="s">
        <v>86</v>
      </c>
      <c r="AW173" s="13" t="s">
        <v>37</v>
      </c>
      <c r="AX173" s="13" t="s">
        <v>76</v>
      </c>
      <c r="AY173" s="159" t="s">
        <v>128</v>
      </c>
    </row>
    <row r="174" spans="1:65" s="16" customFormat="1" ht="12">
      <c r="B174" s="173"/>
      <c r="D174" s="153" t="s">
        <v>146</v>
      </c>
      <c r="E174" s="174" t="s">
        <v>3</v>
      </c>
      <c r="F174" s="175" t="s">
        <v>196</v>
      </c>
      <c r="H174" s="176">
        <v>6.8000000000000005E-2</v>
      </c>
      <c r="L174" s="173"/>
      <c r="M174" s="177"/>
      <c r="N174" s="178"/>
      <c r="O174" s="178"/>
      <c r="P174" s="178"/>
      <c r="Q174" s="178"/>
      <c r="R174" s="178"/>
      <c r="S174" s="178"/>
      <c r="T174" s="179"/>
      <c r="AT174" s="174" t="s">
        <v>146</v>
      </c>
      <c r="AU174" s="174" t="s">
        <v>86</v>
      </c>
      <c r="AV174" s="16" t="s">
        <v>137</v>
      </c>
      <c r="AW174" s="16" t="s">
        <v>37</v>
      </c>
      <c r="AX174" s="16" t="s">
        <v>84</v>
      </c>
      <c r="AY174" s="174" t="s">
        <v>128</v>
      </c>
    </row>
    <row r="175" spans="1:65" s="2" customFormat="1" ht="44.25" customHeight="1">
      <c r="A175" s="30"/>
      <c r="B175" s="135"/>
      <c r="C175" s="136" t="s">
        <v>153</v>
      </c>
      <c r="D175" s="136" t="s">
        <v>132</v>
      </c>
      <c r="E175" s="137" t="s">
        <v>474</v>
      </c>
      <c r="F175" s="138" t="s">
        <v>475</v>
      </c>
      <c r="G175" s="139" t="s">
        <v>176</v>
      </c>
      <c r="H175" s="140">
        <v>2.419</v>
      </c>
      <c r="I175" s="141">
        <v>3230</v>
      </c>
      <c r="J175" s="141">
        <f>ROUND(I175*H175,2)</f>
        <v>7813.37</v>
      </c>
      <c r="K175" s="138" t="s">
        <v>156</v>
      </c>
      <c r="L175" s="31"/>
      <c r="M175" s="142" t="s">
        <v>3</v>
      </c>
      <c r="N175" s="143" t="s">
        <v>47</v>
      </c>
      <c r="O175" s="144">
        <v>1.5169999999999999</v>
      </c>
      <c r="P175" s="144">
        <f>O175*H175</f>
        <v>3.6696229999999996</v>
      </c>
      <c r="Q175" s="144">
        <v>1.2381500000000001</v>
      </c>
      <c r="R175" s="144">
        <f>Q175*H175</f>
        <v>2.9950848500000005</v>
      </c>
      <c r="S175" s="144">
        <v>0</v>
      </c>
      <c r="T175" s="145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46" t="s">
        <v>137</v>
      </c>
      <c r="AT175" s="146" t="s">
        <v>132</v>
      </c>
      <c r="AU175" s="146" t="s">
        <v>86</v>
      </c>
      <c r="AY175" s="18" t="s">
        <v>128</v>
      </c>
      <c r="BE175" s="147">
        <f>IF(N175="základní",J175,0)</f>
        <v>7813.37</v>
      </c>
      <c r="BF175" s="147">
        <f>IF(N175="snížená",J175,0)</f>
        <v>0</v>
      </c>
      <c r="BG175" s="147">
        <f>IF(N175="zákl. přenesená",J175,0)</f>
        <v>0</v>
      </c>
      <c r="BH175" s="147">
        <f>IF(N175="sníž. přenesená",J175,0)</f>
        <v>0</v>
      </c>
      <c r="BI175" s="147">
        <f>IF(N175="nulová",J175,0)</f>
        <v>0</v>
      </c>
      <c r="BJ175" s="18" t="s">
        <v>84</v>
      </c>
      <c r="BK175" s="147">
        <f>ROUND(I175*H175,2)</f>
        <v>7813.37</v>
      </c>
      <c r="BL175" s="18" t="s">
        <v>137</v>
      </c>
      <c r="BM175" s="146" t="s">
        <v>476</v>
      </c>
    </row>
    <row r="176" spans="1:65" s="2" customFormat="1" ht="11">
      <c r="A176" s="30"/>
      <c r="B176" s="31"/>
      <c r="C176" s="30"/>
      <c r="D176" s="148" t="s">
        <v>139</v>
      </c>
      <c r="E176" s="30"/>
      <c r="F176" s="149" t="s">
        <v>477</v>
      </c>
      <c r="G176" s="30"/>
      <c r="H176" s="30"/>
      <c r="I176" s="30"/>
      <c r="J176" s="30"/>
      <c r="K176" s="30"/>
      <c r="L176" s="31"/>
      <c r="M176" s="150"/>
      <c r="N176" s="151"/>
      <c r="O176" s="51"/>
      <c r="P176" s="51"/>
      <c r="Q176" s="51"/>
      <c r="R176" s="51"/>
      <c r="S176" s="51"/>
      <c r="T176" s="52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T176" s="18" t="s">
        <v>139</v>
      </c>
      <c r="AU176" s="18" t="s">
        <v>86</v>
      </c>
    </row>
    <row r="177" spans="1:65" s="14" customFormat="1" ht="12">
      <c r="B177" s="160"/>
      <c r="D177" s="153" t="s">
        <v>146</v>
      </c>
      <c r="E177" s="161" t="s">
        <v>3</v>
      </c>
      <c r="F177" s="162" t="s">
        <v>478</v>
      </c>
      <c r="H177" s="161" t="s">
        <v>3</v>
      </c>
      <c r="L177" s="160"/>
      <c r="M177" s="163"/>
      <c r="N177" s="164"/>
      <c r="O177" s="164"/>
      <c r="P177" s="164"/>
      <c r="Q177" s="164"/>
      <c r="R177" s="164"/>
      <c r="S177" s="164"/>
      <c r="T177" s="165"/>
      <c r="AT177" s="161" t="s">
        <v>146</v>
      </c>
      <c r="AU177" s="161" t="s">
        <v>86</v>
      </c>
      <c r="AV177" s="14" t="s">
        <v>84</v>
      </c>
      <c r="AW177" s="14" t="s">
        <v>37</v>
      </c>
      <c r="AX177" s="14" t="s">
        <v>76</v>
      </c>
      <c r="AY177" s="161" t="s">
        <v>128</v>
      </c>
    </row>
    <row r="178" spans="1:65" s="13" customFormat="1" ht="12">
      <c r="B178" s="152"/>
      <c r="D178" s="153" t="s">
        <v>146</v>
      </c>
      <c r="E178" s="159" t="s">
        <v>3</v>
      </c>
      <c r="F178" s="154" t="s">
        <v>479</v>
      </c>
      <c r="H178" s="155">
        <v>2.419</v>
      </c>
      <c r="L178" s="152"/>
      <c r="M178" s="156"/>
      <c r="N178" s="157"/>
      <c r="O178" s="157"/>
      <c r="P178" s="157"/>
      <c r="Q178" s="157"/>
      <c r="R178" s="157"/>
      <c r="S178" s="157"/>
      <c r="T178" s="158"/>
      <c r="AT178" s="159" t="s">
        <v>146</v>
      </c>
      <c r="AU178" s="159" t="s">
        <v>86</v>
      </c>
      <c r="AV178" s="13" t="s">
        <v>86</v>
      </c>
      <c r="AW178" s="13" t="s">
        <v>37</v>
      </c>
      <c r="AX178" s="13" t="s">
        <v>76</v>
      </c>
      <c r="AY178" s="159" t="s">
        <v>128</v>
      </c>
    </row>
    <row r="179" spans="1:65" s="16" customFormat="1" ht="12">
      <c r="B179" s="173"/>
      <c r="D179" s="153" t="s">
        <v>146</v>
      </c>
      <c r="E179" s="174" t="s">
        <v>3</v>
      </c>
      <c r="F179" s="175" t="s">
        <v>196</v>
      </c>
      <c r="H179" s="176">
        <v>2.419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146</v>
      </c>
      <c r="AU179" s="174" t="s">
        <v>86</v>
      </c>
      <c r="AV179" s="16" t="s">
        <v>137</v>
      </c>
      <c r="AW179" s="16" t="s">
        <v>37</v>
      </c>
      <c r="AX179" s="16" t="s">
        <v>84</v>
      </c>
      <c r="AY179" s="174" t="s">
        <v>128</v>
      </c>
    </row>
    <row r="180" spans="1:65" s="2" customFormat="1" ht="55.5" customHeight="1">
      <c r="A180" s="30"/>
      <c r="B180" s="135"/>
      <c r="C180" s="136" t="s">
        <v>480</v>
      </c>
      <c r="D180" s="136" t="s">
        <v>132</v>
      </c>
      <c r="E180" s="137" t="s">
        <v>481</v>
      </c>
      <c r="F180" s="138" t="s">
        <v>482</v>
      </c>
      <c r="G180" s="139" t="s">
        <v>135</v>
      </c>
      <c r="H180" s="140">
        <v>4.9000000000000002E-2</v>
      </c>
      <c r="I180" s="141">
        <v>54200</v>
      </c>
      <c r="J180" s="141">
        <f>ROUND(I180*H180,2)</f>
        <v>2655.8</v>
      </c>
      <c r="K180" s="138" t="s">
        <v>156</v>
      </c>
      <c r="L180" s="31"/>
      <c r="M180" s="142" t="s">
        <v>3</v>
      </c>
      <c r="N180" s="143" t="s">
        <v>47</v>
      </c>
      <c r="O180" s="144">
        <v>22.491</v>
      </c>
      <c r="P180" s="144">
        <f>O180*H180</f>
        <v>1.1020590000000001</v>
      </c>
      <c r="Q180" s="144">
        <v>1.0593999999999999</v>
      </c>
      <c r="R180" s="144">
        <f>Q180*H180</f>
        <v>5.1910599999999994E-2</v>
      </c>
      <c r="S180" s="144">
        <v>0</v>
      </c>
      <c r="T180" s="145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46" t="s">
        <v>137</v>
      </c>
      <c r="AT180" s="146" t="s">
        <v>132</v>
      </c>
      <c r="AU180" s="146" t="s">
        <v>86</v>
      </c>
      <c r="AY180" s="18" t="s">
        <v>128</v>
      </c>
      <c r="BE180" s="147">
        <f>IF(N180="základní",J180,0)</f>
        <v>2655.8</v>
      </c>
      <c r="BF180" s="147">
        <f>IF(N180="snížená",J180,0)</f>
        <v>0</v>
      </c>
      <c r="BG180" s="147">
        <f>IF(N180="zákl. přenesená",J180,0)</f>
        <v>0</v>
      </c>
      <c r="BH180" s="147">
        <f>IF(N180="sníž. přenesená",J180,0)</f>
        <v>0</v>
      </c>
      <c r="BI180" s="147">
        <f>IF(N180="nulová",J180,0)</f>
        <v>0</v>
      </c>
      <c r="BJ180" s="18" t="s">
        <v>84</v>
      </c>
      <c r="BK180" s="147">
        <f>ROUND(I180*H180,2)</f>
        <v>2655.8</v>
      </c>
      <c r="BL180" s="18" t="s">
        <v>137</v>
      </c>
      <c r="BM180" s="146" t="s">
        <v>483</v>
      </c>
    </row>
    <row r="181" spans="1:65" s="2" customFormat="1" ht="11">
      <c r="A181" s="30"/>
      <c r="B181" s="31"/>
      <c r="C181" s="30"/>
      <c r="D181" s="148" t="s">
        <v>139</v>
      </c>
      <c r="E181" s="30"/>
      <c r="F181" s="149" t="s">
        <v>484</v>
      </c>
      <c r="G181" s="30"/>
      <c r="H181" s="30"/>
      <c r="I181" s="30"/>
      <c r="J181" s="30"/>
      <c r="K181" s="30"/>
      <c r="L181" s="31"/>
      <c r="M181" s="150"/>
      <c r="N181" s="151"/>
      <c r="O181" s="51"/>
      <c r="P181" s="51"/>
      <c r="Q181" s="51"/>
      <c r="R181" s="51"/>
      <c r="S181" s="51"/>
      <c r="T181" s="52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T181" s="18" t="s">
        <v>139</v>
      </c>
      <c r="AU181" s="18" t="s">
        <v>86</v>
      </c>
    </row>
    <row r="182" spans="1:65" s="14" customFormat="1" ht="12">
      <c r="B182" s="160"/>
      <c r="D182" s="153" t="s">
        <v>146</v>
      </c>
      <c r="E182" s="161" t="s">
        <v>3</v>
      </c>
      <c r="F182" s="162" t="s">
        <v>189</v>
      </c>
      <c r="H182" s="161" t="s">
        <v>3</v>
      </c>
      <c r="L182" s="160"/>
      <c r="M182" s="163"/>
      <c r="N182" s="164"/>
      <c r="O182" s="164"/>
      <c r="P182" s="164"/>
      <c r="Q182" s="164"/>
      <c r="R182" s="164"/>
      <c r="S182" s="164"/>
      <c r="T182" s="165"/>
      <c r="AT182" s="161" t="s">
        <v>146</v>
      </c>
      <c r="AU182" s="161" t="s">
        <v>86</v>
      </c>
      <c r="AV182" s="14" t="s">
        <v>84</v>
      </c>
      <c r="AW182" s="14" t="s">
        <v>37</v>
      </c>
      <c r="AX182" s="14" t="s">
        <v>76</v>
      </c>
      <c r="AY182" s="161" t="s">
        <v>128</v>
      </c>
    </row>
    <row r="183" spans="1:65" s="13" customFormat="1" ht="12">
      <c r="B183" s="152"/>
      <c r="D183" s="153" t="s">
        <v>146</v>
      </c>
      <c r="E183" s="159" t="s">
        <v>3</v>
      </c>
      <c r="F183" s="154" t="s">
        <v>485</v>
      </c>
      <c r="H183" s="155">
        <v>0.03</v>
      </c>
      <c r="L183" s="152"/>
      <c r="M183" s="156"/>
      <c r="N183" s="157"/>
      <c r="O183" s="157"/>
      <c r="P183" s="157"/>
      <c r="Q183" s="157"/>
      <c r="R183" s="157"/>
      <c r="S183" s="157"/>
      <c r="T183" s="158"/>
      <c r="AT183" s="159" t="s">
        <v>146</v>
      </c>
      <c r="AU183" s="159" t="s">
        <v>86</v>
      </c>
      <c r="AV183" s="13" t="s">
        <v>86</v>
      </c>
      <c r="AW183" s="13" t="s">
        <v>37</v>
      </c>
      <c r="AX183" s="13" t="s">
        <v>76</v>
      </c>
      <c r="AY183" s="159" t="s">
        <v>128</v>
      </c>
    </row>
    <row r="184" spans="1:65" s="14" customFormat="1" ht="12">
      <c r="B184" s="160"/>
      <c r="D184" s="153" t="s">
        <v>146</v>
      </c>
      <c r="E184" s="161" t="s">
        <v>3</v>
      </c>
      <c r="F184" s="162" t="s">
        <v>180</v>
      </c>
      <c r="H184" s="161" t="s">
        <v>3</v>
      </c>
      <c r="L184" s="160"/>
      <c r="M184" s="163"/>
      <c r="N184" s="164"/>
      <c r="O184" s="164"/>
      <c r="P184" s="164"/>
      <c r="Q184" s="164"/>
      <c r="R184" s="164"/>
      <c r="S184" s="164"/>
      <c r="T184" s="165"/>
      <c r="AT184" s="161" t="s">
        <v>146</v>
      </c>
      <c r="AU184" s="161" t="s">
        <v>86</v>
      </c>
      <c r="AV184" s="14" t="s">
        <v>84</v>
      </c>
      <c r="AW184" s="14" t="s">
        <v>37</v>
      </c>
      <c r="AX184" s="14" t="s">
        <v>76</v>
      </c>
      <c r="AY184" s="161" t="s">
        <v>128</v>
      </c>
    </row>
    <row r="185" spans="1:65" s="13" customFormat="1" ht="12">
      <c r="B185" s="152"/>
      <c r="D185" s="153" t="s">
        <v>146</v>
      </c>
      <c r="E185" s="159" t="s">
        <v>3</v>
      </c>
      <c r="F185" s="154" t="s">
        <v>486</v>
      </c>
      <c r="H185" s="155">
        <v>1.9E-2</v>
      </c>
      <c r="L185" s="152"/>
      <c r="M185" s="156"/>
      <c r="N185" s="157"/>
      <c r="O185" s="157"/>
      <c r="P185" s="157"/>
      <c r="Q185" s="157"/>
      <c r="R185" s="157"/>
      <c r="S185" s="157"/>
      <c r="T185" s="158"/>
      <c r="AT185" s="159" t="s">
        <v>146</v>
      </c>
      <c r="AU185" s="159" t="s">
        <v>86</v>
      </c>
      <c r="AV185" s="13" t="s">
        <v>86</v>
      </c>
      <c r="AW185" s="13" t="s">
        <v>37</v>
      </c>
      <c r="AX185" s="13" t="s">
        <v>76</v>
      </c>
      <c r="AY185" s="159" t="s">
        <v>128</v>
      </c>
    </row>
    <row r="186" spans="1:65" s="16" customFormat="1" ht="12">
      <c r="B186" s="173"/>
      <c r="D186" s="153" t="s">
        <v>146</v>
      </c>
      <c r="E186" s="174" t="s">
        <v>3</v>
      </c>
      <c r="F186" s="175" t="s">
        <v>196</v>
      </c>
      <c r="H186" s="176">
        <v>4.9000000000000002E-2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146</v>
      </c>
      <c r="AU186" s="174" t="s">
        <v>86</v>
      </c>
      <c r="AV186" s="16" t="s">
        <v>137</v>
      </c>
      <c r="AW186" s="16" t="s">
        <v>37</v>
      </c>
      <c r="AX186" s="16" t="s">
        <v>84</v>
      </c>
      <c r="AY186" s="174" t="s">
        <v>128</v>
      </c>
    </row>
    <row r="187" spans="1:65" s="12" customFormat="1" ht="22.75" customHeight="1">
      <c r="B187" s="123"/>
      <c r="D187" s="124" t="s">
        <v>75</v>
      </c>
      <c r="E187" s="133" t="s">
        <v>188</v>
      </c>
      <c r="F187" s="133" t="s">
        <v>487</v>
      </c>
      <c r="J187" s="134">
        <f>BK187</f>
        <v>244460.4</v>
      </c>
      <c r="L187" s="123"/>
      <c r="M187" s="127"/>
      <c r="N187" s="128"/>
      <c r="O187" s="128"/>
      <c r="P187" s="129">
        <f>SUM(P188:P252)</f>
        <v>102.89515400000001</v>
      </c>
      <c r="Q187" s="128"/>
      <c r="R187" s="129">
        <f>SUM(R188:R252)</f>
        <v>28.622346549999996</v>
      </c>
      <c r="S187" s="128"/>
      <c r="T187" s="130">
        <f>SUM(T188:T252)</f>
        <v>0</v>
      </c>
      <c r="AR187" s="124" t="s">
        <v>84</v>
      </c>
      <c r="AT187" s="131" t="s">
        <v>75</v>
      </c>
      <c r="AU187" s="131" t="s">
        <v>84</v>
      </c>
      <c r="AY187" s="124" t="s">
        <v>128</v>
      </c>
      <c r="BK187" s="132">
        <f>SUM(BK188:BK252)</f>
        <v>244460.4</v>
      </c>
    </row>
    <row r="188" spans="1:65" s="2" customFormat="1" ht="44.25" customHeight="1">
      <c r="A188" s="30"/>
      <c r="B188" s="135"/>
      <c r="C188" s="136" t="s">
        <v>288</v>
      </c>
      <c r="D188" s="136" t="s">
        <v>132</v>
      </c>
      <c r="E188" s="137" t="s">
        <v>488</v>
      </c>
      <c r="F188" s="138" t="s">
        <v>489</v>
      </c>
      <c r="G188" s="139" t="s">
        <v>176</v>
      </c>
      <c r="H188" s="140">
        <v>3</v>
      </c>
      <c r="I188" s="141">
        <v>3190</v>
      </c>
      <c r="J188" s="141">
        <f>ROUND(I188*H188,2)</f>
        <v>9570</v>
      </c>
      <c r="K188" s="138" t="s">
        <v>156</v>
      </c>
      <c r="L188" s="31"/>
      <c r="M188" s="142" t="s">
        <v>3</v>
      </c>
      <c r="N188" s="143" t="s">
        <v>47</v>
      </c>
      <c r="O188" s="144">
        <v>1.5509999999999999</v>
      </c>
      <c r="P188" s="144">
        <f>O188*H188</f>
        <v>4.6529999999999996</v>
      </c>
      <c r="Q188" s="144">
        <v>0.30624000000000001</v>
      </c>
      <c r="R188" s="144">
        <f>Q188*H188</f>
        <v>0.91871999999999998</v>
      </c>
      <c r="S188" s="144">
        <v>0</v>
      </c>
      <c r="T188" s="145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46" t="s">
        <v>137</v>
      </c>
      <c r="AT188" s="146" t="s">
        <v>132</v>
      </c>
      <c r="AU188" s="146" t="s">
        <v>86</v>
      </c>
      <c r="AY188" s="18" t="s">
        <v>128</v>
      </c>
      <c r="BE188" s="147">
        <f>IF(N188="základní",J188,0)</f>
        <v>9570</v>
      </c>
      <c r="BF188" s="147">
        <f>IF(N188="snížená",J188,0)</f>
        <v>0</v>
      </c>
      <c r="BG188" s="147">
        <f>IF(N188="zákl. přenesená",J188,0)</f>
        <v>0</v>
      </c>
      <c r="BH188" s="147">
        <f>IF(N188="sníž. přenesená",J188,0)</f>
        <v>0</v>
      </c>
      <c r="BI188" s="147">
        <f>IF(N188="nulová",J188,0)</f>
        <v>0</v>
      </c>
      <c r="BJ188" s="18" t="s">
        <v>84</v>
      </c>
      <c r="BK188" s="147">
        <f>ROUND(I188*H188,2)</f>
        <v>9570</v>
      </c>
      <c r="BL188" s="18" t="s">
        <v>137</v>
      </c>
      <c r="BM188" s="146" t="s">
        <v>490</v>
      </c>
    </row>
    <row r="189" spans="1:65" s="2" customFormat="1" ht="11">
      <c r="A189" s="30"/>
      <c r="B189" s="31"/>
      <c r="C189" s="30"/>
      <c r="D189" s="148" t="s">
        <v>139</v>
      </c>
      <c r="E189" s="30"/>
      <c r="F189" s="149" t="s">
        <v>491</v>
      </c>
      <c r="G189" s="30"/>
      <c r="H189" s="30"/>
      <c r="I189" s="30"/>
      <c r="J189" s="30"/>
      <c r="K189" s="30"/>
      <c r="L189" s="31"/>
      <c r="M189" s="150"/>
      <c r="N189" s="151"/>
      <c r="O189" s="51"/>
      <c r="P189" s="51"/>
      <c r="Q189" s="51"/>
      <c r="R189" s="51"/>
      <c r="S189" s="51"/>
      <c r="T189" s="52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T189" s="18" t="s">
        <v>139</v>
      </c>
      <c r="AU189" s="18" t="s">
        <v>86</v>
      </c>
    </row>
    <row r="190" spans="1:65" s="14" customFormat="1" ht="12">
      <c r="B190" s="160"/>
      <c r="D190" s="153" t="s">
        <v>146</v>
      </c>
      <c r="E190" s="161" t="s">
        <v>3</v>
      </c>
      <c r="F190" s="162" t="s">
        <v>492</v>
      </c>
      <c r="H190" s="161" t="s">
        <v>3</v>
      </c>
      <c r="L190" s="160"/>
      <c r="M190" s="163"/>
      <c r="N190" s="164"/>
      <c r="O190" s="164"/>
      <c r="P190" s="164"/>
      <c r="Q190" s="164"/>
      <c r="R190" s="164"/>
      <c r="S190" s="164"/>
      <c r="T190" s="165"/>
      <c r="AT190" s="161" t="s">
        <v>146</v>
      </c>
      <c r="AU190" s="161" t="s">
        <v>86</v>
      </c>
      <c r="AV190" s="14" t="s">
        <v>84</v>
      </c>
      <c r="AW190" s="14" t="s">
        <v>37</v>
      </c>
      <c r="AX190" s="14" t="s">
        <v>76</v>
      </c>
      <c r="AY190" s="161" t="s">
        <v>128</v>
      </c>
    </row>
    <row r="191" spans="1:65" s="13" customFormat="1" ht="12">
      <c r="B191" s="152"/>
      <c r="D191" s="153" t="s">
        <v>146</v>
      </c>
      <c r="E191" s="159" t="s">
        <v>3</v>
      </c>
      <c r="F191" s="154" t="s">
        <v>493</v>
      </c>
      <c r="H191" s="155">
        <v>3</v>
      </c>
      <c r="L191" s="152"/>
      <c r="M191" s="156"/>
      <c r="N191" s="157"/>
      <c r="O191" s="157"/>
      <c r="P191" s="157"/>
      <c r="Q191" s="157"/>
      <c r="R191" s="157"/>
      <c r="S191" s="157"/>
      <c r="T191" s="158"/>
      <c r="AT191" s="159" t="s">
        <v>146</v>
      </c>
      <c r="AU191" s="159" t="s">
        <v>86</v>
      </c>
      <c r="AV191" s="13" t="s">
        <v>86</v>
      </c>
      <c r="AW191" s="13" t="s">
        <v>37</v>
      </c>
      <c r="AX191" s="13" t="s">
        <v>76</v>
      </c>
      <c r="AY191" s="159" t="s">
        <v>128</v>
      </c>
    </row>
    <row r="192" spans="1:65" s="16" customFormat="1" ht="12">
      <c r="B192" s="173"/>
      <c r="D192" s="153" t="s">
        <v>146</v>
      </c>
      <c r="E192" s="174" t="s">
        <v>3</v>
      </c>
      <c r="F192" s="175" t="s">
        <v>196</v>
      </c>
      <c r="H192" s="176">
        <v>3</v>
      </c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146</v>
      </c>
      <c r="AU192" s="174" t="s">
        <v>86</v>
      </c>
      <c r="AV192" s="16" t="s">
        <v>137</v>
      </c>
      <c r="AW192" s="16" t="s">
        <v>37</v>
      </c>
      <c r="AX192" s="16" t="s">
        <v>84</v>
      </c>
      <c r="AY192" s="174" t="s">
        <v>128</v>
      </c>
    </row>
    <row r="193" spans="1:65" s="2" customFormat="1" ht="37.75" customHeight="1">
      <c r="A193" s="30"/>
      <c r="B193" s="135"/>
      <c r="C193" s="136" t="s">
        <v>197</v>
      </c>
      <c r="D193" s="136" t="s">
        <v>132</v>
      </c>
      <c r="E193" s="137" t="s">
        <v>494</v>
      </c>
      <c r="F193" s="138" t="s">
        <v>495</v>
      </c>
      <c r="G193" s="139" t="s">
        <v>176</v>
      </c>
      <c r="H193" s="140">
        <v>60.945</v>
      </c>
      <c r="I193" s="141">
        <v>2810</v>
      </c>
      <c r="J193" s="141">
        <f>ROUND(I193*H193,2)</f>
        <v>171255.45</v>
      </c>
      <c r="K193" s="138" t="s">
        <v>156</v>
      </c>
      <c r="L193" s="31"/>
      <c r="M193" s="142" t="s">
        <v>3</v>
      </c>
      <c r="N193" s="143" t="s">
        <v>47</v>
      </c>
      <c r="O193" s="144">
        <v>1.4550000000000001</v>
      </c>
      <c r="P193" s="144">
        <f>O193*H193</f>
        <v>88.674975000000003</v>
      </c>
      <c r="Q193" s="144">
        <v>0.34925</v>
      </c>
      <c r="R193" s="144">
        <f>Q193*H193</f>
        <v>21.285041249999999</v>
      </c>
      <c r="S193" s="144">
        <v>0</v>
      </c>
      <c r="T193" s="145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46" t="s">
        <v>137</v>
      </c>
      <c r="AT193" s="146" t="s">
        <v>132</v>
      </c>
      <c r="AU193" s="146" t="s">
        <v>86</v>
      </c>
      <c r="AY193" s="18" t="s">
        <v>128</v>
      </c>
      <c r="BE193" s="147">
        <f>IF(N193="základní",J193,0)</f>
        <v>171255.45</v>
      </c>
      <c r="BF193" s="147">
        <f>IF(N193="snížená",J193,0)</f>
        <v>0</v>
      </c>
      <c r="BG193" s="147">
        <f>IF(N193="zákl. přenesená",J193,0)</f>
        <v>0</v>
      </c>
      <c r="BH193" s="147">
        <f>IF(N193="sníž. přenesená",J193,0)</f>
        <v>0</v>
      </c>
      <c r="BI193" s="147">
        <f>IF(N193="nulová",J193,0)</f>
        <v>0</v>
      </c>
      <c r="BJ193" s="18" t="s">
        <v>84</v>
      </c>
      <c r="BK193" s="147">
        <f>ROUND(I193*H193,2)</f>
        <v>171255.45</v>
      </c>
      <c r="BL193" s="18" t="s">
        <v>137</v>
      </c>
      <c r="BM193" s="146" t="s">
        <v>496</v>
      </c>
    </row>
    <row r="194" spans="1:65" s="2" customFormat="1" ht="11">
      <c r="A194" s="30"/>
      <c r="B194" s="31"/>
      <c r="C194" s="30"/>
      <c r="D194" s="148" t="s">
        <v>139</v>
      </c>
      <c r="E194" s="30"/>
      <c r="F194" s="149" t="s">
        <v>497</v>
      </c>
      <c r="G194" s="30"/>
      <c r="H194" s="30"/>
      <c r="I194" s="30"/>
      <c r="J194" s="30"/>
      <c r="K194" s="30"/>
      <c r="L194" s="31"/>
      <c r="M194" s="150"/>
      <c r="N194" s="151"/>
      <c r="O194" s="51"/>
      <c r="P194" s="51"/>
      <c r="Q194" s="51"/>
      <c r="R194" s="51"/>
      <c r="S194" s="51"/>
      <c r="T194" s="52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T194" s="18" t="s">
        <v>139</v>
      </c>
      <c r="AU194" s="18" t="s">
        <v>86</v>
      </c>
    </row>
    <row r="195" spans="1:65" s="14" customFormat="1" ht="12">
      <c r="B195" s="160"/>
      <c r="D195" s="153" t="s">
        <v>146</v>
      </c>
      <c r="E195" s="161" t="s">
        <v>3</v>
      </c>
      <c r="F195" s="162" t="s">
        <v>498</v>
      </c>
      <c r="H195" s="161" t="s">
        <v>3</v>
      </c>
      <c r="L195" s="160"/>
      <c r="M195" s="163"/>
      <c r="N195" s="164"/>
      <c r="O195" s="164"/>
      <c r="P195" s="164"/>
      <c r="Q195" s="164"/>
      <c r="R195" s="164"/>
      <c r="S195" s="164"/>
      <c r="T195" s="165"/>
      <c r="AT195" s="161" t="s">
        <v>146</v>
      </c>
      <c r="AU195" s="161" t="s">
        <v>86</v>
      </c>
      <c r="AV195" s="14" t="s">
        <v>84</v>
      </c>
      <c r="AW195" s="14" t="s">
        <v>37</v>
      </c>
      <c r="AX195" s="14" t="s">
        <v>76</v>
      </c>
      <c r="AY195" s="161" t="s">
        <v>128</v>
      </c>
    </row>
    <row r="196" spans="1:65" s="13" customFormat="1" ht="12">
      <c r="B196" s="152"/>
      <c r="D196" s="153" t="s">
        <v>146</v>
      </c>
      <c r="E196" s="159" t="s">
        <v>3</v>
      </c>
      <c r="F196" s="154" t="s">
        <v>499</v>
      </c>
      <c r="H196" s="155">
        <v>45.956000000000003</v>
      </c>
      <c r="L196" s="152"/>
      <c r="M196" s="156"/>
      <c r="N196" s="157"/>
      <c r="O196" s="157"/>
      <c r="P196" s="157"/>
      <c r="Q196" s="157"/>
      <c r="R196" s="157"/>
      <c r="S196" s="157"/>
      <c r="T196" s="158"/>
      <c r="AT196" s="159" t="s">
        <v>146</v>
      </c>
      <c r="AU196" s="159" t="s">
        <v>86</v>
      </c>
      <c r="AV196" s="13" t="s">
        <v>86</v>
      </c>
      <c r="AW196" s="13" t="s">
        <v>37</v>
      </c>
      <c r="AX196" s="13" t="s">
        <v>76</v>
      </c>
      <c r="AY196" s="159" t="s">
        <v>128</v>
      </c>
    </row>
    <row r="197" spans="1:65" s="13" customFormat="1" ht="12">
      <c r="B197" s="152"/>
      <c r="D197" s="153" t="s">
        <v>146</v>
      </c>
      <c r="E197" s="159" t="s">
        <v>3</v>
      </c>
      <c r="F197" s="154" t="s">
        <v>500</v>
      </c>
      <c r="H197" s="155">
        <v>-13.5</v>
      </c>
      <c r="L197" s="152"/>
      <c r="M197" s="156"/>
      <c r="N197" s="157"/>
      <c r="O197" s="157"/>
      <c r="P197" s="157"/>
      <c r="Q197" s="157"/>
      <c r="R197" s="157"/>
      <c r="S197" s="157"/>
      <c r="T197" s="158"/>
      <c r="AT197" s="159" t="s">
        <v>146</v>
      </c>
      <c r="AU197" s="159" t="s">
        <v>86</v>
      </c>
      <c r="AV197" s="13" t="s">
        <v>86</v>
      </c>
      <c r="AW197" s="13" t="s">
        <v>37</v>
      </c>
      <c r="AX197" s="13" t="s">
        <v>76</v>
      </c>
      <c r="AY197" s="159" t="s">
        <v>128</v>
      </c>
    </row>
    <row r="198" spans="1:65" s="13" customFormat="1" ht="12">
      <c r="B198" s="152"/>
      <c r="D198" s="153" t="s">
        <v>146</v>
      </c>
      <c r="E198" s="159" t="s">
        <v>3</v>
      </c>
      <c r="F198" s="154" t="s">
        <v>501</v>
      </c>
      <c r="H198" s="155">
        <v>28.489000000000001</v>
      </c>
      <c r="L198" s="152"/>
      <c r="M198" s="156"/>
      <c r="N198" s="157"/>
      <c r="O198" s="157"/>
      <c r="P198" s="157"/>
      <c r="Q198" s="157"/>
      <c r="R198" s="157"/>
      <c r="S198" s="157"/>
      <c r="T198" s="158"/>
      <c r="AT198" s="159" t="s">
        <v>146</v>
      </c>
      <c r="AU198" s="159" t="s">
        <v>86</v>
      </c>
      <c r="AV198" s="13" t="s">
        <v>86</v>
      </c>
      <c r="AW198" s="13" t="s">
        <v>37</v>
      </c>
      <c r="AX198" s="13" t="s">
        <v>76</v>
      </c>
      <c r="AY198" s="159" t="s">
        <v>128</v>
      </c>
    </row>
    <row r="199" spans="1:65" s="16" customFormat="1" ht="12">
      <c r="B199" s="173"/>
      <c r="D199" s="153" t="s">
        <v>146</v>
      </c>
      <c r="E199" s="174" t="s">
        <v>3</v>
      </c>
      <c r="F199" s="175" t="s">
        <v>196</v>
      </c>
      <c r="H199" s="176">
        <v>60.945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146</v>
      </c>
      <c r="AU199" s="174" t="s">
        <v>86</v>
      </c>
      <c r="AV199" s="16" t="s">
        <v>137</v>
      </c>
      <c r="AW199" s="16" t="s">
        <v>37</v>
      </c>
      <c r="AX199" s="16" t="s">
        <v>84</v>
      </c>
      <c r="AY199" s="174" t="s">
        <v>128</v>
      </c>
    </row>
    <row r="200" spans="1:65" s="2" customFormat="1" ht="24.25" customHeight="1">
      <c r="A200" s="30"/>
      <c r="B200" s="135"/>
      <c r="C200" s="136" t="s">
        <v>502</v>
      </c>
      <c r="D200" s="136" t="s">
        <v>132</v>
      </c>
      <c r="E200" s="137" t="s">
        <v>503</v>
      </c>
      <c r="F200" s="138" t="s">
        <v>504</v>
      </c>
      <c r="G200" s="139" t="s">
        <v>176</v>
      </c>
      <c r="H200" s="140">
        <v>3.4020000000000001</v>
      </c>
      <c r="I200" s="141">
        <v>574</v>
      </c>
      <c r="J200" s="141">
        <f>ROUND(I200*H200,2)</f>
        <v>1952.75</v>
      </c>
      <c r="K200" s="138" t="s">
        <v>156</v>
      </c>
      <c r="L200" s="31"/>
      <c r="M200" s="142" t="s">
        <v>3</v>
      </c>
      <c r="N200" s="143" t="s">
        <v>47</v>
      </c>
      <c r="O200" s="144">
        <v>0.499</v>
      </c>
      <c r="P200" s="144">
        <f>O200*H200</f>
        <v>1.6975980000000002</v>
      </c>
      <c r="Q200" s="144">
        <v>2.7499999999999998E-3</v>
      </c>
      <c r="R200" s="144">
        <f>Q200*H200</f>
        <v>9.3554999999999992E-3</v>
      </c>
      <c r="S200" s="144">
        <v>0</v>
      </c>
      <c r="T200" s="145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46" t="s">
        <v>137</v>
      </c>
      <c r="AT200" s="146" t="s">
        <v>132</v>
      </c>
      <c r="AU200" s="146" t="s">
        <v>86</v>
      </c>
      <c r="AY200" s="18" t="s">
        <v>128</v>
      </c>
      <c r="BE200" s="147">
        <f>IF(N200="základní",J200,0)</f>
        <v>1952.75</v>
      </c>
      <c r="BF200" s="147">
        <f>IF(N200="snížená",J200,0)</f>
        <v>0</v>
      </c>
      <c r="BG200" s="147">
        <f>IF(N200="zákl. přenesená",J200,0)</f>
        <v>0</v>
      </c>
      <c r="BH200" s="147">
        <f>IF(N200="sníž. přenesená",J200,0)</f>
        <v>0</v>
      </c>
      <c r="BI200" s="147">
        <f>IF(N200="nulová",J200,0)</f>
        <v>0</v>
      </c>
      <c r="BJ200" s="18" t="s">
        <v>84</v>
      </c>
      <c r="BK200" s="147">
        <f>ROUND(I200*H200,2)</f>
        <v>1952.75</v>
      </c>
      <c r="BL200" s="18" t="s">
        <v>137</v>
      </c>
      <c r="BM200" s="146" t="s">
        <v>505</v>
      </c>
    </row>
    <row r="201" spans="1:65" s="2" customFormat="1" ht="11">
      <c r="A201" s="30"/>
      <c r="B201" s="31"/>
      <c r="C201" s="30"/>
      <c r="D201" s="148" t="s">
        <v>139</v>
      </c>
      <c r="E201" s="30"/>
      <c r="F201" s="149" t="s">
        <v>506</v>
      </c>
      <c r="G201" s="30"/>
      <c r="H201" s="30"/>
      <c r="I201" s="30"/>
      <c r="J201" s="30"/>
      <c r="K201" s="30"/>
      <c r="L201" s="31"/>
      <c r="M201" s="150"/>
      <c r="N201" s="151"/>
      <c r="O201" s="51"/>
      <c r="P201" s="51"/>
      <c r="Q201" s="51"/>
      <c r="R201" s="51"/>
      <c r="S201" s="51"/>
      <c r="T201" s="52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T201" s="18" t="s">
        <v>139</v>
      </c>
      <c r="AU201" s="18" t="s">
        <v>86</v>
      </c>
    </row>
    <row r="202" spans="1:65" s="14" customFormat="1" ht="12">
      <c r="B202" s="160"/>
      <c r="D202" s="153" t="s">
        <v>146</v>
      </c>
      <c r="E202" s="161" t="s">
        <v>3</v>
      </c>
      <c r="F202" s="162" t="s">
        <v>507</v>
      </c>
      <c r="H202" s="161" t="s">
        <v>3</v>
      </c>
      <c r="L202" s="160"/>
      <c r="M202" s="163"/>
      <c r="N202" s="164"/>
      <c r="O202" s="164"/>
      <c r="P202" s="164"/>
      <c r="Q202" s="164"/>
      <c r="R202" s="164"/>
      <c r="S202" s="164"/>
      <c r="T202" s="165"/>
      <c r="AT202" s="161" t="s">
        <v>146</v>
      </c>
      <c r="AU202" s="161" t="s">
        <v>86</v>
      </c>
      <c r="AV202" s="14" t="s">
        <v>84</v>
      </c>
      <c r="AW202" s="14" t="s">
        <v>37</v>
      </c>
      <c r="AX202" s="14" t="s">
        <v>76</v>
      </c>
      <c r="AY202" s="161" t="s">
        <v>128</v>
      </c>
    </row>
    <row r="203" spans="1:65" s="13" customFormat="1" ht="12">
      <c r="B203" s="152"/>
      <c r="D203" s="153" t="s">
        <v>146</v>
      </c>
      <c r="E203" s="159" t="s">
        <v>3</v>
      </c>
      <c r="F203" s="154" t="s">
        <v>508</v>
      </c>
      <c r="H203" s="155">
        <v>3.4020000000000001</v>
      </c>
      <c r="L203" s="152"/>
      <c r="M203" s="156"/>
      <c r="N203" s="157"/>
      <c r="O203" s="157"/>
      <c r="P203" s="157"/>
      <c r="Q203" s="157"/>
      <c r="R203" s="157"/>
      <c r="S203" s="157"/>
      <c r="T203" s="158"/>
      <c r="AT203" s="159" t="s">
        <v>146</v>
      </c>
      <c r="AU203" s="159" t="s">
        <v>86</v>
      </c>
      <c r="AV203" s="13" t="s">
        <v>86</v>
      </c>
      <c r="AW203" s="13" t="s">
        <v>37</v>
      </c>
      <c r="AX203" s="13" t="s">
        <v>76</v>
      </c>
      <c r="AY203" s="159" t="s">
        <v>128</v>
      </c>
    </row>
    <row r="204" spans="1:65" s="16" customFormat="1" ht="12">
      <c r="B204" s="173"/>
      <c r="D204" s="153" t="s">
        <v>146</v>
      </c>
      <c r="E204" s="174" t="s">
        <v>3</v>
      </c>
      <c r="F204" s="175" t="s">
        <v>196</v>
      </c>
      <c r="H204" s="176">
        <v>3.4020000000000001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146</v>
      </c>
      <c r="AU204" s="174" t="s">
        <v>86</v>
      </c>
      <c r="AV204" s="16" t="s">
        <v>137</v>
      </c>
      <c r="AW204" s="16" t="s">
        <v>37</v>
      </c>
      <c r="AX204" s="16" t="s">
        <v>84</v>
      </c>
      <c r="AY204" s="174" t="s">
        <v>128</v>
      </c>
    </row>
    <row r="205" spans="1:65" s="2" customFormat="1" ht="24.25" customHeight="1">
      <c r="A205" s="30"/>
      <c r="B205" s="135"/>
      <c r="C205" s="136" t="s">
        <v>509</v>
      </c>
      <c r="D205" s="136" t="s">
        <v>132</v>
      </c>
      <c r="E205" s="137" t="s">
        <v>510</v>
      </c>
      <c r="F205" s="138" t="s">
        <v>511</v>
      </c>
      <c r="G205" s="139" t="s">
        <v>176</v>
      </c>
      <c r="H205" s="140">
        <v>3.4020000000000001</v>
      </c>
      <c r="I205" s="141">
        <v>152</v>
      </c>
      <c r="J205" s="141">
        <f>ROUND(I205*H205,2)</f>
        <v>517.1</v>
      </c>
      <c r="K205" s="138" t="s">
        <v>156</v>
      </c>
      <c r="L205" s="31"/>
      <c r="M205" s="142" t="s">
        <v>3</v>
      </c>
      <c r="N205" s="143" t="s">
        <v>47</v>
      </c>
      <c r="O205" s="144">
        <v>0.17</v>
      </c>
      <c r="P205" s="144">
        <f>O205*H205</f>
        <v>0.57834000000000008</v>
      </c>
      <c r="Q205" s="144">
        <v>0</v>
      </c>
      <c r="R205" s="144">
        <f>Q205*H205</f>
        <v>0</v>
      </c>
      <c r="S205" s="144">
        <v>0</v>
      </c>
      <c r="T205" s="145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46" t="s">
        <v>137</v>
      </c>
      <c r="AT205" s="146" t="s">
        <v>132</v>
      </c>
      <c r="AU205" s="146" t="s">
        <v>86</v>
      </c>
      <c r="AY205" s="18" t="s">
        <v>128</v>
      </c>
      <c r="BE205" s="147">
        <f>IF(N205="základní",J205,0)</f>
        <v>517.1</v>
      </c>
      <c r="BF205" s="147">
        <f>IF(N205="snížená",J205,0)</f>
        <v>0</v>
      </c>
      <c r="BG205" s="147">
        <f>IF(N205="zákl. přenesená",J205,0)</f>
        <v>0</v>
      </c>
      <c r="BH205" s="147">
        <f>IF(N205="sníž. přenesená",J205,0)</f>
        <v>0</v>
      </c>
      <c r="BI205" s="147">
        <f>IF(N205="nulová",J205,0)</f>
        <v>0</v>
      </c>
      <c r="BJ205" s="18" t="s">
        <v>84</v>
      </c>
      <c r="BK205" s="147">
        <f>ROUND(I205*H205,2)</f>
        <v>517.1</v>
      </c>
      <c r="BL205" s="18" t="s">
        <v>137</v>
      </c>
      <c r="BM205" s="146" t="s">
        <v>512</v>
      </c>
    </row>
    <row r="206" spans="1:65" s="2" customFormat="1" ht="11">
      <c r="A206" s="30"/>
      <c r="B206" s="31"/>
      <c r="C206" s="30"/>
      <c r="D206" s="148" t="s">
        <v>139</v>
      </c>
      <c r="E206" s="30"/>
      <c r="F206" s="149" t="s">
        <v>513</v>
      </c>
      <c r="G206" s="30"/>
      <c r="H206" s="30"/>
      <c r="I206" s="30"/>
      <c r="J206" s="30"/>
      <c r="K206" s="30"/>
      <c r="L206" s="31"/>
      <c r="M206" s="150"/>
      <c r="N206" s="151"/>
      <c r="O206" s="51"/>
      <c r="P206" s="51"/>
      <c r="Q206" s="51"/>
      <c r="R206" s="51"/>
      <c r="S206" s="51"/>
      <c r="T206" s="52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T206" s="18" t="s">
        <v>139</v>
      </c>
      <c r="AU206" s="18" t="s">
        <v>86</v>
      </c>
    </row>
    <row r="207" spans="1:65" s="2" customFormat="1" ht="37.75" customHeight="1">
      <c r="A207" s="30"/>
      <c r="B207" s="135"/>
      <c r="C207" s="136" t="s">
        <v>514</v>
      </c>
      <c r="D207" s="136" t="s">
        <v>132</v>
      </c>
      <c r="E207" s="137" t="s">
        <v>515</v>
      </c>
      <c r="F207" s="138" t="s">
        <v>516</v>
      </c>
      <c r="G207" s="139" t="s">
        <v>135</v>
      </c>
      <c r="H207" s="140">
        <v>1.7999999999999999E-2</v>
      </c>
      <c r="I207" s="141">
        <v>39000</v>
      </c>
      <c r="J207" s="141">
        <f>ROUND(I207*H207,2)</f>
        <v>702</v>
      </c>
      <c r="K207" s="138" t="s">
        <v>156</v>
      </c>
      <c r="L207" s="31"/>
      <c r="M207" s="142" t="s">
        <v>3</v>
      </c>
      <c r="N207" s="143" t="s">
        <v>47</v>
      </c>
      <c r="O207" s="144">
        <v>15.231</v>
      </c>
      <c r="P207" s="144">
        <f>O207*H207</f>
        <v>0.27415799999999996</v>
      </c>
      <c r="Q207" s="144">
        <v>1.06277</v>
      </c>
      <c r="R207" s="144">
        <f>Q207*H207</f>
        <v>1.9129859999999999E-2</v>
      </c>
      <c r="S207" s="144">
        <v>0</v>
      </c>
      <c r="T207" s="145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46" t="s">
        <v>137</v>
      </c>
      <c r="AT207" s="146" t="s">
        <v>132</v>
      </c>
      <c r="AU207" s="146" t="s">
        <v>86</v>
      </c>
      <c r="AY207" s="18" t="s">
        <v>128</v>
      </c>
      <c r="BE207" s="147">
        <f>IF(N207="základní",J207,0)</f>
        <v>702</v>
      </c>
      <c r="BF207" s="147">
        <f>IF(N207="snížená",J207,0)</f>
        <v>0</v>
      </c>
      <c r="BG207" s="147">
        <f>IF(N207="zákl. přenesená",J207,0)</f>
        <v>0</v>
      </c>
      <c r="BH207" s="147">
        <f>IF(N207="sníž. přenesená",J207,0)</f>
        <v>0</v>
      </c>
      <c r="BI207" s="147">
        <f>IF(N207="nulová",J207,0)</f>
        <v>0</v>
      </c>
      <c r="BJ207" s="18" t="s">
        <v>84</v>
      </c>
      <c r="BK207" s="147">
        <f>ROUND(I207*H207,2)</f>
        <v>702</v>
      </c>
      <c r="BL207" s="18" t="s">
        <v>137</v>
      </c>
      <c r="BM207" s="146" t="s">
        <v>517</v>
      </c>
    </row>
    <row r="208" spans="1:65" s="2" customFormat="1" ht="11">
      <c r="A208" s="30"/>
      <c r="B208" s="31"/>
      <c r="C208" s="30"/>
      <c r="D208" s="148" t="s">
        <v>139</v>
      </c>
      <c r="E208" s="30"/>
      <c r="F208" s="149" t="s">
        <v>518</v>
      </c>
      <c r="G208" s="30"/>
      <c r="H208" s="30"/>
      <c r="I208" s="30"/>
      <c r="J208" s="30"/>
      <c r="K208" s="30"/>
      <c r="L208" s="31"/>
      <c r="M208" s="150"/>
      <c r="N208" s="151"/>
      <c r="O208" s="51"/>
      <c r="P208" s="51"/>
      <c r="Q208" s="51"/>
      <c r="R208" s="51"/>
      <c r="S208" s="51"/>
      <c r="T208" s="52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T208" s="18" t="s">
        <v>139</v>
      </c>
      <c r="AU208" s="18" t="s">
        <v>86</v>
      </c>
    </row>
    <row r="209" spans="1:65" s="14" customFormat="1" ht="12">
      <c r="B209" s="160"/>
      <c r="D209" s="153" t="s">
        <v>146</v>
      </c>
      <c r="E209" s="161" t="s">
        <v>3</v>
      </c>
      <c r="F209" s="162" t="s">
        <v>519</v>
      </c>
      <c r="H209" s="161" t="s">
        <v>3</v>
      </c>
      <c r="L209" s="160"/>
      <c r="M209" s="163"/>
      <c r="N209" s="164"/>
      <c r="O209" s="164"/>
      <c r="P209" s="164"/>
      <c r="Q209" s="164"/>
      <c r="R209" s="164"/>
      <c r="S209" s="164"/>
      <c r="T209" s="165"/>
      <c r="AT209" s="161" t="s">
        <v>146</v>
      </c>
      <c r="AU209" s="161" t="s">
        <v>86</v>
      </c>
      <c r="AV209" s="14" t="s">
        <v>84</v>
      </c>
      <c r="AW209" s="14" t="s">
        <v>37</v>
      </c>
      <c r="AX209" s="14" t="s">
        <v>76</v>
      </c>
      <c r="AY209" s="161" t="s">
        <v>128</v>
      </c>
    </row>
    <row r="210" spans="1:65" s="13" customFormat="1" ht="12">
      <c r="B210" s="152"/>
      <c r="D210" s="153" t="s">
        <v>146</v>
      </c>
      <c r="E210" s="159" t="s">
        <v>3</v>
      </c>
      <c r="F210" s="154" t="s">
        <v>520</v>
      </c>
      <c r="H210" s="155">
        <v>1.7999999999999999E-2</v>
      </c>
      <c r="L210" s="152"/>
      <c r="M210" s="156"/>
      <c r="N210" s="157"/>
      <c r="O210" s="157"/>
      <c r="P210" s="157"/>
      <c r="Q210" s="157"/>
      <c r="R210" s="157"/>
      <c r="S210" s="157"/>
      <c r="T210" s="158"/>
      <c r="AT210" s="159" t="s">
        <v>146</v>
      </c>
      <c r="AU210" s="159" t="s">
        <v>86</v>
      </c>
      <c r="AV210" s="13" t="s">
        <v>86</v>
      </c>
      <c r="AW210" s="13" t="s">
        <v>37</v>
      </c>
      <c r="AX210" s="13" t="s">
        <v>76</v>
      </c>
      <c r="AY210" s="159" t="s">
        <v>128</v>
      </c>
    </row>
    <row r="211" spans="1:65" s="16" customFormat="1" ht="12">
      <c r="B211" s="173"/>
      <c r="D211" s="153" t="s">
        <v>146</v>
      </c>
      <c r="E211" s="174" t="s">
        <v>3</v>
      </c>
      <c r="F211" s="175" t="s">
        <v>196</v>
      </c>
      <c r="H211" s="176">
        <v>1.7999999999999999E-2</v>
      </c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146</v>
      </c>
      <c r="AU211" s="174" t="s">
        <v>86</v>
      </c>
      <c r="AV211" s="16" t="s">
        <v>137</v>
      </c>
      <c r="AW211" s="16" t="s">
        <v>37</v>
      </c>
      <c r="AX211" s="16" t="s">
        <v>84</v>
      </c>
      <c r="AY211" s="174" t="s">
        <v>128</v>
      </c>
    </row>
    <row r="212" spans="1:65" s="2" customFormat="1" ht="37.75" customHeight="1">
      <c r="A212" s="30"/>
      <c r="B212" s="135"/>
      <c r="C212" s="136" t="s">
        <v>521</v>
      </c>
      <c r="D212" s="136" t="s">
        <v>132</v>
      </c>
      <c r="E212" s="137" t="s">
        <v>522</v>
      </c>
      <c r="F212" s="138" t="s">
        <v>523</v>
      </c>
      <c r="G212" s="139" t="s">
        <v>256</v>
      </c>
      <c r="H212" s="140">
        <v>0.40699999999999997</v>
      </c>
      <c r="I212" s="141">
        <v>4730</v>
      </c>
      <c r="J212" s="141">
        <f>ROUND(I212*H212,2)</f>
        <v>1925.11</v>
      </c>
      <c r="K212" s="138" t="s">
        <v>156</v>
      </c>
      <c r="L212" s="31"/>
      <c r="M212" s="142" t="s">
        <v>3</v>
      </c>
      <c r="N212" s="143" t="s">
        <v>47</v>
      </c>
      <c r="O212" s="144">
        <v>1.4490000000000001</v>
      </c>
      <c r="P212" s="144">
        <f>O212*H212</f>
        <v>0.58974300000000002</v>
      </c>
      <c r="Q212" s="144">
        <v>2.5018699999999998</v>
      </c>
      <c r="R212" s="144">
        <f>Q212*H212</f>
        <v>1.0182610899999998</v>
      </c>
      <c r="S212" s="144">
        <v>0</v>
      </c>
      <c r="T212" s="145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46" t="s">
        <v>137</v>
      </c>
      <c r="AT212" s="146" t="s">
        <v>132</v>
      </c>
      <c r="AU212" s="146" t="s">
        <v>86</v>
      </c>
      <c r="AY212" s="18" t="s">
        <v>128</v>
      </c>
      <c r="BE212" s="147">
        <f>IF(N212="základní",J212,0)</f>
        <v>1925.11</v>
      </c>
      <c r="BF212" s="147">
        <f>IF(N212="snížená",J212,0)</f>
        <v>0</v>
      </c>
      <c r="BG212" s="147">
        <f>IF(N212="zákl. přenesená",J212,0)</f>
        <v>0</v>
      </c>
      <c r="BH212" s="147">
        <f>IF(N212="sníž. přenesená",J212,0)</f>
        <v>0</v>
      </c>
      <c r="BI212" s="147">
        <f>IF(N212="nulová",J212,0)</f>
        <v>0</v>
      </c>
      <c r="BJ212" s="18" t="s">
        <v>84</v>
      </c>
      <c r="BK212" s="147">
        <f>ROUND(I212*H212,2)</f>
        <v>1925.11</v>
      </c>
      <c r="BL212" s="18" t="s">
        <v>137</v>
      </c>
      <c r="BM212" s="146" t="s">
        <v>524</v>
      </c>
    </row>
    <row r="213" spans="1:65" s="2" customFormat="1" ht="11">
      <c r="A213" s="30"/>
      <c r="B213" s="31"/>
      <c r="C213" s="30"/>
      <c r="D213" s="148" t="s">
        <v>139</v>
      </c>
      <c r="E213" s="30"/>
      <c r="F213" s="149" t="s">
        <v>525</v>
      </c>
      <c r="G213" s="30"/>
      <c r="H213" s="30"/>
      <c r="I213" s="30"/>
      <c r="J213" s="30"/>
      <c r="K213" s="30"/>
      <c r="L213" s="31"/>
      <c r="M213" s="150"/>
      <c r="N213" s="151"/>
      <c r="O213" s="51"/>
      <c r="P213" s="51"/>
      <c r="Q213" s="51"/>
      <c r="R213" s="51"/>
      <c r="S213" s="51"/>
      <c r="T213" s="52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T213" s="18" t="s">
        <v>139</v>
      </c>
      <c r="AU213" s="18" t="s">
        <v>86</v>
      </c>
    </row>
    <row r="214" spans="1:65" s="14" customFormat="1" ht="12">
      <c r="B214" s="160"/>
      <c r="D214" s="153" t="s">
        <v>146</v>
      </c>
      <c r="E214" s="161" t="s">
        <v>3</v>
      </c>
      <c r="F214" s="162" t="s">
        <v>507</v>
      </c>
      <c r="H214" s="161" t="s">
        <v>3</v>
      </c>
      <c r="L214" s="160"/>
      <c r="M214" s="163"/>
      <c r="N214" s="164"/>
      <c r="O214" s="164"/>
      <c r="P214" s="164"/>
      <c r="Q214" s="164"/>
      <c r="R214" s="164"/>
      <c r="S214" s="164"/>
      <c r="T214" s="165"/>
      <c r="AT214" s="161" t="s">
        <v>146</v>
      </c>
      <c r="AU214" s="161" t="s">
        <v>86</v>
      </c>
      <c r="AV214" s="14" t="s">
        <v>84</v>
      </c>
      <c r="AW214" s="14" t="s">
        <v>37</v>
      </c>
      <c r="AX214" s="14" t="s">
        <v>76</v>
      </c>
      <c r="AY214" s="161" t="s">
        <v>128</v>
      </c>
    </row>
    <row r="215" spans="1:65" s="13" customFormat="1" ht="12">
      <c r="B215" s="152"/>
      <c r="D215" s="153" t="s">
        <v>146</v>
      </c>
      <c r="E215" s="159" t="s">
        <v>3</v>
      </c>
      <c r="F215" s="154" t="s">
        <v>526</v>
      </c>
      <c r="H215" s="155">
        <v>0.40699999999999997</v>
      </c>
      <c r="L215" s="152"/>
      <c r="M215" s="156"/>
      <c r="N215" s="157"/>
      <c r="O215" s="157"/>
      <c r="P215" s="157"/>
      <c r="Q215" s="157"/>
      <c r="R215" s="157"/>
      <c r="S215" s="157"/>
      <c r="T215" s="158"/>
      <c r="AT215" s="159" t="s">
        <v>146</v>
      </c>
      <c r="AU215" s="159" t="s">
        <v>86</v>
      </c>
      <c r="AV215" s="13" t="s">
        <v>86</v>
      </c>
      <c r="AW215" s="13" t="s">
        <v>37</v>
      </c>
      <c r="AX215" s="13" t="s">
        <v>76</v>
      </c>
      <c r="AY215" s="159" t="s">
        <v>128</v>
      </c>
    </row>
    <row r="216" spans="1:65" s="16" customFormat="1" ht="12">
      <c r="B216" s="173"/>
      <c r="D216" s="153" t="s">
        <v>146</v>
      </c>
      <c r="E216" s="174" t="s">
        <v>3</v>
      </c>
      <c r="F216" s="175" t="s">
        <v>196</v>
      </c>
      <c r="H216" s="176">
        <v>0.40699999999999997</v>
      </c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146</v>
      </c>
      <c r="AU216" s="174" t="s">
        <v>86</v>
      </c>
      <c r="AV216" s="16" t="s">
        <v>137</v>
      </c>
      <c r="AW216" s="16" t="s">
        <v>37</v>
      </c>
      <c r="AX216" s="16" t="s">
        <v>84</v>
      </c>
      <c r="AY216" s="174" t="s">
        <v>128</v>
      </c>
    </row>
    <row r="217" spans="1:65" s="2" customFormat="1" ht="21.75" customHeight="1">
      <c r="A217" s="30"/>
      <c r="B217" s="135"/>
      <c r="C217" s="136" t="s">
        <v>310</v>
      </c>
      <c r="D217" s="136" t="s">
        <v>132</v>
      </c>
      <c r="E217" s="137" t="s">
        <v>527</v>
      </c>
      <c r="F217" s="138" t="s">
        <v>528</v>
      </c>
      <c r="G217" s="139" t="s">
        <v>529</v>
      </c>
      <c r="H217" s="140">
        <v>6</v>
      </c>
      <c r="I217" s="141">
        <v>223</v>
      </c>
      <c r="J217" s="141">
        <f>ROUND(I217*H217,2)</f>
        <v>1338</v>
      </c>
      <c r="K217" s="138" t="s">
        <v>156</v>
      </c>
      <c r="L217" s="31"/>
      <c r="M217" s="142" t="s">
        <v>3</v>
      </c>
      <c r="N217" s="143" t="s">
        <v>47</v>
      </c>
      <c r="O217" s="144">
        <v>0.24199999999999999</v>
      </c>
      <c r="P217" s="144">
        <f>O217*H217</f>
        <v>1.452</v>
      </c>
      <c r="Q217" s="144">
        <v>6.8799999999999998E-3</v>
      </c>
      <c r="R217" s="144">
        <f>Q217*H217</f>
        <v>4.1279999999999997E-2</v>
      </c>
      <c r="S217" s="144">
        <v>0</v>
      </c>
      <c r="T217" s="145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46" t="s">
        <v>137</v>
      </c>
      <c r="AT217" s="146" t="s">
        <v>132</v>
      </c>
      <c r="AU217" s="146" t="s">
        <v>86</v>
      </c>
      <c r="AY217" s="18" t="s">
        <v>128</v>
      </c>
      <c r="BE217" s="147">
        <f>IF(N217="základní",J217,0)</f>
        <v>1338</v>
      </c>
      <c r="BF217" s="147">
        <f>IF(N217="snížená",J217,0)</f>
        <v>0</v>
      </c>
      <c r="BG217" s="147">
        <f>IF(N217="zákl. přenesená",J217,0)</f>
        <v>0</v>
      </c>
      <c r="BH217" s="147">
        <f>IF(N217="sníž. přenesená",J217,0)</f>
        <v>0</v>
      </c>
      <c r="BI217" s="147">
        <f>IF(N217="nulová",J217,0)</f>
        <v>0</v>
      </c>
      <c r="BJ217" s="18" t="s">
        <v>84</v>
      </c>
      <c r="BK217" s="147">
        <f>ROUND(I217*H217,2)</f>
        <v>1338</v>
      </c>
      <c r="BL217" s="18" t="s">
        <v>137</v>
      </c>
      <c r="BM217" s="146" t="s">
        <v>530</v>
      </c>
    </row>
    <row r="218" spans="1:65" s="2" customFormat="1" ht="11">
      <c r="A218" s="30"/>
      <c r="B218" s="31"/>
      <c r="C218" s="30"/>
      <c r="D218" s="148" t="s">
        <v>139</v>
      </c>
      <c r="E218" s="30"/>
      <c r="F218" s="149" t="s">
        <v>531</v>
      </c>
      <c r="G218" s="30"/>
      <c r="H218" s="30"/>
      <c r="I218" s="30"/>
      <c r="J218" s="30"/>
      <c r="K218" s="30"/>
      <c r="L218" s="31"/>
      <c r="M218" s="150"/>
      <c r="N218" s="151"/>
      <c r="O218" s="51"/>
      <c r="P218" s="51"/>
      <c r="Q218" s="51"/>
      <c r="R218" s="51"/>
      <c r="S218" s="51"/>
      <c r="T218" s="52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T218" s="18" t="s">
        <v>139</v>
      </c>
      <c r="AU218" s="18" t="s">
        <v>86</v>
      </c>
    </row>
    <row r="219" spans="1:65" s="13" customFormat="1" ht="12">
      <c r="B219" s="152"/>
      <c r="D219" s="153" t="s">
        <v>146</v>
      </c>
      <c r="E219" s="159" t="s">
        <v>3</v>
      </c>
      <c r="F219" s="154" t="s">
        <v>532</v>
      </c>
      <c r="H219" s="155">
        <v>6</v>
      </c>
      <c r="L219" s="152"/>
      <c r="M219" s="156"/>
      <c r="N219" s="157"/>
      <c r="O219" s="157"/>
      <c r="P219" s="157"/>
      <c r="Q219" s="157"/>
      <c r="R219" s="157"/>
      <c r="S219" s="157"/>
      <c r="T219" s="158"/>
      <c r="AT219" s="159" t="s">
        <v>146</v>
      </c>
      <c r="AU219" s="159" t="s">
        <v>86</v>
      </c>
      <c r="AV219" s="13" t="s">
        <v>86</v>
      </c>
      <c r="AW219" s="13" t="s">
        <v>37</v>
      </c>
      <c r="AX219" s="13" t="s">
        <v>76</v>
      </c>
      <c r="AY219" s="159" t="s">
        <v>128</v>
      </c>
    </row>
    <row r="220" spans="1:65" s="16" customFormat="1" ht="12">
      <c r="B220" s="173"/>
      <c r="D220" s="153" t="s">
        <v>146</v>
      </c>
      <c r="E220" s="174" t="s">
        <v>3</v>
      </c>
      <c r="F220" s="175" t="s">
        <v>196</v>
      </c>
      <c r="H220" s="176">
        <v>6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146</v>
      </c>
      <c r="AU220" s="174" t="s">
        <v>86</v>
      </c>
      <c r="AV220" s="16" t="s">
        <v>137</v>
      </c>
      <c r="AW220" s="16" t="s">
        <v>37</v>
      </c>
      <c r="AX220" s="16" t="s">
        <v>84</v>
      </c>
      <c r="AY220" s="174" t="s">
        <v>128</v>
      </c>
    </row>
    <row r="221" spans="1:65" s="2" customFormat="1" ht="24.25" customHeight="1">
      <c r="A221" s="30"/>
      <c r="B221" s="135"/>
      <c r="C221" s="183" t="s">
        <v>317</v>
      </c>
      <c r="D221" s="183" t="s">
        <v>533</v>
      </c>
      <c r="E221" s="184" t="s">
        <v>534</v>
      </c>
      <c r="F221" s="185" t="s">
        <v>535</v>
      </c>
      <c r="G221" s="186" t="s">
        <v>529</v>
      </c>
      <c r="H221" s="187">
        <v>6</v>
      </c>
      <c r="I221" s="188">
        <v>411</v>
      </c>
      <c r="J221" s="188">
        <f>ROUND(I221*H221,2)</f>
        <v>2466</v>
      </c>
      <c r="K221" s="185" t="s">
        <v>156</v>
      </c>
      <c r="L221" s="189"/>
      <c r="M221" s="190" t="s">
        <v>3</v>
      </c>
      <c r="N221" s="191" t="s">
        <v>47</v>
      </c>
      <c r="O221" s="144">
        <v>0</v>
      </c>
      <c r="P221" s="144">
        <f>O221*H221</f>
        <v>0</v>
      </c>
      <c r="Q221" s="144">
        <v>7.2999999999999995E-2</v>
      </c>
      <c r="R221" s="144">
        <f>Q221*H221</f>
        <v>0.43799999999999994</v>
      </c>
      <c r="S221" s="144">
        <v>0</v>
      </c>
      <c r="T221" s="145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46" t="s">
        <v>441</v>
      </c>
      <c r="AT221" s="146" t="s">
        <v>533</v>
      </c>
      <c r="AU221" s="146" t="s">
        <v>86</v>
      </c>
      <c r="AY221" s="18" t="s">
        <v>128</v>
      </c>
      <c r="BE221" s="147">
        <f>IF(N221="základní",J221,0)</f>
        <v>2466</v>
      </c>
      <c r="BF221" s="147">
        <f>IF(N221="snížená",J221,0)</f>
        <v>0</v>
      </c>
      <c r="BG221" s="147">
        <f>IF(N221="zákl. přenesená",J221,0)</f>
        <v>0</v>
      </c>
      <c r="BH221" s="147">
        <f>IF(N221="sníž. přenesená",J221,0)</f>
        <v>0</v>
      </c>
      <c r="BI221" s="147">
        <f>IF(N221="nulová",J221,0)</f>
        <v>0</v>
      </c>
      <c r="BJ221" s="18" t="s">
        <v>84</v>
      </c>
      <c r="BK221" s="147">
        <f>ROUND(I221*H221,2)</f>
        <v>2466</v>
      </c>
      <c r="BL221" s="18" t="s">
        <v>137</v>
      </c>
      <c r="BM221" s="146" t="s">
        <v>536</v>
      </c>
    </row>
    <row r="222" spans="1:65" s="2" customFormat="1" ht="24.25" customHeight="1">
      <c r="A222" s="30"/>
      <c r="B222" s="135"/>
      <c r="C222" s="136" t="s">
        <v>537</v>
      </c>
      <c r="D222" s="136" t="s">
        <v>132</v>
      </c>
      <c r="E222" s="137" t="s">
        <v>538</v>
      </c>
      <c r="F222" s="138" t="s">
        <v>539</v>
      </c>
      <c r="G222" s="139" t="s">
        <v>256</v>
      </c>
      <c r="H222" s="140">
        <v>0.34699999999999998</v>
      </c>
      <c r="I222" s="141">
        <v>9040</v>
      </c>
      <c r="J222" s="141">
        <f>ROUND(I222*H222,2)</f>
        <v>3136.88</v>
      </c>
      <c r="K222" s="138" t="s">
        <v>136</v>
      </c>
      <c r="L222" s="31"/>
      <c r="M222" s="142" t="s">
        <v>3</v>
      </c>
      <c r="N222" s="143" t="s">
        <v>47</v>
      </c>
      <c r="O222" s="144">
        <v>0</v>
      </c>
      <c r="P222" s="144">
        <f>O222*H222</f>
        <v>0</v>
      </c>
      <c r="Q222" s="144">
        <v>1.94302</v>
      </c>
      <c r="R222" s="144">
        <f>Q222*H222</f>
        <v>0.67422793999999997</v>
      </c>
      <c r="S222" s="144">
        <v>0</v>
      </c>
      <c r="T222" s="145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46" t="s">
        <v>137</v>
      </c>
      <c r="AT222" s="146" t="s">
        <v>132</v>
      </c>
      <c r="AU222" s="146" t="s">
        <v>86</v>
      </c>
      <c r="AY222" s="18" t="s">
        <v>128</v>
      </c>
      <c r="BE222" s="147">
        <f>IF(N222="základní",J222,0)</f>
        <v>3136.88</v>
      </c>
      <c r="BF222" s="147">
        <f>IF(N222="snížená",J222,0)</f>
        <v>0</v>
      </c>
      <c r="BG222" s="147">
        <f>IF(N222="zákl. přenesená",J222,0)</f>
        <v>0</v>
      </c>
      <c r="BH222" s="147">
        <f>IF(N222="sníž. přenesená",J222,0)</f>
        <v>0</v>
      </c>
      <c r="BI222" s="147">
        <f>IF(N222="nulová",J222,0)</f>
        <v>0</v>
      </c>
      <c r="BJ222" s="18" t="s">
        <v>84</v>
      </c>
      <c r="BK222" s="147">
        <f>ROUND(I222*H222,2)</f>
        <v>3136.88</v>
      </c>
      <c r="BL222" s="18" t="s">
        <v>137</v>
      </c>
      <c r="BM222" s="146" t="s">
        <v>540</v>
      </c>
    </row>
    <row r="223" spans="1:65" s="2" customFormat="1" ht="11">
      <c r="A223" s="30"/>
      <c r="B223" s="31"/>
      <c r="C223" s="30"/>
      <c r="D223" s="148" t="s">
        <v>139</v>
      </c>
      <c r="E223" s="30"/>
      <c r="F223" s="149" t="s">
        <v>541</v>
      </c>
      <c r="G223" s="30"/>
      <c r="H223" s="30"/>
      <c r="I223" s="30"/>
      <c r="J223" s="30"/>
      <c r="K223" s="30"/>
      <c r="L223" s="31"/>
      <c r="M223" s="150"/>
      <c r="N223" s="151"/>
      <c r="O223" s="51"/>
      <c r="P223" s="51"/>
      <c r="Q223" s="51"/>
      <c r="R223" s="51"/>
      <c r="S223" s="51"/>
      <c r="T223" s="52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T223" s="18" t="s">
        <v>139</v>
      </c>
      <c r="AU223" s="18" t="s">
        <v>86</v>
      </c>
    </row>
    <row r="224" spans="1:65" s="14" customFormat="1" ht="12">
      <c r="B224" s="160"/>
      <c r="D224" s="153" t="s">
        <v>146</v>
      </c>
      <c r="E224" s="161" t="s">
        <v>3</v>
      </c>
      <c r="F224" s="162" t="s">
        <v>542</v>
      </c>
      <c r="H224" s="161" t="s">
        <v>3</v>
      </c>
      <c r="L224" s="160"/>
      <c r="M224" s="163"/>
      <c r="N224" s="164"/>
      <c r="O224" s="164"/>
      <c r="P224" s="164"/>
      <c r="Q224" s="164"/>
      <c r="R224" s="164"/>
      <c r="S224" s="164"/>
      <c r="T224" s="165"/>
      <c r="AT224" s="161" t="s">
        <v>146</v>
      </c>
      <c r="AU224" s="161" t="s">
        <v>86</v>
      </c>
      <c r="AV224" s="14" t="s">
        <v>84</v>
      </c>
      <c r="AW224" s="14" t="s">
        <v>37</v>
      </c>
      <c r="AX224" s="14" t="s">
        <v>76</v>
      </c>
      <c r="AY224" s="161" t="s">
        <v>128</v>
      </c>
    </row>
    <row r="225" spans="1:65" s="13" customFormat="1" ht="12">
      <c r="B225" s="152"/>
      <c r="D225" s="153" t="s">
        <v>146</v>
      </c>
      <c r="E225" s="159" t="s">
        <v>3</v>
      </c>
      <c r="F225" s="154" t="s">
        <v>543</v>
      </c>
      <c r="H225" s="155">
        <v>0.34699999999999998</v>
      </c>
      <c r="L225" s="152"/>
      <c r="M225" s="156"/>
      <c r="N225" s="157"/>
      <c r="O225" s="157"/>
      <c r="P225" s="157"/>
      <c r="Q225" s="157"/>
      <c r="R225" s="157"/>
      <c r="S225" s="157"/>
      <c r="T225" s="158"/>
      <c r="AT225" s="159" t="s">
        <v>146</v>
      </c>
      <c r="AU225" s="159" t="s">
        <v>86</v>
      </c>
      <c r="AV225" s="13" t="s">
        <v>86</v>
      </c>
      <c r="AW225" s="13" t="s">
        <v>37</v>
      </c>
      <c r="AX225" s="13" t="s">
        <v>76</v>
      </c>
      <c r="AY225" s="159" t="s">
        <v>128</v>
      </c>
    </row>
    <row r="226" spans="1:65" s="16" customFormat="1" ht="12">
      <c r="B226" s="173"/>
      <c r="D226" s="153" t="s">
        <v>146</v>
      </c>
      <c r="E226" s="174" t="s">
        <v>3</v>
      </c>
      <c r="F226" s="175" t="s">
        <v>196</v>
      </c>
      <c r="H226" s="176">
        <v>0.34699999999999998</v>
      </c>
      <c r="L226" s="173"/>
      <c r="M226" s="177"/>
      <c r="N226" s="178"/>
      <c r="O226" s="178"/>
      <c r="P226" s="178"/>
      <c r="Q226" s="178"/>
      <c r="R226" s="178"/>
      <c r="S226" s="178"/>
      <c r="T226" s="179"/>
      <c r="AT226" s="174" t="s">
        <v>146</v>
      </c>
      <c r="AU226" s="174" t="s">
        <v>86</v>
      </c>
      <c r="AV226" s="16" t="s">
        <v>137</v>
      </c>
      <c r="AW226" s="16" t="s">
        <v>37</v>
      </c>
      <c r="AX226" s="16" t="s">
        <v>84</v>
      </c>
      <c r="AY226" s="174" t="s">
        <v>128</v>
      </c>
    </row>
    <row r="227" spans="1:65" s="2" customFormat="1" ht="33" customHeight="1">
      <c r="A227" s="30"/>
      <c r="B227" s="135"/>
      <c r="C227" s="136" t="s">
        <v>544</v>
      </c>
      <c r="D227" s="136" t="s">
        <v>132</v>
      </c>
      <c r="E227" s="137" t="s">
        <v>545</v>
      </c>
      <c r="F227" s="138" t="s">
        <v>546</v>
      </c>
      <c r="G227" s="139" t="s">
        <v>135</v>
      </c>
      <c r="H227" s="140">
        <v>0.32700000000000001</v>
      </c>
      <c r="I227" s="141">
        <v>69700</v>
      </c>
      <c r="J227" s="141">
        <f>ROUND(I227*H227,2)</f>
        <v>22791.9</v>
      </c>
      <c r="K227" s="138" t="s">
        <v>136</v>
      </c>
      <c r="L227" s="31"/>
      <c r="M227" s="142" t="s">
        <v>3</v>
      </c>
      <c r="N227" s="143" t="s">
        <v>47</v>
      </c>
      <c r="O227" s="144">
        <v>0</v>
      </c>
      <c r="P227" s="144">
        <f>O227*H227</f>
        <v>0</v>
      </c>
      <c r="Q227" s="144">
        <v>1.0900000000000001</v>
      </c>
      <c r="R227" s="144">
        <f>Q227*H227</f>
        <v>0.35643000000000002</v>
      </c>
      <c r="S227" s="144">
        <v>0</v>
      </c>
      <c r="T227" s="145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46" t="s">
        <v>137</v>
      </c>
      <c r="AT227" s="146" t="s">
        <v>132</v>
      </c>
      <c r="AU227" s="146" t="s">
        <v>86</v>
      </c>
      <c r="AY227" s="18" t="s">
        <v>128</v>
      </c>
      <c r="BE227" s="147">
        <f>IF(N227="základní",J227,0)</f>
        <v>22791.9</v>
      </c>
      <c r="BF227" s="147">
        <f>IF(N227="snížená",J227,0)</f>
        <v>0</v>
      </c>
      <c r="BG227" s="147">
        <f>IF(N227="zákl. přenesená",J227,0)</f>
        <v>0</v>
      </c>
      <c r="BH227" s="147">
        <f>IF(N227="sníž. přenesená",J227,0)</f>
        <v>0</v>
      </c>
      <c r="BI227" s="147">
        <f>IF(N227="nulová",J227,0)</f>
        <v>0</v>
      </c>
      <c r="BJ227" s="18" t="s">
        <v>84</v>
      </c>
      <c r="BK227" s="147">
        <f>ROUND(I227*H227,2)</f>
        <v>22791.9</v>
      </c>
      <c r="BL227" s="18" t="s">
        <v>137</v>
      </c>
      <c r="BM227" s="146" t="s">
        <v>547</v>
      </c>
    </row>
    <row r="228" spans="1:65" s="2" customFormat="1" ht="11">
      <c r="A228" s="30"/>
      <c r="B228" s="31"/>
      <c r="C228" s="30"/>
      <c r="D228" s="148" t="s">
        <v>139</v>
      </c>
      <c r="E228" s="30"/>
      <c r="F228" s="149" t="s">
        <v>548</v>
      </c>
      <c r="G228" s="30"/>
      <c r="H228" s="30"/>
      <c r="I228" s="30"/>
      <c r="J228" s="30"/>
      <c r="K228" s="30"/>
      <c r="L228" s="31"/>
      <c r="M228" s="150"/>
      <c r="N228" s="151"/>
      <c r="O228" s="51"/>
      <c r="P228" s="51"/>
      <c r="Q228" s="51"/>
      <c r="R228" s="51"/>
      <c r="S228" s="51"/>
      <c r="T228" s="52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T228" s="18" t="s">
        <v>139</v>
      </c>
      <c r="AU228" s="18" t="s">
        <v>86</v>
      </c>
    </row>
    <row r="229" spans="1:65" s="14" customFormat="1" ht="12">
      <c r="B229" s="160"/>
      <c r="D229" s="153" t="s">
        <v>146</v>
      </c>
      <c r="E229" s="161" t="s">
        <v>3</v>
      </c>
      <c r="F229" s="162" t="s">
        <v>549</v>
      </c>
      <c r="H229" s="161" t="s">
        <v>3</v>
      </c>
      <c r="L229" s="160"/>
      <c r="M229" s="163"/>
      <c r="N229" s="164"/>
      <c r="O229" s="164"/>
      <c r="P229" s="164"/>
      <c r="Q229" s="164"/>
      <c r="R229" s="164"/>
      <c r="S229" s="164"/>
      <c r="T229" s="165"/>
      <c r="AT229" s="161" t="s">
        <v>146</v>
      </c>
      <c r="AU229" s="161" t="s">
        <v>86</v>
      </c>
      <c r="AV229" s="14" t="s">
        <v>84</v>
      </c>
      <c r="AW229" s="14" t="s">
        <v>37</v>
      </c>
      <c r="AX229" s="14" t="s">
        <v>76</v>
      </c>
      <c r="AY229" s="161" t="s">
        <v>128</v>
      </c>
    </row>
    <row r="230" spans="1:65" s="14" customFormat="1" ht="12">
      <c r="B230" s="160"/>
      <c r="D230" s="153" t="s">
        <v>146</v>
      </c>
      <c r="E230" s="161" t="s">
        <v>3</v>
      </c>
      <c r="F230" s="162" t="s">
        <v>550</v>
      </c>
      <c r="H230" s="161" t="s">
        <v>3</v>
      </c>
      <c r="L230" s="160"/>
      <c r="M230" s="163"/>
      <c r="N230" s="164"/>
      <c r="O230" s="164"/>
      <c r="P230" s="164"/>
      <c r="Q230" s="164"/>
      <c r="R230" s="164"/>
      <c r="S230" s="164"/>
      <c r="T230" s="165"/>
      <c r="AT230" s="161" t="s">
        <v>146</v>
      </c>
      <c r="AU230" s="161" t="s">
        <v>86</v>
      </c>
      <c r="AV230" s="14" t="s">
        <v>84</v>
      </c>
      <c r="AW230" s="14" t="s">
        <v>37</v>
      </c>
      <c r="AX230" s="14" t="s">
        <v>76</v>
      </c>
      <c r="AY230" s="161" t="s">
        <v>128</v>
      </c>
    </row>
    <row r="231" spans="1:65" s="13" customFormat="1" ht="12">
      <c r="B231" s="152"/>
      <c r="D231" s="153" t="s">
        <v>146</v>
      </c>
      <c r="E231" s="159" t="s">
        <v>3</v>
      </c>
      <c r="F231" s="154" t="s">
        <v>551</v>
      </c>
      <c r="H231" s="155">
        <v>0.32700000000000001</v>
      </c>
      <c r="L231" s="152"/>
      <c r="M231" s="156"/>
      <c r="N231" s="157"/>
      <c r="O231" s="157"/>
      <c r="P231" s="157"/>
      <c r="Q231" s="157"/>
      <c r="R231" s="157"/>
      <c r="S231" s="157"/>
      <c r="T231" s="158"/>
      <c r="AT231" s="159" t="s">
        <v>146</v>
      </c>
      <c r="AU231" s="159" t="s">
        <v>86</v>
      </c>
      <c r="AV231" s="13" t="s">
        <v>86</v>
      </c>
      <c r="AW231" s="13" t="s">
        <v>37</v>
      </c>
      <c r="AX231" s="13" t="s">
        <v>76</v>
      </c>
      <c r="AY231" s="159" t="s">
        <v>128</v>
      </c>
    </row>
    <row r="232" spans="1:65" s="16" customFormat="1" ht="12">
      <c r="B232" s="173"/>
      <c r="D232" s="153" t="s">
        <v>146</v>
      </c>
      <c r="E232" s="174" t="s">
        <v>3</v>
      </c>
      <c r="F232" s="175" t="s">
        <v>196</v>
      </c>
      <c r="H232" s="176">
        <v>0.32700000000000001</v>
      </c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146</v>
      </c>
      <c r="AU232" s="174" t="s">
        <v>86</v>
      </c>
      <c r="AV232" s="16" t="s">
        <v>137</v>
      </c>
      <c r="AW232" s="16" t="s">
        <v>37</v>
      </c>
      <c r="AX232" s="16" t="s">
        <v>84</v>
      </c>
      <c r="AY232" s="174" t="s">
        <v>128</v>
      </c>
    </row>
    <row r="233" spans="1:65" s="2" customFormat="1" ht="37.75" customHeight="1">
      <c r="A233" s="30"/>
      <c r="B233" s="135"/>
      <c r="C233" s="136" t="s">
        <v>552</v>
      </c>
      <c r="D233" s="136" t="s">
        <v>132</v>
      </c>
      <c r="E233" s="137" t="s">
        <v>553</v>
      </c>
      <c r="F233" s="138" t="s">
        <v>554</v>
      </c>
      <c r="G233" s="139" t="s">
        <v>176</v>
      </c>
      <c r="H233" s="140">
        <v>19.449000000000002</v>
      </c>
      <c r="I233" s="141">
        <v>1110</v>
      </c>
      <c r="J233" s="141">
        <f>ROUND(I233*H233,2)</f>
        <v>21588.39</v>
      </c>
      <c r="K233" s="138" t="s">
        <v>136</v>
      </c>
      <c r="L233" s="31"/>
      <c r="M233" s="142" t="s">
        <v>3</v>
      </c>
      <c r="N233" s="143" t="s">
        <v>47</v>
      </c>
      <c r="O233" s="144">
        <v>0</v>
      </c>
      <c r="P233" s="144">
        <f>O233*H233</f>
        <v>0</v>
      </c>
      <c r="Q233" s="144">
        <v>0.14605000000000001</v>
      </c>
      <c r="R233" s="144">
        <f>Q233*H233</f>
        <v>2.8405264500000005</v>
      </c>
      <c r="S233" s="144">
        <v>0</v>
      </c>
      <c r="T233" s="145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46" t="s">
        <v>137</v>
      </c>
      <c r="AT233" s="146" t="s">
        <v>132</v>
      </c>
      <c r="AU233" s="146" t="s">
        <v>86</v>
      </c>
      <c r="AY233" s="18" t="s">
        <v>128</v>
      </c>
      <c r="BE233" s="147">
        <f>IF(N233="základní",J233,0)</f>
        <v>21588.39</v>
      </c>
      <c r="BF233" s="147">
        <f>IF(N233="snížená",J233,0)</f>
        <v>0</v>
      </c>
      <c r="BG233" s="147">
        <f>IF(N233="zákl. přenesená",J233,0)</f>
        <v>0</v>
      </c>
      <c r="BH233" s="147">
        <f>IF(N233="sníž. přenesená",J233,0)</f>
        <v>0</v>
      </c>
      <c r="BI233" s="147">
        <f>IF(N233="nulová",J233,0)</f>
        <v>0</v>
      </c>
      <c r="BJ233" s="18" t="s">
        <v>84</v>
      </c>
      <c r="BK233" s="147">
        <f>ROUND(I233*H233,2)</f>
        <v>21588.39</v>
      </c>
      <c r="BL233" s="18" t="s">
        <v>137</v>
      </c>
      <c r="BM233" s="146" t="s">
        <v>555</v>
      </c>
    </row>
    <row r="234" spans="1:65" s="2" customFormat="1" ht="11">
      <c r="A234" s="30"/>
      <c r="B234" s="31"/>
      <c r="C234" s="30"/>
      <c r="D234" s="148" t="s">
        <v>139</v>
      </c>
      <c r="E234" s="30"/>
      <c r="F234" s="149" t="s">
        <v>556</v>
      </c>
      <c r="G234" s="30"/>
      <c r="H234" s="30"/>
      <c r="I234" s="30"/>
      <c r="J234" s="30"/>
      <c r="K234" s="30"/>
      <c r="L234" s="31"/>
      <c r="M234" s="150"/>
      <c r="N234" s="151"/>
      <c r="O234" s="51"/>
      <c r="P234" s="51"/>
      <c r="Q234" s="51"/>
      <c r="R234" s="51"/>
      <c r="S234" s="51"/>
      <c r="T234" s="52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T234" s="18" t="s">
        <v>139</v>
      </c>
      <c r="AU234" s="18" t="s">
        <v>86</v>
      </c>
    </row>
    <row r="235" spans="1:65" s="14" customFormat="1" ht="12">
      <c r="B235" s="160"/>
      <c r="D235" s="153" t="s">
        <v>146</v>
      </c>
      <c r="E235" s="161" t="s">
        <v>3</v>
      </c>
      <c r="F235" s="162" t="s">
        <v>498</v>
      </c>
      <c r="H235" s="161" t="s">
        <v>3</v>
      </c>
      <c r="L235" s="160"/>
      <c r="M235" s="163"/>
      <c r="N235" s="164"/>
      <c r="O235" s="164"/>
      <c r="P235" s="164"/>
      <c r="Q235" s="164"/>
      <c r="R235" s="164"/>
      <c r="S235" s="164"/>
      <c r="T235" s="165"/>
      <c r="AT235" s="161" t="s">
        <v>146</v>
      </c>
      <c r="AU235" s="161" t="s">
        <v>86</v>
      </c>
      <c r="AV235" s="14" t="s">
        <v>84</v>
      </c>
      <c r="AW235" s="14" t="s">
        <v>37</v>
      </c>
      <c r="AX235" s="14" t="s">
        <v>76</v>
      </c>
      <c r="AY235" s="161" t="s">
        <v>128</v>
      </c>
    </row>
    <row r="236" spans="1:65" s="13" customFormat="1" ht="12">
      <c r="B236" s="152"/>
      <c r="D236" s="153" t="s">
        <v>146</v>
      </c>
      <c r="E236" s="159" t="s">
        <v>3</v>
      </c>
      <c r="F236" s="154" t="s">
        <v>557</v>
      </c>
      <c r="H236" s="155">
        <v>21.048999999999999</v>
      </c>
      <c r="L236" s="152"/>
      <c r="M236" s="156"/>
      <c r="N236" s="157"/>
      <c r="O236" s="157"/>
      <c r="P236" s="157"/>
      <c r="Q236" s="157"/>
      <c r="R236" s="157"/>
      <c r="S236" s="157"/>
      <c r="T236" s="158"/>
      <c r="AT236" s="159" t="s">
        <v>146</v>
      </c>
      <c r="AU236" s="159" t="s">
        <v>86</v>
      </c>
      <c r="AV236" s="13" t="s">
        <v>86</v>
      </c>
      <c r="AW236" s="13" t="s">
        <v>37</v>
      </c>
      <c r="AX236" s="13" t="s">
        <v>76</v>
      </c>
      <c r="AY236" s="159" t="s">
        <v>128</v>
      </c>
    </row>
    <row r="237" spans="1:65" s="13" customFormat="1" ht="12">
      <c r="B237" s="152"/>
      <c r="D237" s="153" t="s">
        <v>146</v>
      </c>
      <c r="E237" s="159" t="s">
        <v>3</v>
      </c>
      <c r="F237" s="154" t="s">
        <v>558</v>
      </c>
      <c r="H237" s="155">
        <v>-1.6</v>
      </c>
      <c r="L237" s="152"/>
      <c r="M237" s="156"/>
      <c r="N237" s="157"/>
      <c r="O237" s="157"/>
      <c r="P237" s="157"/>
      <c r="Q237" s="157"/>
      <c r="R237" s="157"/>
      <c r="S237" s="157"/>
      <c r="T237" s="158"/>
      <c r="AT237" s="159" t="s">
        <v>146</v>
      </c>
      <c r="AU237" s="159" t="s">
        <v>86</v>
      </c>
      <c r="AV237" s="13" t="s">
        <v>86</v>
      </c>
      <c r="AW237" s="13" t="s">
        <v>37</v>
      </c>
      <c r="AX237" s="13" t="s">
        <v>76</v>
      </c>
      <c r="AY237" s="159" t="s">
        <v>128</v>
      </c>
    </row>
    <row r="238" spans="1:65" s="16" customFormat="1" ht="12">
      <c r="B238" s="173"/>
      <c r="D238" s="153" t="s">
        <v>146</v>
      </c>
      <c r="E238" s="174" t="s">
        <v>3</v>
      </c>
      <c r="F238" s="175" t="s">
        <v>196</v>
      </c>
      <c r="H238" s="176">
        <v>19.449000000000002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146</v>
      </c>
      <c r="AU238" s="174" t="s">
        <v>86</v>
      </c>
      <c r="AV238" s="16" t="s">
        <v>137</v>
      </c>
      <c r="AW238" s="16" t="s">
        <v>37</v>
      </c>
      <c r="AX238" s="16" t="s">
        <v>84</v>
      </c>
      <c r="AY238" s="174" t="s">
        <v>128</v>
      </c>
    </row>
    <row r="239" spans="1:65" s="2" customFormat="1" ht="24.25" customHeight="1">
      <c r="A239" s="30"/>
      <c r="B239" s="135"/>
      <c r="C239" s="136" t="s">
        <v>173</v>
      </c>
      <c r="D239" s="136" t="s">
        <v>132</v>
      </c>
      <c r="E239" s="137" t="s">
        <v>559</v>
      </c>
      <c r="F239" s="138" t="s">
        <v>560</v>
      </c>
      <c r="G239" s="139" t="s">
        <v>561</v>
      </c>
      <c r="H239" s="140">
        <v>9.6999999999999993</v>
      </c>
      <c r="I239" s="141">
        <v>149</v>
      </c>
      <c r="J239" s="141">
        <f>ROUND(I239*H239,2)</f>
        <v>1445.3</v>
      </c>
      <c r="K239" s="138" t="s">
        <v>156</v>
      </c>
      <c r="L239" s="31"/>
      <c r="M239" s="142" t="s">
        <v>3</v>
      </c>
      <c r="N239" s="143" t="s">
        <v>47</v>
      </c>
      <c r="O239" s="144">
        <v>0.2</v>
      </c>
      <c r="P239" s="144">
        <f>O239*H239</f>
        <v>1.94</v>
      </c>
      <c r="Q239" s="144">
        <v>1.3999999999999999E-4</v>
      </c>
      <c r="R239" s="144">
        <f>Q239*H239</f>
        <v>1.3579999999999998E-3</v>
      </c>
      <c r="S239" s="144">
        <v>0</v>
      </c>
      <c r="T239" s="145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46" t="s">
        <v>137</v>
      </c>
      <c r="AT239" s="146" t="s">
        <v>132</v>
      </c>
      <c r="AU239" s="146" t="s">
        <v>86</v>
      </c>
      <c r="AY239" s="18" t="s">
        <v>128</v>
      </c>
      <c r="BE239" s="147">
        <f>IF(N239="základní",J239,0)</f>
        <v>1445.3</v>
      </c>
      <c r="BF239" s="147">
        <f>IF(N239="snížená",J239,0)</f>
        <v>0</v>
      </c>
      <c r="BG239" s="147">
        <f>IF(N239="zákl. přenesená",J239,0)</f>
        <v>0</v>
      </c>
      <c r="BH239" s="147">
        <f>IF(N239="sníž. přenesená",J239,0)</f>
        <v>0</v>
      </c>
      <c r="BI239" s="147">
        <f>IF(N239="nulová",J239,0)</f>
        <v>0</v>
      </c>
      <c r="BJ239" s="18" t="s">
        <v>84</v>
      </c>
      <c r="BK239" s="147">
        <f>ROUND(I239*H239,2)</f>
        <v>1445.3</v>
      </c>
      <c r="BL239" s="18" t="s">
        <v>137</v>
      </c>
      <c r="BM239" s="146" t="s">
        <v>562</v>
      </c>
    </row>
    <row r="240" spans="1:65" s="2" customFormat="1" ht="11">
      <c r="A240" s="30"/>
      <c r="B240" s="31"/>
      <c r="C240" s="30"/>
      <c r="D240" s="148" t="s">
        <v>139</v>
      </c>
      <c r="E240" s="30"/>
      <c r="F240" s="149" t="s">
        <v>563</v>
      </c>
      <c r="G240" s="30"/>
      <c r="H240" s="30"/>
      <c r="I240" s="30"/>
      <c r="J240" s="30"/>
      <c r="K240" s="30"/>
      <c r="L240" s="31"/>
      <c r="M240" s="150"/>
      <c r="N240" s="151"/>
      <c r="O240" s="51"/>
      <c r="P240" s="51"/>
      <c r="Q240" s="51"/>
      <c r="R240" s="51"/>
      <c r="S240" s="51"/>
      <c r="T240" s="52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T240" s="18" t="s">
        <v>139</v>
      </c>
      <c r="AU240" s="18" t="s">
        <v>86</v>
      </c>
    </row>
    <row r="241" spans="1:65" s="13" customFormat="1" ht="12">
      <c r="B241" s="152"/>
      <c r="D241" s="153" t="s">
        <v>146</v>
      </c>
      <c r="E241" s="159" t="s">
        <v>3</v>
      </c>
      <c r="F241" s="154" t="s">
        <v>564</v>
      </c>
      <c r="H241" s="155">
        <v>9.6999999999999993</v>
      </c>
      <c r="L241" s="152"/>
      <c r="M241" s="156"/>
      <c r="N241" s="157"/>
      <c r="O241" s="157"/>
      <c r="P241" s="157"/>
      <c r="Q241" s="157"/>
      <c r="R241" s="157"/>
      <c r="S241" s="157"/>
      <c r="T241" s="158"/>
      <c r="AT241" s="159" t="s">
        <v>146</v>
      </c>
      <c r="AU241" s="159" t="s">
        <v>86</v>
      </c>
      <c r="AV241" s="13" t="s">
        <v>86</v>
      </c>
      <c r="AW241" s="13" t="s">
        <v>37</v>
      </c>
      <c r="AX241" s="13" t="s">
        <v>76</v>
      </c>
      <c r="AY241" s="159" t="s">
        <v>128</v>
      </c>
    </row>
    <row r="242" spans="1:65" s="16" customFormat="1" ht="12">
      <c r="B242" s="173"/>
      <c r="D242" s="153" t="s">
        <v>146</v>
      </c>
      <c r="E242" s="174" t="s">
        <v>3</v>
      </c>
      <c r="F242" s="175" t="s">
        <v>196</v>
      </c>
      <c r="H242" s="176">
        <v>9.6999999999999993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146</v>
      </c>
      <c r="AU242" s="174" t="s">
        <v>86</v>
      </c>
      <c r="AV242" s="16" t="s">
        <v>137</v>
      </c>
      <c r="AW242" s="16" t="s">
        <v>37</v>
      </c>
      <c r="AX242" s="16" t="s">
        <v>84</v>
      </c>
      <c r="AY242" s="174" t="s">
        <v>128</v>
      </c>
    </row>
    <row r="243" spans="1:65" s="2" customFormat="1" ht="37.75" customHeight="1">
      <c r="A243" s="30"/>
      <c r="B243" s="135"/>
      <c r="C243" s="136" t="s">
        <v>565</v>
      </c>
      <c r="D243" s="136" t="s">
        <v>132</v>
      </c>
      <c r="E243" s="137" t="s">
        <v>566</v>
      </c>
      <c r="F243" s="138" t="s">
        <v>567</v>
      </c>
      <c r="G243" s="139" t="s">
        <v>176</v>
      </c>
      <c r="H243" s="140">
        <v>2.89</v>
      </c>
      <c r="I243" s="141">
        <v>918</v>
      </c>
      <c r="J243" s="141">
        <f>ROUND(I243*H243,2)</f>
        <v>2653.02</v>
      </c>
      <c r="K243" s="138" t="s">
        <v>136</v>
      </c>
      <c r="L243" s="31"/>
      <c r="M243" s="142" t="s">
        <v>3</v>
      </c>
      <c r="N243" s="143" t="s">
        <v>47</v>
      </c>
      <c r="O243" s="144">
        <v>0</v>
      </c>
      <c r="P243" s="144">
        <f>O243*H243</f>
        <v>0</v>
      </c>
      <c r="Q243" s="144">
        <v>0.17818400000000001</v>
      </c>
      <c r="R243" s="144">
        <f>Q243*H243</f>
        <v>0.51495176000000009</v>
      </c>
      <c r="S243" s="144">
        <v>0</v>
      </c>
      <c r="T243" s="145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46" t="s">
        <v>137</v>
      </c>
      <c r="AT243" s="146" t="s">
        <v>132</v>
      </c>
      <c r="AU243" s="146" t="s">
        <v>86</v>
      </c>
      <c r="AY243" s="18" t="s">
        <v>128</v>
      </c>
      <c r="BE243" s="147">
        <f>IF(N243="základní",J243,0)</f>
        <v>2653.02</v>
      </c>
      <c r="BF243" s="147">
        <f>IF(N243="snížená",J243,0)</f>
        <v>0</v>
      </c>
      <c r="BG243" s="147">
        <f>IF(N243="zákl. přenesená",J243,0)</f>
        <v>0</v>
      </c>
      <c r="BH243" s="147">
        <f>IF(N243="sníž. přenesená",J243,0)</f>
        <v>0</v>
      </c>
      <c r="BI243" s="147">
        <f>IF(N243="nulová",J243,0)</f>
        <v>0</v>
      </c>
      <c r="BJ243" s="18" t="s">
        <v>84</v>
      </c>
      <c r="BK243" s="147">
        <f>ROUND(I243*H243,2)</f>
        <v>2653.02</v>
      </c>
      <c r="BL243" s="18" t="s">
        <v>137</v>
      </c>
      <c r="BM243" s="146" t="s">
        <v>568</v>
      </c>
    </row>
    <row r="244" spans="1:65" s="2" customFormat="1" ht="11">
      <c r="A244" s="30"/>
      <c r="B244" s="31"/>
      <c r="C244" s="30"/>
      <c r="D244" s="148" t="s">
        <v>139</v>
      </c>
      <c r="E244" s="30"/>
      <c r="F244" s="149" t="s">
        <v>569</v>
      </c>
      <c r="G244" s="30"/>
      <c r="H244" s="30"/>
      <c r="I244" s="30"/>
      <c r="J244" s="30"/>
      <c r="K244" s="30"/>
      <c r="L244" s="31"/>
      <c r="M244" s="150"/>
      <c r="N244" s="151"/>
      <c r="O244" s="51"/>
      <c r="P244" s="51"/>
      <c r="Q244" s="51"/>
      <c r="R244" s="51"/>
      <c r="S244" s="51"/>
      <c r="T244" s="52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T244" s="18" t="s">
        <v>139</v>
      </c>
      <c r="AU244" s="18" t="s">
        <v>86</v>
      </c>
    </row>
    <row r="245" spans="1:65" s="14" customFormat="1" ht="12">
      <c r="B245" s="160"/>
      <c r="D245" s="153" t="s">
        <v>146</v>
      </c>
      <c r="E245" s="161" t="s">
        <v>3</v>
      </c>
      <c r="F245" s="162" t="s">
        <v>542</v>
      </c>
      <c r="H245" s="161" t="s">
        <v>3</v>
      </c>
      <c r="L245" s="160"/>
      <c r="M245" s="163"/>
      <c r="N245" s="164"/>
      <c r="O245" s="164"/>
      <c r="P245" s="164"/>
      <c r="Q245" s="164"/>
      <c r="R245" s="164"/>
      <c r="S245" s="164"/>
      <c r="T245" s="165"/>
      <c r="AT245" s="161" t="s">
        <v>146</v>
      </c>
      <c r="AU245" s="161" t="s">
        <v>86</v>
      </c>
      <c r="AV245" s="14" t="s">
        <v>84</v>
      </c>
      <c r="AW245" s="14" t="s">
        <v>37</v>
      </c>
      <c r="AX245" s="14" t="s">
        <v>76</v>
      </c>
      <c r="AY245" s="161" t="s">
        <v>128</v>
      </c>
    </row>
    <row r="246" spans="1:65" s="13" customFormat="1" ht="12">
      <c r="B246" s="152"/>
      <c r="D246" s="153" t="s">
        <v>146</v>
      </c>
      <c r="E246" s="159" t="s">
        <v>3</v>
      </c>
      <c r="F246" s="154" t="s">
        <v>570</v>
      </c>
      <c r="H246" s="155">
        <v>1.54</v>
      </c>
      <c r="L246" s="152"/>
      <c r="M246" s="156"/>
      <c r="N246" s="157"/>
      <c r="O246" s="157"/>
      <c r="P246" s="157"/>
      <c r="Q246" s="157"/>
      <c r="R246" s="157"/>
      <c r="S246" s="157"/>
      <c r="T246" s="158"/>
      <c r="AT246" s="159" t="s">
        <v>146</v>
      </c>
      <c r="AU246" s="159" t="s">
        <v>86</v>
      </c>
      <c r="AV246" s="13" t="s">
        <v>86</v>
      </c>
      <c r="AW246" s="13" t="s">
        <v>37</v>
      </c>
      <c r="AX246" s="13" t="s">
        <v>76</v>
      </c>
      <c r="AY246" s="159" t="s">
        <v>128</v>
      </c>
    </row>
    <row r="247" spans="1:65" s="13" customFormat="1" ht="12">
      <c r="B247" s="152"/>
      <c r="D247" s="153" t="s">
        <v>146</v>
      </c>
      <c r="E247" s="159" t="s">
        <v>3</v>
      </c>
      <c r="F247" s="154" t="s">
        <v>571</v>
      </c>
      <c r="H247" s="155">
        <v>1.35</v>
      </c>
      <c r="L247" s="152"/>
      <c r="M247" s="156"/>
      <c r="N247" s="157"/>
      <c r="O247" s="157"/>
      <c r="P247" s="157"/>
      <c r="Q247" s="157"/>
      <c r="R247" s="157"/>
      <c r="S247" s="157"/>
      <c r="T247" s="158"/>
      <c r="AT247" s="159" t="s">
        <v>146</v>
      </c>
      <c r="AU247" s="159" t="s">
        <v>86</v>
      </c>
      <c r="AV247" s="13" t="s">
        <v>86</v>
      </c>
      <c r="AW247" s="13" t="s">
        <v>37</v>
      </c>
      <c r="AX247" s="13" t="s">
        <v>76</v>
      </c>
      <c r="AY247" s="159" t="s">
        <v>128</v>
      </c>
    </row>
    <row r="248" spans="1:65" s="16" customFormat="1" ht="12">
      <c r="B248" s="173"/>
      <c r="D248" s="153" t="s">
        <v>146</v>
      </c>
      <c r="E248" s="174" t="s">
        <v>3</v>
      </c>
      <c r="F248" s="175" t="s">
        <v>196</v>
      </c>
      <c r="H248" s="176">
        <v>2.89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146</v>
      </c>
      <c r="AU248" s="174" t="s">
        <v>86</v>
      </c>
      <c r="AV248" s="16" t="s">
        <v>137</v>
      </c>
      <c r="AW248" s="16" t="s">
        <v>37</v>
      </c>
      <c r="AX248" s="16" t="s">
        <v>84</v>
      </c>
      <c r="AY248" s="174" t="s">
        <v>128</v>
      </c>
    </row>
    <row r="249" spans="1:65" s="2" customFormat="1" ht="37.75" customHeight="1">
      <c r="A249" s="30"/>
      <c r="B249" s="135"/>
      <c r="C249" s="136" t="s">
        <v>324</v>
      </c>
      <c r="D249" s="136" t="s">
        <v>132</v>
      </c>
      <c r="E249" s="137" t="s">
        <v>572</v>
      </c>
      <c r="F249" s="138" t="s">
        <v>573</v>
      </c>
      <c r="G249" s="139" t="s">
        <v>176</v>
      </c>
      <c r="H249" s="140">
        <v>1.89</v>
      </c>
      <c r="I249" s="141">
        <v>1650</v>
      </c>
      <c r="J249" s="141">
        <f>ROUND(I249*H249,2)</f>
        <v>3118.5</v>
      </c>
      <c r="K249" s="138" t="s">
        <v>156</v>
      </c>
      <c r="L249" s="31"/>
      <c r="M249" s="142" t="s">
        <v>3</v>
      </c>
      <c r="N249" s="143" t="s">
        <v>47</v>
      </c>
      <c r="O249" s="144">
        <v>1.6060000000000001</v>
      </c>
      <c r="P249" s="144">
        <f>O249*H249</f>
        <v>3.0353400000000001</v>
      </c>
      <c r="Q249" s="144">
        <v>0.26723000000000002</v>
      </c>
      <c r="R249" s="144">
        <f>Q249*H249</f>
        <v>0.50506470000000003</v>
      </c>
      <c r="S249" s="144">
        <v>0</v>
      </c>
      <c r="T249" s="145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46" t="s">
        <v>137</v>
      </c>
      <c r="AT249" s="146" t="s">
        <v>132</v>
      </c>
      <c r="AU249" s="146" t="s">
        <v>86</v>
      </c>
      <c r="AY249" s="18" t="s">
        <v>128</v>
      </c>
      <c r="BE249" s="147">
        <f>IF(N249="základní",J249,0)</f>
        <v>3118.5</v>
      </c>
      <c r="BF249" s="147">
        <f>IF(N249="snížená",J249,0)</f>
        <v>0</v>
      </c>
      <c r="BG249" s="147">
        <f>IF(N249="zákl. přenesená",J249,0)</f>
        <v>0</v>
      </c>
      <c r="BH249" s="147">
        <f>IF(N249="sníž. přenesená",J249,0)</f>
        <v>0</v>
      </c>
      <c r="BI249" s="147">
        <f>IF(N249="nulová",J249,0)</f>
        <v>0</v>
      </c>
      <c r="BJ249" s="18" t="s">
        <v>84</v>
      </c>
      <c r="BK249" s="147">
        <f>ROUND(I249*H249,2)</f>
        <v>3118.5</v>
      </c>
      <c r="BL249" s="18" t="s">
        <v>137</v>
      </c>
      <c r="BM249" s="146" t="s">
        <v>574</v>
      </c>
    </row>
    <row r="250" spans="1:65" s="2" customFormat="1" ht="11">
      <c r="A250" s="30"/>
      <c r="B250" s="31"/>
      <c r="C250" s="30"/>
      <c r="D250" s="148" t="s">
        <v>139</v>
      </c>
      <c r="E250" s="30"/>
      <c r="F250" s="149" t="s">
        <v>575</v>
      </c>
      <c r="G250" s="30"/>
      <c r="H250" s="30"/>
      <c r="I250" s="30"/>
      <c r="J250" s="30"/>
      <c r="K250" s="30"/>
      <c r="L250" s="31"/>
      <c r="M250" s="150"/>
      <c r="N250" s="151"/>
      <c r="O250" s="51"/>
      <c r="P250" s="51"/>
      <c r="Q250" s="51"/>
      <c r="R250" s="51"/>
      <c r="S250" s="51"/>
      <c r="T250" s="52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T250" s="18" t="s">
        <v>139</v>
      </c>
      <c r="AU250" s="18" t="s">
        <v>86</v>
      </c>
    </row>
    <row r="251" spans="1:65" s="13" customFormat="1" ht="12">
      <c r="B251" s="152"/>
      <c r="D251" s="153" t="s">
        <v>146</v>
      </c>
      <c r="E251" s="159" t="s">
        <v>3</v>
      </c>
      <c r="F251" s="154" t="s">
        <v>576</v>
      </c>
      <c r="H251" s="155">
        <v>1.89</v>
      </c>
      <c r="L251" s="152"/>
      <c r="M251" s="156"/>
      <c r="N251" s="157"/>
      <c r="O251" s="157"/>
      <c r="P251" s="157"/>
      <c r="Q251" s="157"/>
      <c r="R251" s="157"/>
      <c r="S251" s="157"/>
      <c r="T251" s="158"/>
      <c r="AT251" s="159" t="s">
        <v>146</v>
      </c>
      <c r="AU251" s="159" t="s">
        <v>86</v>
      </c>
      <c r="AV251" s="13" t="s">
        <v>86</v>
      </c>
      <c r="AW251" s="13" t="s">
        <v>37</v>
      </c>
      <c r="AX251" s="13" t="s">
        <v>76</v>
      </c>
      <c r="AY251" s="159" t="s">
        <v>128</v>
      </c>
    </row>
    <row r="252" spans="1:65" s="16" customFormat="1" ht="12">
      <c r="B252" s="173"/>
      <c r="D252" s="153" t="s">
        <v>146</v>
      </c>
      <c r="E252" s="174" t="s">
        <v>3</v>
      </c>
      <c r="F252" s="175" t="s">
        <v>196</v>
      </c>
      <c r="H252" s="176">
        <v>1.89</v>
      </c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146</v>
      </c>
      <c r="AU252" s="174" t="s">
        <v>86</v>
      </c>
      <c r="AV252" s="16" t="s">
        <v>137</v>
      </c>
      <c r="AW252" s="16" t="s">
        <v>37</v>
      </c>
      <c r="AX252" s="16" t="s">
        <v>84</v>
      </c>
      <c r="AY252" s="174" t="s">
        <v>128</v>
      </c>
    </row>
    <row r="253" spans="1:65" s="12" customFormat="1" ht="22.75" customHeight="1">
      <c r="B253" s="123"/>
      <c r="D253" s="124" t="s">
        <v>75</v>
      </c>
      <c r="E253" s="133" t="s">
        <v>137</v>
      </c>
      <c r="F253" s="133" t="s">
        <v>577</v>
      </c>
      <c r="J253" s="134">
        <f>BK253</f>
        <v>61836.69</v>
      </c>
      <c r="L253" s="123"/>
      <c r="M253" s="127"/>
      <c r="N253" s="128"/>
      <c r="O253" s="128"/>
      <c r="P253" s="129">
        <f>SUM(P254:P301)</f>
        <v>5.095097</v>
      </c>
      <c r="Q253" s="128"/>
      <c r="R253" s="129">
        <f>SUM(R254:R301)</f>
        <v>13.563373626299999</v>
      </c>
      <c r="S253" s="128"/>
      <c r="T253" s="130">
        <f>SUM(T254:T301)</f>
        <v>0</v>
      </c>
      <c r="AR253" s="124" t="s">
        <v>84</v>
      </c>
      <c r="AT253" s="131" t="s">
        <v>75</v>
      </c>
      <c r="AU253" s="131" t="s">
        <v>84</v>
      </c>
      <c r="AY253" s="124" t="s">
        <v>128</v>
      </c>
      <c r="BK253" s="132">
        <f>SUM(BK254:BK301)</f>
        <v>61836.69</v>
      </c>
    </row>
    <row r="254" spans="1:65" s="2" customFormat="1" ht="24.25" customHeight="1">
      <c r="A254" s="30"/>
      <c r="B254" s="135"/>
      <c r="C254" s="136" t="s">
        <v>578</v>
      </c>
      <c r="D254" s="136" t="s">
        <v>132</v>
      </c>
      <c r="E254" s="137" t="s">
        <v>579</v>
      </c>
      <c r="F254" s="138" t="s">
        <v>580</v>
      </c>
      <c r="G254" s="139" t="s">
        <v>256</v>
      </c>
      <c r="H254" s="140">
        <v>3.774</v>
      </c>
      <c r="I254" s="141">
        <v>4560</v>
      </c>
      <c r="J254" s="141">
        <f>ROUND(I254*H254,2)</f>
        <v>17209.439999999999</v>
      </c>
      <c r="K254" s="138" t="s">
        <v>136</v>
      </c>
      <c r="L254" s="31"/>
      <c r="M254" s="142" t="s">
        <v>3</v>
      </c>
      <c r="N254" s="143" t="s">
        <v>47</v>
      </c>
      <c r="O254" s="144">
        <v>0</v>
      </c>
      <c r="P254" s="144">
        <f>O254*H254</f>
        <v>0</v>
      </c>
      <c r="Q254" s="144">
        <v>2.5019749999999998</v>
      </c>
      <c r="R254" s="144">
        <f>Q254*H254</f>
        <v>9.4424536499999991</v>
      </c>
      <c r="S254" s="144">
        <v>0</v>
      </c>
      <c r="T254" s="145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46" t="s">
        <v>137</v>
      </c>
      <c r="AT254" s="146" t="s">
        <v>132</v>
      </c>
      <c r="AU254" s="146" t="s">
        <v>86</v>
      </c>
      <c r="AY254" s="18" t="s">
        <v>128</v>
      </c>
      <c r="BE254" s="147">
        <f>IF(N254="základní",J254,0)</f>
        <v>17209.439999999999</v>
      </c>
      <c r="BF254" s="147">
        <f>IF(N254="snížená",J254,0)</f>
        <v>0</v>
      </c>
      <c r="BG254" s="147">
        <f>IF(N254="zákl. přenesená",J254,0)</f>
        <v>0</v>
      </c>
      <c r="BH254" s="147">
        <f>IF(N254="sníž. přenesená",J254,0)</f>
        <v>0</v>
      </c>
      <c r="BI254" s="147">
        <f>IF(N254="nulová",J254,0)</f>
        <v>0</v>
      </c>
      <c r="BJ254" s="18" t="s">
        <v>84</v>
      </c>
      <c r="BK254" s="147">
        <f>ROUND(I254*H254,2)</f>
        <v>17209.439999999999</v>
      </c>
      <c r="BL254" s="18" t="s">
        <v>137</v>
      </c>
      <c r="BM254" s="146" t="s">
        <v>581</v>
      </c>
    </row>
    <row r="255" spans="1:65" s="2" customFormat="1" ht="11">
      <c r="A255" s="30"/>
      <c r="B255" s="31"/>
      <c r="C255" s="30"/>
      <c r="D255" s="148" t="s">
        <v>139</v>
      </c>
      <c r="E255" s="30"/>
      <c r="F255" s="149" t="s">
        <v>582</v>
      </c>
      <c r="G255" s="30"/>
      <c r="H255" s="30"/>
      <c r="I255" s="30"/>
      <c r="J255" s="30"/>
      <c r="K255" s="30"/>
      <c r="L255" s="31"/>
      <c r="M255" s="150"/>
      <c r="N255" s="151"/>
      <c r="O255" s="51"/>
      <c r="P255" s="51"/>
      <c r="Q255" s="51"/>
      <c r="R255" s="51"/>
      <c r="S255" s="51"/>
      <c r="T255" s="52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T255" s="18" t="s">
        <v>139</v>
      </c>
      <c r="AU255" s="18" t="s">
        <v>86</v>
      </c>
    </row>
    <row r="256" spans="1:65" s="14" customFormat="1" ht="12">
      <c r="B256" s="160"/>
      <c r="D256" s="153" t="s">
        <v>146</v>
      </c>
      <c r="E256" s="161" t="s">
        <v>3</v>
      </c>
      <c r="F256" s="162" t="s">
        <v>498</v>
      </c>
      <c r="H256" s="161" t="s">
        <v>3</v>
      </c>
      <c r="L256" s="160"/>
      <c r="M256" s="163"/>
      <c r="N256" s="164"/>
      <c r="O256" s="164"/>
      <c r="P256" s="164"/>
      <c r="Q256" s="164"/>
      <c r="R256" s="164"/>
      <c r="S256" s="164"/>
      <c r="T256" s="165"/>
      <c r="AT256" s="161" t="s">
        <v>146</v>
      </c>
      <c r="AU256" s="161" t="s">
        <v>86</v>
      </c>
      <c r="AV256" s="14" t="s">
        <v>84</v>
      </c>
      <c r="AW256" s="14" t="s">
        <v>37</v>
      </c>
      <c r="AX256" s="14" t="s">
        <v>76</v>
      </c>
      <c r="AY256" s="161" t="s">
        <v>128</v>
      </c>
    </row>
    <row r="257" spans="1:65" s="14" customFormat="1" ht="12">
      <c r="B257" s="160"/>
      <c r="D257" s="153" t="s">
        <v>146</v>
      </c>
      <c r="E257" s="161" t="s">
        <v>3</v>
      </c>
      <c r="F257" s="162" t="s">
        <v>346</v>
      </c>
      <c r="H257" s="161" t="s">
        <v>3</v>
      </c>
      <c r="L257" s="160"/>
      <c r="M257" s="163"/>
      <c r="N257" s="164"/>
      <c r="O257" s="164"/>
      <c r="P257" s="164"/>
      <c r="Q257" s="164"/>
      <c r="R257" s="164"/>
      <c r="S257" s="164"/>
      <c r="T257" s="165"/>
      <c r="AT257" s="161" t="s">
        <v>146</v>
      </c>
      <c r="AU257" s="161" t="s">
        <v>86</v>
      </c>
      <c r="AV257" s="14" t="s">
        <v>84</v>
      </c>
      <c r="AW257" s="14" t="s">
        <v>37</v>
      </c>
      <c r="AX257" s="14" t="s">
        <v>76</v>
      </c>
      <c r="AY257" s="161" t="s">
        <v>128</v>
      </c>
    </row>
    <row r="258" spans="1:65" s="13" customFormat="1" ht="12">
      <c r="B258" s="152"/>
      <c r="D258" s="153" t="s">
        <v>146</v>
      </c>
      <c r="E258" s="159" t="s">
        <v>3</v>
      </c>
      <c r="F258" s="154" t="s">
        <v>583</v>
      </c>
      <c r="H258" s="155">
        <v>-0.95199999999999996</v>
      </c>
      <c r="L258" s="152"/>
      <c r="M258" s="156"/>
      <c r="N258" s="157"/>
      <c r="O258" s="157"/>
      <c r="P258" s="157"/>
      <c r="Q258" s="157"/>
      <c r="R258" s="157"/>
      <c r="S258" s="157"/>
      <c r="T258" s="158"/>
      <c r="AT258" s="159" t="s">
        <v>146</v>
      </c>
      <c r="AU258" s="159" t="s">
        <v>86</v>
      </c>
      <c r="AV258" s="13" t="s">
        <v>86</v>
      </c>
      <c r="AW258" s="13" t="s">
        <v>37</v>
      </c>
      <c r="AX258" s="13" t="s">
        <v>76</v>
      </c>
      <c r="AY258" s="159" t="s">
        <v>128</v>
      </c>
    </row>
    <row r="259" spans="1:65" s="14" customFormat="1" ht="12">
      <c r="B259" s="160"/>
      <c r="D259" s="153" t="s">
        <v>146</v>
      </c>
      <c r="E259" s="161" t="s">
        <v>3</v>
      </c>
      <c r="F259" s="162" t="s">
        <v>584</v>
      </c>
      <c r="H259" s="161" t="s">
        <v>3</v>
      </c>
      <c r="L259" s="160"/>
      <c r="M259" s="163"/>
      <c r="N259" s="164"/>
      <c r="O259" s="164"/>
      <c r="P259" s="164"/>
      <c r="Q259" s="164"/>
      <c r="R259" s="164"/>
      <c r="S259" s="164"/>
      <c r="T259" s="165"/>
      <c r="AT259" s="161" t="s">
        <v>146</v>
      </c>
      <c r="AU259" s="161" t="s">
        <v>86</v>
      </c>
      <c r="AV259" s="14" t="s">
        <v>84</v>
      </c>
      <c r="AW259" s="14" t="s">
        <v>37</v>
      </c>
      <c r="AX259" s="14" t="s">
        <v>76</v>
      </c>
      <c r="AY259" s="161" t="s">
        <v>128</v>
      </c>
    </row>
    <row r="260" spans="1:65" s="13" customFormat="1" ht="12">
      <c r="B260" s="152"/>
      <c r="D260" s="153" t="s">
        <v>146</v>
      </c>
      <c r="E260" s="159" t="s">
        <v>3</v>
      </c>
      <c r="F260" s="154" t="s">
        <v>585</v>
      </c>
      <c r="H260" s="155">
        <v>2.528</v>
      </c>
      <c r="L260" s="152"/>
      <c r="M260" s="156"/>
      <c r="N260" s="157"/>
      <c r="O260" s="157"/>
      <c r="P260" s="157"/>
      <c r="Q260" s="157"/>
      <c r="R260" s="157"/>
      <c r="S260" s="157"/>
      <c r="T260" s="158"/>
      <c r="AT260" s="159" t="s">
        <v>146</v>
      </c>
      <c r="AU260" s="159" t="s">
        <v>86</v>
      </c>
      <c r="AV260" s="13" t="s">
        <v>86</v>
      </c>
      <c r="AW260" s="13" t="s">
        <v>37</v>
      </c>
      <c r="AX260" s="13" t="s">
        <v>76</v>
      </c>
      <c r="AY260" s="159" t="s">
        <v>128</v>
      </c>
    </row>
    <row r="261" spans="1:65" s="13" customFormat="1" ht="12">
      <c r="B261" s="152"/>
      <c r="D261" s="153" t="s">
        <v>146</v>
      </c>
      <c r="E261" s="159" t="s">
        <v>3</v>
      </c>
      <c r="F261" s="154" t="s">
        <v>586</v>
      </c>
      <c r="H261" s="155">
        <v>2.198</v>
      </c>
      <c r="L261" s="152"/>
      <c r="M261" s="156"/>
      <c r="N261" s="157"/>
      <c r="O261" s="157"/>
      <c r="P261" s="157"/>
      <c r="Q261" s="157"/>
      <c r="R261" s="157"/>
      <c r="S261" s="157"/>
      <c r="T261" s="158"/>
      <c r="AT261" s="159" t="s">
        <v>146</v>
      </c>
      <c r="AU261" s="159" t="s">
        <v>86</v>
      </c>
      <c r="AV261" s="13" t="s">
        <v>86</v>
      </c>
      <c r="AW261" s="13" t="s">
        <v>37</v>
      </c>
      <c r="AX261" s="13" t="s">
        <v>76</v>
      </c>
      <c r="AY261" s="159" t="s">
        <v>128</v>
      </c>
    </row>
    <row r="262" spans="1:65" s="16" customFormat="1" ht="12">
      <c r="B262" s="173"/>
      <c r="D262" s="153" t="s">
        <v>146</v>
      </c>
      <c r="E262" s="174" t="s">
        <v>3</v>
      </c>
      <c r="F262" s="175" t="s">
        <v>196</v>
      </c>
      <c r="H262" s="176">
        <v>3.774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146</v>
      </c>
      <c r="AU262" s="174" t="s">
        <v>86</v>
      </c>
      <c r="AV262" s="16" t="s">
        <v>137</v>
      </c>
      <c r="AW262" s="16" t="s">
        <v>37</v>
      </c>
      <c r="AX262" s="16" t="s">
        <v>84</v>
      </c>
      <c r="AY262" s="174" t="s">
        <v>128</v>
      </c>
    </row>
    <row r="263" spans="1:65" s="2" customFormat="1" ht="24.25" customHeight="1">
      <c r="A263" s="30"/>
      <c r="B263" s="135"/>
      <c r="C263" s="136" t="s">
        <v>587</v>
      </c>
      <c r="D263" s="136" t="s">
        <v>132</v>
      </c>
      <c r="E263" s="137" t="s">
        <v>588</v>
      </c>
      <c r="F263" s="138" t="s">
        <v>589</v>
      </c>
      <c r="G263" s="139" t="s">
        <v>176</v>
      </c>
      <c r="H263" s="140">
        <v>14.106999999999999</v>
      </c>
      <c r="I263" s="141">
        <v>535</v>
      </c>
      <c r="J263" s="141">
        <f>ROUND(I263*H263,2)</f>
        <v>7547.25</v>
      </c>
      <c r="K263" s="138" t="s">
        <v>136</v>
      </c>
      <c r="L263" s="31"/>
      <c r="M263" s="142" t="s">
        <v>3</v>
      </c>
      <c r="N263" s="143" t="s">
        <v>47</v>
      </c>
      <c r="O263" s="144">
        <v>0</v>
      </c>
      <c r="P263" s="144">
        <f>O263*H263</f>
        <v>0</v>
      </c>
      <c r="Q263" s="144">
        <v>8.4224999999999994E-3</v>
      </c>
      <c r="R263" s="144">
        <f>Q263*H263</f>
        <v>0.11881620749999999</v>
      </c>
      <c r="S263" s="144">
        <v>0</v>
      </c>
      <c r="T263" s="145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46" t="s">
        <v>137</v>
      </c>
      <c r="AT263" s="146" t="s">
        <v>132</v>
      </c>
      <c r="AU263" s="146" t="s">
        <v>86</v>
      </c>
      <c r="AY263" s="18" t="s">
        <v>128</v>
      </c>
      <c r="BE263" s="147">
        <f>IF(N263="základní",J263,0)</f>
        <v>7547.25</v>
      </c>
      <c r="BF263" s="147">
        <f>IF(N263="snížená",J263,0)</f>
        <v>0</v>
      </c>
      <c r="BG263" s="147">
        <f>IF(N263="zákl. přenesená",J263,0)</f>
        <v>0</v>
      </c>
      <c r="BH263" s="147">
        <f>IF(N263="sníž. přenesená",J263,0)</f>
        <v>0</v>
      </c>
      <c r="BI263" s="147">
        <f>IF(N263="nulová",J263,0)</f>
        <v>0</v>
      </c>
      <c r="BJ263" s="18" t="s">
        <v>84</v>
      </c>
      <c r="BK263" s="147">
        <f>ROUND(I263*H263,2)</f>
        <v>7547.25</v>
      </c>
      <c r="BL263" s="18" t="s">
        <v>137</v>
      </c>
      <c r="BM263" s="146" t="s">
        <v>590</v>
      </c>
    </row>
    <row r="264" spans="1:65" s="2" customFormat="1" ht="11">
      <c r="A264" s="30"/>
      <c r="B264" s="31"/>
      <c r="C264" s="30"/>
      <c r="D264" s="148" t="s">
        <v>139</v>
      </c>
      <c r="E264" s="30"/>
      <c r="F264" s="149" t="s">
        <v>591</v>
      </c>
      <c r="G264" s="30"/>
      <c r="H264" s="30"/>
      <c r="I264" s="30"/>
      <c r="J264" s="30"/>
      <c r="K264" s="30"/>
      <c r="L264" s="31"/>
      <c r="M264" s="150"/>
      <c r="N264" s="151"/>
      <c r="O264" s="51"/>
      <c r="P264" s="51"/>
      <c r="Q264" s="51"/>
      <c r="R264" s="51"/>
      <c r="S264" s="51"/>
      <c r="T264" s="52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T264" s="18" t="s">
        <v>139</v>
      </c>
      <c r="AU264" s="18" t="s">
        <v>86</v>
      </c>
    </row>
    <row r="265" spans="1:65" s="14" customFormat="1" ht="12">
      <c r="B265" s="160"/>
      <c r="D265" s="153" t="s">
        <v>146</v>
      </c>
      <c r="E265" s="161" t="s">
        <v>3</v>
      </c>
      <c r="F265" s="162" t="s">
        <v>498</v>
      </c>
      <c r="H265" s="161" t="s">
        <v>3</v>
      </c>
      <c r="L265" s="160"/>
      <c r="M265" s="163"/>
      <c r="N265" s="164"/>
      <c r="O265" s="164"/>
      <c r="P265" s="164"/>
      <c r="Q265" s="164"/>
      <c r="R265" s="164"/>
      <c r="S265" s="164"/>
      <c r="T265" s="165"/>
      <c r="AT265" s="161" t="s">
        <v>146</v>
      </c>
      <c r="AU265" s="161" t="s">
        <v>86</v>
      </c>
      <c r="AV265" s="14" t="s">
        <v>84</v>
      </c>
      <c r="AW265" s="14" t="s">
        <v>37</v>
      </c>
      <c r="AX265" s="14" t="s">
        <v>76</v>
      </c>
      <c r="AY265" s="161" t="s">
        <v>128</v>
      </c>
    </row>
    <row r="266" spans="1:65" s="14" customFormat="1" ht="12">
      <c r="B266" s="160"/>
      <c r="D266" s="153" t="s">
        <v>146</v>
      </c>
      <c r="E266" s="161" t="s">
        <v>3</v>
      </c>
      <c r="F266" s="162" t="s">
        <v>346</v>
      </c>
      <c r="H266" s="161" t="s">
        <v>3</v>
      </c>
      <c r="L266" s="160"/>
      <c r="M266" s="163"/>
      <c r="N266" s="164"/>
      <c r="O266" s="164"/>
      <c r="P266" s="164"/>
      <c r="Q266" s="164"/>
      <c r="R266" s="164"/>
      <c r="S266" s="164"/>
      <c r="T266" s="165"/>
      <c r="AT266" s="161" t="s">
        <v>146</v>
      </c>
      <c r="AU266" s="161" t="s">
        <v>86</v>
      </c>
      <c r="AV266" s="14" t="s">
        <v>84</v>
      </c>
      <c r="AW266" s="14" t="s">
        <v>37</v>
      </c>
      <c r="AX266" s="14" t="s">
        <v>76</v>
      </c>
      <c r="AY266" s="161" t="s">
        <v>128</v>
      </c>
    </row>
    <row r="267" spans="1:65" s="13" customFormat="1" ht="12">
      <c r="B267" s="152"/>
      <c r="D267" s="153" t="s">
        <v>146</v>
      </c>
      <c r="E267" s="159" t="s">
        <v>3</v>
      </c>
      <c r="F267" s="154" t="s">
        <v>592</v>
      </c>
      <c r="H267" s="155">
        <v>-7.6130000000000004</v>
      </c>
      <c r="L267" s="152"/>
      <c r="M267" s="156"/>
      <c r="N267" s="157"/>
      <c r="O267" s="157"/>
      <c r="P267" s="157"/>
      <c r="Q267" s="157"/>
      <c r="R267" s="157"/>
      <c r="S267" s="157"/>
      <c r="T267" s="158"/>
      <c r="AT267" s="159" t="s">
        <v>146</v>
      </c>
      <c r="AU267" s="159" t="s">
        <v>86</v>
      </c>
      <c r="AV267" s="13" t="s">
        <v>86</v>
      </c>
      <c r="AW267" s="13" t="s">
        <v>37</v>
      </c>
      <c r="AX267" s="13" t="s">
        <v>76</v>
      </c>
      <c r="AY267" s="159" t="s">
        <v>128</v>
      </c>
    </row>
    <row r="268" spans="1:65" s="14" customFormat="1" ht="12">
      <c r="B268" s="160"/>
      <c r="D268" s="153" t="s">
        <v>146</v>
      </c>
      <c r="E268" s="161" t="s">
        <v>3</v>
      </c>
      <c r="F268" s="162" t="s">
        <v>584</v>
      </c>
      <c r="H268" s="161" t="s">
        <v>3</v>
      </c>
      <c r="L268" s="160"/>
      <c r="M268" s="163"/>
      <c r="N268" s="164"/>
      <c r="O268" s="164"/>
      <c r="P268" s="164"/>
      <c r="Q268" s="164"/>
      <c r="R268" s="164"/>
      <c r="S268" s="164"/>
      <c r="T268" s="165"/>
      <c r="AT268" s="161" t="s">
        <v>146</v>
      </c>
      <c r="AU268" s="161" t="s">
        <v>86</v>
      </c>
      <c r="AV268" s="14" t="s">
        <v>84</v>
      </c>
      <c r="AW268" s="14" t="s">
        <v>37</v>
      </c>
      <c r="AX268" s="14" t="s">
        <v>76</v>
      </c>
      <c r="AY268" s="161" t="s">
        <v>128</v>
      </c>
    </row>
    <row r="269" spans="1:65" s="13" customFormat="1" ht="12">
      <c r="B269" s="152"/>
      <c r="D269" s="153" t="s">
        <v>146</v>
      </c>
      <c r="E269" s="159" t="s">
        <v>3</v>
      </c>
      <c r="F269" s="154" t="s">
        <v>593</v>
      </c>
      <c r="H269" s="155">
        <v>11.5</v>
      </c>
      <c r="L269" s="152"/>
      <c r="M269" s="156"/>
      <c r="N269" s="157"/>
      <c r="O269" s="157"/>
      <c r="P269" s="157"/>
      <c r="Q269" s="157"/>
      <c r="R269" s="157"/>
      <c r="S269" s="157"/>
      <c r="T269" s="158"/>
      <c r="AT269" s="159" t="s">
        <v>146</v>
      </c>
      <c r="AU269" s="159" t="s">
        <v>86</v>
      </c>
      <c r="AV269" s="13" t="s">
        <v>86</v>
      </c>
      <c r="AW269" s="13" t="s">
        <v>37</v>
      </c>
      <c r="AX269" s="13" t="s">
        <v>76</v>
      </c>
      <c r="AY269" s="159" t="s">
        <v>128</v>
      </c>
    </row>
    <row r="270" spans="1:65" s="13" customFormat="1" ht="12">
      <c r="B270" s="152"/>
      <c r="D270" s="153" t="s">
        <v>146</v>
      </c>
      <c r="E270" s="159" t="s">
        <v>3</v>
      </c>
      <c r="F270" s="154" t="s">
        <v>594</v>
      </c>
      <c r="H270" s="155">
        <v>10.220000000000001</v>
      </c>
      <c r="L270" s="152"/>
      <c r="M270" s="156"/>
      <c r="N270" s="157"/>
      <c r="O270" s="157"/>
      <c r="P270" s="157"/>
      <c r="Q270" s="157"/>
      <c r="R270" s="157"/>
      <c r="S270" s="157"/>
      <c r="T270" s="158"/>
      <c r="AT270" s="159" t="s">
        <v>146</v>
      </c>
      <c r="AU270" s="159" t="s">
        <v>86</v>
      </c>
      <c r="AV270" s="13" t="s">
        <v>86</v>
      </c>
      <c r="AW270" s="13" t="s">
        <v>37</v>
      </c>
      <c r="AX270" s="13" t="s">
        <v>76</v>
      </c>
      <c r="AY270" s="159" t="s">
        <v>128</v>
      </c>
    </row>
    <row r="271" spans="1:65" s="16" customFormat="1" ht="12">
      <c r="B271" s="173"/>
      <c r="D271" s="153" t="s">
        <v>146</v>
      </c>
      <c r="E271" s="174" t="s">
        <v>3</v>
      </c>
      <c r="F271" s="175" t="s">
        <v>196</v>
      </c>
      <c r="H271" s="176">
        <v>14.106999999999999</v>
      </c>
      <c r="L271" s="173"/>
      <c r="M271" s="177"/>
      <c r="N271" s="178"/>
      <c r="O271" s="178"/>
      <c r="P271" s="178"/>
      <c r="Q271" s="178"/>
      <c r="R271" s="178"/>
      <c r="S271" s="178"/>
      <c r="T271" s="179"/>
      <c r="AT271" s="174" t="s">
        <v>146</v>
      </c>
      <c r="AU271" s="174" t="s">
        <v>86</v>
      </c>
      <c r="AV271" s="16" t="s">
        <v>137</v>
      </c>
      <c r="AW271" s="16" t="s">
        <v>37</v>
      </c>
      <c r="AX271" s="16" t="s">
        <v>84</v>
      </c>
      <c r="AY271" s="174" t="s">
        <v>128</v>
      </c>
    </row>
    <row r="272" spans="1:65" s="2" customFormat="1" ht="24.25" customHeight="1">
      <c r="A272" s="30"/>
      <c r="B272" s="135"/>
      <c r="C272" s="136" t="s">
        <v>595</v>
      </c>
      <c r="D272" s="136" t="s">
        <v>132</v>
      </c>
      <c r="E272" s="137" t="s">
        <v>596</v>
      </c>
      <c r="F272" s="138" t="s">
        <v>597</v>
      </c>
      <c r="G272" s="139" t="s">
        <v>176</v>
      </c>
      <c r="H272" s="140">
        <v>14.106999999999999</v>
      </c>
      <c r="I272" s="141">
        <v>111</v>
      </c>
      <c r="J272" s="141">
        <f>ROUND(I272*H272,2)</f>
        <v>1565.88</v>
      </c>
      <c r="K272" s="138" t="s">
        <v>136</v>
      </c>
      <c r="L272" s="31"/>
      <c r="M272" s="142" t="s">
        <v>3</v>
      </c>
      <c r="N272" s="143" t="s">
        <v>47</v>
      </c>
      <c r="O272" s="144">
        <v>0</v>
      </c>
      <c r="P272" s="144">
        <f>O272*H272</f>
        <v>0</v>
      </c>
      <c r="Q272" s="144">
        <v>0</v>
      </c>
      <c r="R272" s="144">
        <f>Q272*H272</f>
        <v>0</v>
      </c>
      <c r="S272" s="144">
        <v>0</v>
      </c>
      <c r="T272" s="145">
        <f>S272*H272</f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46" t="s">
        <v>137</v>
      </c>
      <c r="AT272" s="146" t="s">
        <v>132</v>
      </c>
      <c r="AU272" s="146" t="s">
        <v>86</v>
      </c>
      <c r="AY272" s="18" t="s">
        <v>128</v>
      </c>
      <c r="BE272" s="147">
        <f>IF(N272="základní",J272,0)</f>
        <v>1565.88</v>
      </c>
      <c r="BF272" s="147">
        <f>IF(N272="snížená",J272,0)</f>
        <v>0</v>
      </c>
      <c r="BG272" s="147">
        <f>IF(N272="zákl. přenesená",J272,0)</f>
        <v>0</v>
      </c>
      <c r="BH272" s="147">
        <f>IF(N272="sníž. přenesená",J272,0)</f>
        <v>0</v>
      </c>
      <c r="BI272" s="147">
        <f>IF(N272="nulová",J272,0)</f>
        <v>0</v>
      </c>
      <c r="BJ272" s="18" t="s">
        <v>84</v>
      </c>
      <c r="BK272" s="147">
        <f>ROUND(I272*H272,2)</f>
        <v>1565.88</v>
      </c>
      <c r="BL272" s="18" t="s">
        <v>137</v>
      </c>
      <c r="BM272" s="146" t="s">
        <v>598</v>
      </c>
    </row>
    <row r="273" spans="1:65" s="2" customFormat="1" ht="11">
      <c r="A273" s="30"/>
      <c r="B273" s="31"/>
      <c r="C273" s="30"/>
      <c r="D273" s="148" t="s">
        <v>139</v>
      </c>
      <c r="E273" s="30"/>
      <c r="F273" s="149" t="s">
        <v>599</v>
      </c>
      <c r="G273" s="30"/>
      <c r="H273" s="30"/>
      <c r="I273" s="30"/>
      <c r="J273" s="30"/>
      <c r="K273" s="30"/>
      <c r="L273" s="31"/>
      <c r="M273" s="150"/>
      <c r="N273" s="151"/>
      <c r="O273" s="51"/>
      <c r="P273" s="51"/>
      <c r="Q273" s="51"/>
      <c r="R273" s="51"/>
      <c r="S273" s="51"/>
      <c r="T273" s="52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T273" s="18" t="s">
        <v>139</v>
      </c>
      <c r="AU273" s="18" t="s">
        <v>86</v>
      </c>
    </row>
    <row r="274" spans="1:65" s="2" customFormat="1" ht="24.25" customHeight="1">
      <c r="A274" s="30"/>
      <c r="B274" s="135"/>
      <c r="C274" s="136" t="s">
        <v>600</v>
      </c>
      <c r="D274" s="136" t="s">
        <v>132</v>
      </c>
      <c r="E274" s="137" t="s">
        <v>601</v>
      </c>
      <c r="F274" s="138" t="s">
        <v>602</v>
      </c>
      <c r="G274" s="139" t="s">
        <v>135</v>
      </c>
      <c r="H274" s="140">
        <v>0.41</v>
      </c>
      <c r="I274" s="141">
        <v>64200</v>
      </c>
      <c r="J274" s="141">
        <f>ROUND(I274*H274,2)</f>
        <v>26322</v>
      </c>
      <c r="K274" s="138" t="s">
        <v>136</v>
      </c>
      <c r="L274" s="31"/>
      <c r="M274" s="142" t="s">
        <v>3</v>
      </c>
      <c r="N274" s="143" t="s">
        <v>47</v>
      </c>
      <c r="O274" s="144">
        <v>0</v>
      </c>
      <c r="P274" s="144">
        <f>O274*H274</f>
        <v>0</v>
      </c>
      <c r="Q274" s="144">
        <v>1.0529056800000001</v>
      </c>
      <c r="R274" s="144">
        <f>Q274*H274</f>
        <v>0.4316913288</v>
      </c>
      <c r="S274" s="144">
        <v>0</v>
      </c>
      <c r="T274" s="145">
        <f>S274*H274</f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46" t="s">
        <v>137</v>
      </c>
      <c r="AT274" s="146" t="s">
        <v>132</v>
      </c>
      <c r="AU274" s="146" t="s">
        <v>86</v>
      </c>
      <c r="AY274" s="18" t="s">
        <v>128</v>
      </c>
      <c r="BE274" s="147">
        <f>IF(N274="základní",J274,0)</f>
        <v>26322</v>
      </c>
      <c r="BF274" s="147">
        <f>IF(N274="snížená",J274,0)</f>
        <v>0</v>
      </c>
      <c r="BG274" s="147">
        <f>IF(N274="zákl. přenesená",J274,0)</f>
        <v>0</v>
      </c>
      <c r="BH274" s="147">
        <f>IF(N274="sníž. přenesená",J274,0)</f>
        <v>0</v>
      </c>
      <c r="BI274" s="147">
        <f>IF(N274="nulová",J274,0)</f>
        <v>0</v>
      </c>
      <c r="BJ274" s="18" t="s">
        <v>84</v>
      </c>
      <c r="BK274" s="147">
        <f>ROUND(I274*H274,2)</f>
        <v>26322</v>
      </c>
      <c r="BL274" s="18" t="s">
        <v>137</v>
      </c>
      <c r="BM274" s="146" t="s">
        <v>603</v>
      </c>
    </row>
    <row r="275" spans="1:65" s="2" customFormat="1" ht="11">
      <c r="A275" s="30"/>
      <c r="B275" s="31"/>
      <c r="C275" s="30"/>
      <c r="D275" s="148" t="s">
        <v>139</v>
      </c>
      <c r="E275" s="30"/>
      <c r="F275" s="149" t="s">
        <v>604</v>
      </c>
      <c r="G275" s="30"/>
      <c r="H275" s="30"/>
      <c r="I275" s="30"/>
      <c r="J275" s="30"/>
      <c r="K275" s="30"/>
      <c r="L275" s="31"/>
      <c r="M275" s="150"/>
      <c r="N275" s="151"/>
      <c r="O275" s="51"/>
      <c r="P275" s="51"/>
      <c r="Q275" s="51"/>
      <c r="R275" s="51"/>
      <c r="S275" s="51"/>
      <c r="T275" s="52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T275" s="18" t="s">
        <v>139</v>
      </c>
      <c r="AU275" s="18" t="s">
        <v>86</v>
      </c>
    </row>
    <row r="276" spans="1:65" s="14" customFormat="1" ht="12">
      <c r="B276" s="160"/>
      <c r="D276" s="153" t="s">
        <v>146</v>
      </c>
      <c r="E276" s="161" t="s">
        <v>3</v>
      </c>
      <c r="F276" s="162" t="s">
        <v>605</v>
      </c>
      <c r="H276" s="161" t="s">
        <v>3</v>
      </c>
      <c r="L276" s="160"/>
      <c r="M276" s="163"/>
      <c r="N276" s="164"/>
      <c r="O276" s="164"/>
      <c r="P276" s="164"/>
      <c r="Q276" s="164"/>
      <c r="R276" s="164"/>
      <c r="S276" s="164"/>
      <c r="T276" s="165"/>
      <c r="AT276" s="161" t="s">
        <v>146</v>
      </c>
      <c r="AU276" s="161" t="s">
        <v>86</v>
      </c>
      <c r="AV276" s="14" t="s">
        <v>84</v>
      </c>
      <c r="AW276" s="14" t="s">
        <v>37</v>
      </c>
      <c r="AX276" s="14" t="s">
        <v>76</v>
      </c>
      <c r="AY276" s="161" t="s">
        <v>128</v>
      </c>
    </row>
    <row r="277" spans="1:65" s="14" customFormat="1" ht="12">
      <c r="B277" s="160"/>
      <c r="D277" s="153" t="s">
        <v>146</v>
      </c>
      <c r="E277" s="161" t="s">
        <v>3</v>
      </c>
      <c r="F277" s="162" t="s">
        <v>346</v>
      </c>
      <c r="H277" s="161" t="s">
        <v>3</v>
      </c>
      <c r="L277" s="160"/>
      <c r="M277" s="163"/>
      <c r="N277" s="164"/>
      <c r="O277" s="164"/>
      <c r="P277" s="164"/>
      <c r="Q277" s="164"/>
      <c r="R277" s="164"/>
      <c r="S277" s="164"/>
      <c r="T277" s="165"/>
      <c r="AT277" s="161" t="s">
        <v>146</v>
      </c>
      <c r="AU277" s="161" t="s">
        <v>86</v>
      </c>
      <c r="AV277" s="14" t="s">
        <v>84</v>
      </c>
      <c r="AW277" s="14" t="s">
        <v>37</v>
      </c>
      <c r="AX277" s="14" t="s">
        <v>76</v>
      </c>
      <c r="AY277" s="161" t="s">
        <v>128</v>
      </c>
    </row>
    <row r="278" spans="1:65" s="13" customFormat="1" ht="12">
      <c r="B278" s="152"/>
      <c r="D278" s="153" t="s">
        <v>146</v>
      </c>
      <c r="E278" s="159" t="s">
        <v>3</v>
      </c>
      <c r="F278" s="154" t="s">
        <v>606</v>
      </c>
      <c r="H278" s="155">
        <v>-8.4000000000000005E-2</v>
      </c>
      <c r="L278" s="152"/>
      <c r="M278" s="156"/>
      <c r="N278" s="157"/>
      <c r="O278" s="157"/>
      <c r="P278" s="157"/>
      <c r="Q278" s="157"/>
      <c r="R278" s="157"/>
      <c r="S278" s="157"/>
      <c r="T278" s="158"/>
      <c r="AT278" s="159" t="s">
        <v>146</v>
      </c>
      <c r="AU278" s="159" t="s">
        <v>86</v>
      </c>
      <c r="AV278" s="13" t="s">
        <v>86</v>
      </c>
      <c r="AW278" s="13" t="s">
        <v>37</v>
      </c>
      <c r="AX278" s="13" t="s">
        <v>76</v>
      </c>
      <c r="AY278" s="159" t="s">
        <v>128</v>
      </c>
    </row>
    <row r="279" spans="1:65" s="13" customFormat="1" ht="36">
      <c r="B279" s="152"/>
      <c r="D279" s="153" t="s">
        <v>146</v>
      </c>
      <c r="E279" s="159" t="s">
        <v>3</v>
      </c>
      <c r="F279" s="154" t="s">
        <v>607</v>
      </c>
      <c r="H279" s="155">
        <v>-1.7999999999999999E-2</v>
      </c>
      <c r="L279" s="152"/>
      <c r="M279" s="156"/>
      <c r="N279" s="157"/>
      <c r="O279" s="157"/>
      <c r="P279" s="157"/>
      <c r="Q279" s="157"/>
      <c r="R279" s="157"/>
      <c r="S279" s="157"/>
      <c r="T279" s="158"/>
      <c r="AT279" s="159" t="s">
        <v>146</v>
      </c>
      <c r="AU279" s="159" t="s">
        <v>86</v>
      </c>
      <c r="AV279" s="13" t="s">
        <v>86</v>
      </c>
      <c r="AW279" s="13" t="s">
        <v>37</v>
      </c>
      <c r="AX279" s="13" t="s">
        <v>76</v>
      </c>
      <c r="AY279" s="159" t="s">
        <v>128</v>
      </c>
    </row>
    <row r="280" spans="1:65" s="14" customFormat="1" ht="12">
      <c r="B280" s="160"/>
      <c r="D280" s="153" t="s">
        <v>146</v>
      </c>
      <c r="E280" s="161" t="s">
        <v>3</v>
      </c>
      <c r="F280" s="162" t="s">
        <v>584</v>
      </c>
      <c r="H280" s="161" t="s">
        <v>3</v>
      </c>
      <c r="L280" s="160"/>
      <c r="M280" s="163"/>
      <c r="N280" s="164"/>
      <c r="O280" s="164"/>
      <c r="P280" s="164"/>
      <c r="Q280" s="164"/>
      <c r="R280" s="164"/>
      <c r="S280" s="164"/>
      <c r="T280" s="165"/>
      <c r="AT280" s="161" t="s">
        <v>146</v>
      </c>
      <c r="AU280" s="161" t="s">
        <v>86</v>
      </c>
      <c r="AV280" s="14" t="s">
        <v>84</v>
      </c>
      <c r="AW280" s="14" t="s">
        <v>37</v>
      </c>
      <c r="AX280" s="14" t="s">
        <v>76</v>
      </c>
      <c r="AY280" s="161" t="s">
        <v>128</v>
      </c>
    </row>
    <row r="281" spans="1:65" s="13" customFormat="1" ht="12">
      <c r="B281" s="152"/>
      <c r="D281" s="153" t="s">
        <v>146</v>
      </c>
      <c r="E281" s="159" t="s">
        <v>3</v>
      </c>
      <c r="F281" s="154" t="s">
        <v>608</v>
      </c>
      <c r="H281" s="155">
        <v>0.32900000000000001</v>
      </c>
      <c r="L281" s="152"/>
      <c r="M281" s="156"/>
      <c r="N281" s="157"/>
      <c r="O281" s="157"/>
      <c r="P281" s="157"/>
      <c r="Q281" s="157"/>
      <c r="R281" s="157"/>
      <c r="S281" s="157"/>
      <c r="T281" s="158"/>
      <c r="AT281" s="159" t="s">
        <v>146</v>
      </c>
      <c r="AU281" s="159" t="s">
        <v>86</v>
      </c>
      <c r="AV281" s="13" t="s">
        <v>86</v>
      </c>
      <c r="AW281" s="13" t="s">
        <v>37</v>
      </c>
      <c r="AX281" s="13" t="s">
        <v>76</v>
      </c>
      <c r="AY281" s="159" t="s">
        <v>128</v>
      </c>
    </row>
    <row r="282" spans="1:65" s="13" customFormat="1" ht="12">
      <c r="B282" s="152"/>
      <c r="D282" s="153" t="s">
        <v>146</v>
      </c>
      <c r="E282" s="159" t="s">
        <v>3</v>
      </c>
      <c r="F282" s="154" t="s">
        <v>609</v>
      </c>
      <c r="H282" s="155">
        <v>5.1999999999999998E-2</v>
      </c>
      <c r="L282" s="152"/>
      <c r="M282" s="156"/>
      <c r="N282" s="157"/>
      <c r="O282" s="157"/>
      <c r="P282" s="157"/>
      <c r="Q282" s="157"/>
      <c r="R282" s="157"/>
      <c r="S282" s="157"/>
      <c r="T282" s="158"/>
      <c r="AT282" s="159" t="s">
        <v>146</v>
      </c>
      <c r="AU282" s="159" t="s">
        <v>86</v>
      </c>
      <c r="AV282" s="13" t="s">
        <v>86</v>
      </c>
      <c r="AW282" s="13" t="s">
        <v>37</v>
      </c>
      <c r="AX282" s="13" t="s">
        <v>76</v>
      </c>
      <c r="AY282" s="159" t="s">
        <v>128</v>
      </c>
    </row>
    <row r="283" spans="1:65" s="13" customFormat="1" ht="12">
      <c r="B283" s="152"/>
      <c r="D283" s="153" t="s">
        <v>146</v>
      </c>
      <c r="E283" s="159" t="s">
        <v>3</v>
      </c>
      <c r="F283" s="154" t="s">
        <v>610</v>
      </c>
      <c r="H283" s="155">
        <v>8.5000000000000006E-2</v>
      </c>
      <c r="L283" s="152"/>
      <c r="M283" s="156"/>
      <c r="N283" s="157"/>
      <c r="O283" s="157"/>
      <c r="P283" s="157"/>
      <c r="Q283" s="157"/>
      <c r="R283" s="157"/>
      <c r="S283" s="157"/>
      <c r="T283" s="158"/>
      <c r="AT283" s="159" t="s">
        <v>146</v>
      </c>
      <c r="AU283" s="159" t="s">
        <v>86</v>
      </c>
      <c r="AV283" s="13" t="s">
        <v>86</v>
      </c>
      <c r="AW283" s="13" t="s">
        <v>37</v>
      </c>
      <c r="AX283" s="13" t="s">
        <v>76</v>
      </c>
      <c r="AY283" s="159" t="s">
        <v>128</v>
      </c>
    </row>
    <row r="284" spans="1:65" s="13" customFormat="1" ht="12">
      <c r="B284" s="152"/>
      <c r="D284" s="153" t="s">
        <v>146</v>
      </c>
      <c r="E284" s="159" t="s">
        <v>3</v>
      </c>
      <c r="F284" s="154" t="s">
        <v>611</v>
      </c>
      <c r="H284" s="155">
        <v>4.5999999999999999E-2</v>
      </c>
      <c r="L284" s="152"/>
      <c r="M284" s="156"/>
      <c r="N284" s="157"/>
      <c r="O284" s="157"/>
      <c r="P284" s="157"/>
      <c r="Q284" s="157"/>
      <c r="R284" s="157"/>
      <c r="S284" s="157"/>
      <c r="T284" s="158"/>
      <c r="AT284" s="159" t="s">
        <v>146</v>
      </c>
      <c r="AU284" s="159" t="s">
        <v>86</v>
      </c>
      <c r="AV284" s="13" t="s">
        <v>86</v>
      </c>
      <c r="AW284" s="13" t="s">
        <v>37</v>
      </c>
      <c r="AX284" s="13" t="s">
        <v>76</v>
      </c>
      <c r="AY284" s="159" t="s">
        <v>128</v>
      </c>
    </row>
    <row r="285" spans="1:65" s="16" customFormat="1" ht="12">
      <c r="B285" s="173"/>
      <c r="D285" s="153" t="s">
        <v>146</v>
      </c>
      <c r="E285" s="174" t="s">
        <v>3</v>
      </c>
      <c r="F285" s="175" t="s">
        <v>196</v>
      </c>
      <c r="H285" s="176">
        <v>0.41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146</v>
      </c>
      <c r="AU285" s="174" t="s">
        <v>86</v>
      </c>
      <c r="AV285" s="16" t="s">
        <v>137</v>
      </c>
      <c r="AW285" s="16" t="s">
        <v>37</v>
      </c>
      <c r="AX285" s="16" t="s">
        <v>84</v>
      </c>
      <c r="AY285" s="174" t="s">
        <v>128</v>
      </c>
    </row>
    <row r="286" spans="1:65" s="2" customFormat="1" ht="37.75" customHeight="1">
      <c r="A286" s="30"/>
      <c r="B286" s="135"/>
      <c r="C286" s="136" t="s">
        <v>612</v>
      </c>
      <c r="D286" s="136" t="s">
        <v>132</v>
      </c>
      <c r="E286" s="137" t="s">
        <v>613</v>
      </c>
      <c r="F286" s="138" t="s">
        <v>614</v>
      </c>
      <c r="G286" s="139" t="s">
        <v>256</v>
      </c>
      <c r="H286" s="140">
        <v>1.411</v>
      </c>
      <c r="I286" s="141">
        <v>5180</v>
      </c>
      <c r="J286" s="141">
        <f>ROUND(I286*H286,2)</f>
        <v>7308.98</v>
      </c>
      <c r="K286" s="138" t="s">
        <v>156</v>
      </c>
      <c r="L286" s="31"/>
      <c r="M286" s="142" t="s">
        <v>3</v>
      </c>
      <c r="N286" s="143" t="s">
        <v>47</v>
      </c>
      <c r="O286" s="144">
        <v>2.5129999999999999</v>
      </c>
      <c r="P286" s="144">
        <f>O286*H286</f>
        <v>3.5458430000000001</v>
      </c>
      <c r="Q286" s="144">
        <v>2.5019499999999999</v>
      </c>
      <c r="R286" s="144">
        <f>Q286*H286</f>
        <v>3.5302514499999997</v>
      </c>
      <c r="S286" s="144">
        <v>0</v>
      </c>
      <c r="T286" s="145">
        <f>S286*H286</f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46" t="s">
        <v>137</v>
      </c>
      <c r="AT286" s="146" t="s">
        <v>132</v>
      </c>
      <c r="AU286" s="146" t="s">
        <v>86</v>
      </c>
      <c r="AY286" s="18" t="s">
        <v>128</v>
      </c>
      <c r="BE286" s="147">
        <f>IF(N286="základní",J286,0)</f>
        <v>7308.98</v>
      </c>
      <c r="BF286" s="147">
        <f>IF(N286="snížená",J286,0)</f>
        <v>0</v>
      </c>
      <c r="BG286" s="147">
        <f>IF(N286="zákl. přenesená",J286,0)</f>
        <v>0</v>
      </c>
      <c r="BH286" s="147">
        <f>IF(N286="sníž. přenesená",J286,0)</f>
        <v>0</v>
      </c>
      <c r="BI286" s="147">
        <f>IF(N286="nulová",J286,0)</f>
        <v>0</v>
      </c>
      <c r="BJ286" s="18" t="s">
        <v>84</v>
      </c>
      <c r="BK286" s="147">
        <f>ROUND(I286*H286,2)</f>
        <v>7308.98</v>
      </c>
      <c r="BL286" s="18" t="s">
        <v>137</v>
      </c>
      <c r="BM286" s="146" t="s">
        <v>615</v>
      </c>
    </row>
    <row r="287" spans="1:65" s="2" customFormat="1" ht="11">
      <c r="A287" s="30"/>
      <c r="B287" s="31"/>
      <c r="C287" s="30"/>
      <c r="D287" s="148" t="s">
        <v>139</v>
      </c>
      <c r="E287" s="30"/>
      <c r="F287" s="149" t="s">
        <v>616</v>
      </c>
      <c r="G287" s="30"/>
      <c r="H287" s="30"/>
      <c r="I287" s="30"/>
      <c r="J287" s="30"/>
      <c r="K287" s="30"/>
      <c r="L287" s="31"/>
      <c r="M287" s="150"/>
      <c r="N287" s="151"/>
      <c r="O287" s="51"/>
      <c r="P287" s="51"/>
      <c r="Q287" s="51"/>
      <c r="R287" s="51"/>
      <c r="S287" s="51"/>
      <c r="T287" s="52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T287" s="18" t="s">
        <v>139</v>
      </c>
      <c r="AU287" s="18" t="s">
        <v>86</v>
      </c>
    </row>
    <row r="288" spans="1:65" s="14" customFormat="1" ht="12">
      <c r="B288" s="160"/>
      <c r="D288" s="153" t="s">
        <v>146</v>
      </c>
      <c r="E288" s="161" t="s">
        <v>3</v>
      </c>
      <c r="F288" s="162" t="s">
        <v>617</v>
      </c>
      <c r="H288" s="161" t="s">
        <v>3</v>
      </c>
      <c r="L288" s="160"/>
      <c r="M288" s="163"/>
      <c r="N288" s="164"/>
      <c r="O288" s="164"/>
      <c r="P288" s="164"/>
      <c r="Q288" s="164"/>
      <c r="R288" s="164"/>
      <c r="S288" s="164"/>
      <c r="T288" s="165"/>
      <c r="AT288" s="161" t="s">
        <v>146</v>
      </c>
      <c r="AU288" s="161" t="s">
        <v>86</v>
      </c>
      <c r="AV288" s="14" t="s">
        <v>84</v>
      </c>
      <c r="AW288" s="14" t="s">
        <v>37</v>
      </c>
      <c r="AX288" s="14" t="s">
        <v>76</v>
      </c>
      <c r="AY288" s="161" t="s">
        <v>128</v>
      </c>
    </row>
    <row r="289" spans="1:65" s="13" customFormat="1" ht="12">
      <c r="B289" s="152"/>
      <c r="D289" s="153" t="s">
        <v>146</v>
      </c>
      <c r="E289" s="159" t="s">
        <v>3</v>
      </c>
      <c r="F289" s="154" t="s">
        <v>618</v>
      </c>
      <c r="H289" s="155">
        <v>1.411</v>
      </c>
      <c r="L289" s="152"/>
      <c r="M289" s="156"/>
      <c r="N289" s="157"/>
      <c r="O289" s="157"/>
      <c r="P289" s="157"/>
      <c r="Q289" s="157"/>
      <c r="R289" s="157"/>
      <c r="S289" s="157"/>
      <c r="T289" s="158"/>
      <c r="AT289" s="159" t="s">
        <v>146</v>
      </c>
      <c r="AU289" s="159" t="s">
        <v>86</v>
      </c>
      <c r="AV289" s="13" t="s">
        <v>86</v>
      </c>
      <c r="AW289" s="13" t="s">
        <v>37</v>
      </c>
      <c r="AX289" s="13" t="s">
        <v>76</v>
      </c>
      <c r="AY289" s="159" t="s">
        <v>128</v>
      </c>
    </row>
    <row r="290" spans="1:65" s="16" customFormat="1" ht="12">
      <c r="B290" s="173"/>
      <c r="D290" s="153" t="s">
        <v>146</v>
      </c>
      <c r="E290" s="174" t="s">
        <v>3</v>
      </c>
      <c r="F290" s="175" t="s">
        <v>196</v>
      </c>
      <c r="H290" s="176">
        <v>1.411</v>
      </c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146</v>
      </c>
      <c r="AU290" s="174" t="s">
        <v>86</v>
      </c>
      <c r="AV290" s="16" t="s">
        <v>137</v>
      </c>
      <c r="AW290" s="16" t="s">
        <v>37</v>
      </c>
      <c r="AX290" s="16" t="s">
        <v>84</v>
      </c>
      <c r="AY290" s="174" t="s">
        <v>128</v>
      </c>
    </row>
    <row r="291" spans="1:65" s="2" customFormat="1" ht="37.75" customHeight="1">
      <c r="A291" s="30"/>
      <c r="B291" s="135"/>
      <c r="C291" s="136" t="s">
        <v>619</v>
      </c>
      <c r="D291" s="136" t="s">
        <v>132</v>
      </c>
      <c r="E291" s="137" t="s">
        <v>620</v>
      </c>
      <c r="F291" s="138" t="s">
        <v>621</v>
      </c>
      <c r="G291" s="139" t="s">
        <v>135</v>
      </c>
      <c r="H291" s="140">
        <v>3.1E-2</v>
      </c>
      <c r="I291" s="141">
        <v>39000</v>
      </c>
      <c r="J291" s="141">
        <f>ROUND(I291*H291,2)</f>
        <v>1209</v>
      </c>
      <c r="K291" s="138" t="s">
        <v>156</v>
      </c>
      <c r="L291" s="31"/>
      <c r="M291" s="142" t="s">
        <v>3</v>
      </c>
      <c r="N291" s="143" t="s">
        <v>47</v>
      </c>
      <c r="O291" s="144">
        <v>15.211</v>
      </c>
      <c r="P291" s="144">
        <f>O291*H291</f>
        <v>0.47154099999999999</v>
      </c>
      <c r="Q291" s="144">
        <v>1.06277</v>
      </c>
      <c r="R291" s="144">
        <f>Q291*H291</f>
        <v>3.2945870000000002E-2</v>
      </c>
      <c r="S291" s="144">
        <v>0</v>
      </c>
      <c r="T291" s="145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46" t="s">
        <v>137</v>
      </c>
      <c r="AT291" s="146" t="s">
        <v>132</v>
      </c>
      <c r="AU291" s="146" t="s">
        <v>86</v>
      </c>
      <c r="AY291" s="18" t="s">
        <v>128</v>
      </c>
      <c r="BE291" s="147">
        <f>IF(N291="základní",J291,0)</f>
        <v>1209</v>
      </c>
      <c r="BF291" s="147">
        <f>IF(N291="snížená",J291,0)</f>
        <v>0</v>
      </c>
      <c r="BG291" s="147">
        <f>IF(N291="zákl. přenesená",J291,0)</f>
        <v>0</v>
      </c>
      <c r="BH291" s="147">
        <f>IF(N291="sníž. přenesená",J291,0)</f>
        <v>0</v>
      </c>
      <c r="BI291" s="147">
        <f>IF(N291="nulová",J291,0)</f>
        <v>0</v>
      </c>
      <c r="BJ291" s="18" t="s">
        <v>84</v>
      </c>
      <c r="BK291" s="147">
        <f>ROUND(I291*H291,2)</f>
        <v>1209</v>
      </c>
      <c r="BL291" s="18" t="s">
        <v>137</v>
      </c>
      <c r="BM291" s="146" t="s">
        <v>622</v>
      </c>
    </row>
    <row r="292" spans="1:65" s="2" customFormat="1" ht="11">
      <c r="A292" s="30"/>
      <c r="B292" s="31"/>
      <c r="C292" s="30"/>
      <c r="D292" s="148" t="s">
        <v>139</v>
      </c>
      <c r="E292" s="30"/>
      <c r="F292" s="149" t="s">
        <v>623</v>
      </c>
      <c r="G292" s="30"/>
      <c r="H292" s="30"/>
      <c r="I292" s="30"/>
      <c r="J292" s="30"/>
      <c r="K292" s="30"/>
      <c r="L292" s="31"/>
      <c r="M292" s="150"/>
      <c r="N292" s="151"/>
      <c r="O292" s="51"/>
      <c r="P292" s="51"/>
      <c r="Q292" s="51"/>
      <c r="R292" s="51"/>
      <c r="S292" s="51"/>
      <c r="T292" s="52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T292" s="18" t="s">
        <v>139</v>
      </c>
      <c r="AU292" s="18" t="s">
        <v>86</v>
      </c>
    </row>
    <row r="293" spans="1:65" s="14" customFormat="1" ht="12">
      <c r="B293" s="160"/>
      <c r="D293" s="153" t="s">
        <v>146</v>
      </c>
      <c r="E293" s="161" t="s">
        <v>3</v>
      </c>
      <c r="F293" s="162" t="s">
        <v>624</v>
      </c>
      <c r="H293" s="161" t="s">
        <v>3</v>
      </c>
      <c r="L293" s="160"/>
      <c r="M293" s="163"/>
      <c r="N293" s="164"/>
      <c r="O293" s="164"/>
      <c r="P293" s="164"/>
      <c r="Q293" s="164"/>
      <c r="R293" s="164"/>
      <c r="S293" s="164"/>
      <c r="T293" s="165"/>
      <c r="AT293" s="161" t="s">
        <v>146</v>
      </c>
      <c r="AU293" s="161" t="s">
        <v>86</v>
      </c>
      <c r="AV293" s="14" t="s">
        <v>84</v>
      </c>
      <c r="AW293" s="14" t="s">
        <v>37</v>
      </c>
      <c r="AX293" s="14" t="s">
        <v>76</v>
      </c>
      <c r="AY293" s="161" t="s">
        <v>128</v>
      </c>
    </row>
    <row r="294" spans="1:65" s="13" customFormat="1" ht="12">
      <c r="B294" s="152"/>
      <c r="D294" s="153" t="s">
        <v>146</v>
      </c>
      <c r="E294" s="159" t="s">
        <v>3</v>
      </c>
      <c r="F294" s="154" t="s">
        <v>625</v>
      </c>
      <c r="H294" s="155">
        <v>3.1E-2</v>
      </c>
      <c r="L294" s="152"/>
      <c r="M294" s="156"/>
      <c r="N294" s="157"/>
      <c r="O294" s="157"/>
      <c r="P294" s="157"/>
      <c r="Q294" s="157"/>
      <c r="R294" s="157"/>
      <c r="S294" s="157"/>
      <c r="T294" s="158"/>
      <c r="AT294" s="159" t="s">
        <v>146</v>
      </c>
      <c r="AU294" s="159" t="s">
        <v>86</v>
      </c>
      <c r="AV294" s="13" t="s">
        <v>86</v>
      </c>
      <c r="AW294" s="13" t="s">
        <v>37</v>
      </c>
      <c r="AX294" s="13" t="s">
        <v>76</v>
      </c>
      <c r="AY294" s="159" t="s">
        <v>128</v>
      </c>
    </row>
    <row r="295" spans="1:65" s="16" customFormat="1" ht="12">
      <c r="B295" s="173"/>
      <c r="D295" s="153" t="s">
        <v>146</v>
      </c>
      <c r="E295" s="174" t="s">
        <v>3</v>
      </c>
      <c r="F295" s="175" t="s">
        <v>196</v>
      </c>
      <c r="H295" s="176">
        <v>3.1E-2</v>
      </c>
      <c r="L295" s="173"/>
      <c r="M295" s="177"/>
      <c r="N295" s="178"/>
      <c r="O295" s="178"/>
      <c r="P295" s="178"/>
      <c r="Q295" s="178"/>
      <c r="R295" s="178"/>
      <c r="S295" s="178"/>
      <c r="T295" s="179"/>
      <c r="AT295" s="174" t="s">
        <v>146</v>
      </c>
      <c r="AU295" s="174" t="s">
        <v>86</v>
      </c>
      <c r="AV295" s="16" t="s">
        <v>137</v>
      </c>
      <c r="AW295" s="16" t="s">
        <v>37</v>
      </c>
      <c r="AX295" s="16" t="s">
        <v>84</v>
      </c>
      <c r="AY295" s="174" t="s">
        <v>128</v>
      </c>
    </row>
    <row r="296" spans="1:65" s="2" customFormat="1" ht="33" customHeight="1">
      <c r="A296" s="30"/>
      <c r="B296" s="135"/>
      <c r="C296" s="136" t="s">
        <v>626</v>
      </c>
      <c r="D296" s="136" t="s">
        <v>132</v>
      </c>
      <c r="E296" s="137" t="s">
        <v>627</v>
      </c>
      <c r="F296" s="138" t="s">
        <v>628</v>
      </c>
      <c r="G296" s="139" t="s">
        <v>176</v>
      </c>
      <c r="H296" s="140">
        <v>0.91100000000000003</v>
      </c>
      <c r="I296" s="141">
        <v>620</v>
      </c>
      <c r="J296" s="141">
        <f>ROUND(I296*H296,2)</f>
        <v>564.82000000000005</v>
      </c>
      <c r="K296" s="138" t="s">
        <v>156</v>
      </c>
      <c r="L296" s="31"/>
      <c r="M296" s="142" t="s">
        <v>3</v>
      </c>
      <c r="N296" s="143" t="s">
        <v>47</v>
      </c>
      <c r="O296" s="144">
        <v>0.92300000000000004</v>
      </c>
      <c r="P296" s="144">
        <f>O296*H296</f>
        <v>0.84085300000000007</v>
      </c>
      <c r="Q296" s="144">
        <v>7.92E-3</v>
      </c>
      <c r="R296" s="144">
        <f>Q296*H296</f>
        <v>7.2151200000000002E-3</v>
      </c>
      <c r="S296" s="144">
        <v>0</v>
      </c>
      <c r="T296" s="145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46" t="s">
        <v>137</v>
      </c>
      <c r="AT296" s="146" t="s">
        <v>132</v>
      </c>
      <c r="AU296" s="146" t="s">
        <v>86</v>
      </c>
      <c r="AY296" s="18" t="s">
        <v>128</v>
      </c>
      <c r="BE296" s="147">
        <f>IF(N296="základní",J296,0)</f>
        <v>564.82000000000005</v>
      </c>
      <c r="BF296" s="147">
        <f>IF(N296="snížená",J296,0)</f>
        <v>0</v>
      </c>
      <c r="BG296" s="147">
        <f>IF(N296="zákl. přenesená",J296,0)</f>
        <v>0</v>
      </c>
      <c r="BH296" s="147">
        <f>IF(N296="sníž. přenesená",J296,0)</f>
        <v>0</v>
      </c>
      <c r="BI296" s="147">
        <f>IF(N296="nulová",J296,0)</f>
        <v>0</v>
      </c>
      <c r="BJ296" s="18" t="s">
        <v>84</v>
      </c>
      <c r="BK296" s="147">
        <f>ROUND(I296*H296,2)</f>
        <v>564.82000000000005</v>
      </c>
      <c r="BL296" s="18" t="s">
        <v>137</v>
      </c>
      <c r="BM296" s="146" t="s">
        <v>629</v>
      </c>
    </row>
    <row r="297" spans="1:65" s="2" customFormat="1" ht="11">
      <c r="A297" s="30"/>
      <c r="B297" s="31"/>
      <c r="C297" s="30"/>
      <c r="D297" s="148" t="s">
        <v>139</v>
      </c>
      <c r="E297" s="30"/>
      <c r="F297" s="149" t="s">
        <v>630</v>
      </c>
      <c r="G297" s="30"/>
      <c r="H297" s="30"/>
      <c r="I297" s="30"/>
      <c r="J297" s="30"/>
      <c r="K297" s="30"/>
      <c r="L297" s="31"/>
      <c r="M297" s="150"/>
      <c r="N297" s="151"/>
      <c r="O297" s="51"/>
      <c r="P297" s="51"/>
      <c r="Q297" s="51"/>
      <c r="R297" s="51"/>
      <c r="S297" s="51"/>
      <c r="T297" s="52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T297" s="18" t="s">
        <v>139</v>
      </c>
      <c r="AU297" s="18" t="s">
        <v>86</v>
      </c>
    </row>
    <row r="298" spans="1:65" s="13" customFormat="1" ht="12">
      <c r="B298" s="152"/>
      <c r="D298" s="153" t="s">
        <v>146</v>
      </c>
      <c r="E298" s="159" t="s">
        <v>3</v>
      </c>
      <c r="F298" s="154" t="s">
        <v>631</v>
      </c>
      <c r="H298" s="155">
        <v>0.91100000000000003</v>
      </c>
      <c r="L298" s="152"/>
      <c r="M298" s="156"/>
      <c r="N298" s="157"/>
      <c r="O298" s="157"/>
      <c r="P298" s="157"/>
      <c r="Q298" s="157"/>
      <c r="R298" s="157"/>
      <c r="S298" s="157"/>
      <c r="T298" s="158"/>
      <c r="AT298" s="159" t="s">
        <v>146</v>
      </c>
      <c r="AU298" s="159" t="s">
        <v>86</v>
      </c>
      <c r="AV298" s="13" t="s">
        <v>86</v>
      </c>
      <c r="AW298" s="13" t="s">
        <v>37</v>
      </c>
      <c r="AX298" s="13" t="s">
        <v>76</v>
      </c>
      <c r="AY298" s="159" t="s">
        <v>128</v>
      </c>
    </row>
    <row r="299" spans="1:65" s="16" customFormat="1" ht="12">
      <c r="B299" s="173"/>
      <c r="D299" s="153" t="s">
        <v>146</v>
      </c>
      <c r="E299" s="174" t="s">
        <v>3</v>
      </c>
      <c r="F299" s="175" t="s">
        <v>196</v>
      </c>
      <c r="H299" s="176">
        <v>0.91100000000000003</v>
      </c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146</v>
      </c>
      <c r="AU299" s="174" t="s">
        <v>86</v>
      </c>
      <c r="AV299" s="16" t="s">
        <v>137</v>
      </c>
      <c r="AW299" s="16" t="s">
        <v>37</v>
      </c>
      <c r="AX299" s="16" t="s">
        <v>84</v>
      </c>
      <c r="AY299" s="174" t="s">
        <v>128</v>
      </c>
    </row>
    <row r="300" spans="1:65" s="2" customFormat="1" ht="33" customHeight="1">
      <c r="A300" s="30"/>
      <c r="B300" s="135"/>
      <c r="C300" s="136" t="s">
        <v>632</v>
      </c>
      <c r="D300" s="136" t="s">
        <v>132</v>
      </c>
      <c r="E300" s="137" t="s">
        <v>633</v>
      </c>
      <c r="F300" s="138" t="s">
        <v>634</v>
      </c>
      <c r="G300" s="139" t="s">
        <v>176</v>
      </c>
      <c r="H300" s="140">
        <v>0.91100000000000003</v>
      </c>
      <c r="I300" s="141">
        <v>120</v>
      </c>
      <c r="J300" s="141">
        <f>ROUND(I300*H300,2)</f>
        <v>109.32</v>
      </c>
      <c r="K300" s="138" t="s">
        <v>156</v>
      </c>
      <c r="L300" s="31"/>
      <c r="M300" s="142" t="s">
        <v>3</v>
      </c>
      <c r="N300" s="143" t="s">
        <v>47</v>
      </c>
      <c r="O300" s="144">
        <v>0.26</v>
      </c>
      <c r="P300" s="144">
        <f>O300*H300</f>
        <v>0.23686000000000001</v>
      </c>
      <c r="Q300" s="144">
        <v>0</v>
      </c>
      <c r="R300" s="144">
        <f>Q300*H300</f>
        <v>0</v>
      </c>
      <c r="S300" s="144">
        <v>0</v>
      </c>
      <c r="T300" s="145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46" t="s">
        <v>137</v>
      </c>
      <c r="AT300" s="146" t="s">
        <v>132</v>
      </c>
      <c r="AU300" s="146" t="s">
        <v>86</v>
      </c>
      <c r="AY300" s="18" t="s">
        <v>128</v>
      </c>
      <c r="BE300" s="147">
        <f>IF(N300="základní",J300,0)</f>
        <v>109.32</v>
      </c>
      <c r="BF300" s="147">
        <f>IF(N300="snížená",J300,0)</f>
        <v>0</v>
      </c>
      <c r="BG300" s="147">
        <f>IF(N300="zákl. přenesená",J300,0)</f>
        <v>0</v>
      </c>
      <c r="BH300" s="147">
        <f>IF(N300="sníž. přenesená",J300,0)</f>
        <v>0</v>
      </c>
      <c r="BI300" s="147">
        <f>IF(N300="nulová",J300,0)</f>
        <v>0</v>
      </c>
      <c r="BJ300" s="18" t="s">
        <v>84</v>
      </c>
      <c r="BK300" s="147">
        <f>ROUND(I300*H300,2)</f>
        <v>109.32</v>
      </c>
      <c r="BL300" s="18" t="s">
        <v>137</v>
      </c>
      <c r="BM300" s="146" t="s">
        <v>635</v>
      </c>
    </row>
    <row r="301" spans="1:65" s="2" customFormat="1" ht="11">
      <c r="A301" s="30"/>
      <c r="B301" s="31"/>
      <c r="C301" s="30"/>
      <c r="D301" s="148" t="s">
        <v>139</v>
      </c>
      <c r="E301" s="30"/>
      <c r="F301" s="149" t="s">
        <v>636</v>
      </c>
      <c r="G301" s="30"/>
      <c r="H301" s="30"/>
      <c r="I301" s="30"/>
      <c r="J301" s="30"/>
      <c r="K301" s="30"/>
      <c r="L301" s="31"/>
      <c r="M301" s="150"/>
      <c r="N301" s="151"/>
      <c r="O301" s="51"/>
      <c r="P301" s="51"/>
      <c r="Q301" s="51"/>
      <c r="R301" s="51"/>
      <c r="S301" s="51"/>
      <c r="T301" s="52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T301" s="18" t="s">
        <v>139</v>
      </c>
      <c r="AU301" s="18" t="s">
        <v>86</v>
      </c>
    </row>
    <row r="302" spans="1:65" s="12" customFormat="1" ht="22.75" customHeight="1">
      <c r="B302" s="123"/>
      <c r="D302" s="124" t="s">
        <v>75</v>
      </c>
      <c r="E302" s="133" t="s">
        <v>423</v>
      </c>
      <c r="F302" s="133" t="s">
        <v>637</v>
      </c>
      <c r="J302" s="134">
        <f>BK302</f>
        <v>36300</v>
      </c>
      <c r="L302" s="123"/>
      <c r="M302" s="127"/>
      <c r="N302" s="128"/>
      <c r="O302" s="128"/>
      <c r="P302" s="129">
        <f>SUM(P303:P308)</f>
        <v>12.75</v>
      </c>
      <c r="Q302" s="128"/>
      <c r="R302" s="129">
        <f>SUM(R303:R308)</f>
        <v>0</v>
      </c>
      <c r="S302" s="128"/>
      <c r="T302" s="130">
        <f>SUM(T303:T308)</f>
        <v>0</v>
      </c>
      <c r="AR302" s="124" t="s">
        <v>84</v>
      </c>
      <c r="AT302" s="131" t="s">
        <v>75</v>
      </c>
      <c r="AU302" s="131" t="s">
        <v>84</v>
      </c>
      <c r="AY302" s="124" t="s">
        <v>128</v>
      </c>
      <c r="BK302" s="132">
        <f>SUM(BK303:BK308)</f>
        <v>36300</v>
      </c>
    </row>
    <row r="303" spans="1:65" s="2" customFormat="1" ht="24.25" customHeight="1">
      <c r="A303" s="30"/>
      <c r="B303" s="135"/>
      <c r="C303" s="136" t="s">
        <v>638</v>
      </c>
      <c r="D303" s="136" t="s">
        <v>132</v>
      </c>
      <c r="E303" s="137" t="s">
        <v>639</v>
      </c>
      <c r="F303" s="138" t="s">
        <v>640</v>
      </c>
      <c r="G303" s="139" t="s">
        <v>176</v>
      </c>
      <c r="H303" s="140">
        <v>30</v>
      </c>
      <c r="I303" s="141">
        <v>1210</v>
      </c>
      <c r="J303" s="141">
        <f>ROUND(I303*H303,2)</f>
        <v>36300</v>
      </c>
      <c r="K303" s="138" t="s">
        <v>156</v>
      </c>
      <c r="L303" s="31"/>
      <c r="M303" s="142" t="s">
        <v>3</v>
      </c>
      <c r="N303" s="143" t="s">
        <v>47</v>
      </c>
      <c r="O303" s="144">
        <v>0.42499999999999999</v>
      </c>
      <c r="P303" s="144">
        <f>O303*H303</f>
        <v>12.75</v>
      </c>
      <c r="Q303" s="144">
        <v>0</v>
      </c>
      <c r="R303" s="144">
        <f>Q303*H303</f>
        <v>0</v>
      </c>
      <c r="S303" s="144">
        <v>0</v>
      </c>
      <c r="T303" s="145">
        <f>S303*H303</f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46" t="s">
        <v>137</v>
      </c>
      <c r="AT303" s="146" t="s">
        <v>132</v>
      </c>
      <c r="AU303" s="146" t="s">
        <v>86</v>
      </c>
      <c r="AY303" s="18" t="s">
        <v>128</v>
      </c>
      <c r="BE303" s="147">
        <f>IF(N303="základní",J303,0)</f>
        <v>36300</v>
      </c>
      <c r="BF303" s="147">
        <f>IF(N303="snížená",J303,0)</f>
        <v>0</v>
      </c>
      <c r="BG303" s="147">
        <f>IF(N303="zákl. přenesená",J303,0)</f>
        <v>0</v>
      </c>
      <c r="BH303" s="147">
        <f>IF(N303="sníž. přenesená",J303,0)</f>
        <v>0</v>
      </c>
      <c r="BI303" s="147">
        <f>IF(N303="nulová",J303,0)</f>
        <v>0</v>
      </c>
      <c r="BJ303" s="18" t="s">
        <v>84</v>
      </c>
      <c r="BK303" s="147">
        <f>ROUND(I303*H303,2)</f>
        <v>36300</v>
      </c>
      <c r="BL303" s="18" t="s">
        <v>137</v>
      </c>
      <c r="BM303" s="146" t="s">
        <v>641</v>
      </c>
    </row>
    <row r="304" spans="1:65" s="2" customFormat="1" ht="11">
      <c r="A304" s="30"/>
      <c r="B304" s="31"/>
      <c r="C304" s="30"/>
      <c r="D304" s="148" t="s">
        <v>139</v>
      </c>
      <c r="E304" s="30"/>
      <c r="F304" s="149" t="s">
        <v>642</v>
      </c>
      <c r="G304" s="30"/>
      <c r="H304" s="30"/>
      <c r="I304" s="30"/>
      <c r="J304" s="30"/>
      <c r="K304" s="30"/>
      <c r="L304" s="31"/>
      <c r="M304" s="150"/>
      <c r="N304" s="151"/>
      <c r="O304" s="51"/>
      <c r="P304" s="51"/>
      <c r="Q304" s="51"/>
      <c r="R304" s="51"/>
      <c r="S304" s="51"/>
      <c r="T304" s="52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T304" s="18" t="s">
        <v>139</v>
      </c>
      <c r="AU304" s="18" t="s">
        <v>86</v>
      </c>
    </row>
    <row r="305" spans="1:65" s="14" customFormat="1" ht="12">
      <c r="B305" s="160"/>
      <c r="D305" s="153" t="s">
        <v>146</v>
      </c>
      <c r="E305" s="161" t="s">
        <v>3</v>
      </c>
      <c r="F305" s="162" t="s">
        <v>643</v>
      </c>
      <c r="H305" s="161" t="s">
        <v>3</v>
      </c>
      <c r="L305" s="160"/>
      <c r="M305" s="163"/>
      <c r="N305" s="164"/>
      <c r="O305" s="164"/>
      <c r="P305" s="164"/>
      <c r="Q305" s="164"/>
      <c r="R305" s="164"/>
      <c r="S305" s="164"/>
      <c r="T305" s="165"/>
      <c r="AT305" s="161" t="s">
        <v>146</v>
      </c>
      <c r="AU305" s="161" t="s">
        <v>86</v>
      </c>
      <c r="AV305" s="14" t="s">
        <v>84</v>
      </c>
      <c r="AW305" s="14" t="s">
        <v>37</v>
      </c>
      <c r="AX305" s="14" t="s">
        <v>76</v>
      </c>
      <c r="AY305" s="161" t="s">
        <v>128</v>
      </c>
    </row>
    <row r="306" spans="1:65" s="14" customFormat="1" ht="12">
      <c r="B306" s="160"/>
      <c r="D306" s="153" t="s">
        <v>146</v>
      </c>
      <c r="E306" s="161" t="s">
        <v>3</v>
      </c>
      <c r="F306" s="162" t="s">
        <v>644</v>
      </c>
      <c r="H306" s="161" t="s">
        <v>3</v>
      </c>
      <c r="L306" s="160"/>
      <c r="M306" s="163"/>
      <c r="N306" s="164"/>
      <c r="O306" s="164"/>
      <c r="P306" s="164"/>
      <c r="Q306" s="164"/>
      <c r="R306" s="164"/>
      <c r="S306" s="164"/>
      <c r="T306" s="165"/>
      <c r="AT306" s="161" t="s">
        <v>146</v>
      </c>
      <c r="AU306" s="161" t="s">
        <v>86</v>
      </c>
      <c r="AV306" s="14" t="s">
        <v>84</v>
      </c>
      <c r="AW306" s="14" t="s">
        <v>37</v>
      </c>
      <c r="AX306" s="14" t="s">
        <v>76</v>
      </c>
      <c r="AY306" s="161" t="s">
        <v>128</v>
      </c>
    </row>
    <row r="307" spans="1:65" s="13" customFormat="1" ht="12">
      <c r="B307" s="152"/>
      <c r="D307" s="153" t="s">
        <v>146</v>
      </c>
      <c r="E307" s="159" t="s">
        <v>3</v>
      </c>
      <c r="F307" s="154" t="s">
        <v>645</v>
      </c>
      <c r="H307" s="155">
        <v>30</v>
      </c>
      <c r="L307" s="152"/>
      <c r="M307" s="156"/>
      <c r="N307" s="157"/>
      <c r="O307" s="157"/>
      <c r="P307" s="157"/>
      <c r="Q307" s="157"/>
      <c r="R307" s="157"/>
      <c r="S307" s="157"/>
      <c r="T307" s="158"/>
      <c r="AT307" s="159" t="s">
        <v>146</v>
      </c>
      <c r="AU307" s="159" t="s">
        <v>86</v>
      </c>
      <c r="AV307" s="13" t="s">
        <v>86</v>
      </c>
      <c r="AW307" s="13" t="s">
        <v>37</v>
      </c>
      <c r="AX307" s="13" t="s">
        <v>76</v>
      </c>
      <c r="AY307" s="159" t="s">
        <v>128</v>
      </c>
    </row>
    <row r="308" spans="1:65" s="16" customFormat="1" ht="12">
      <c r="B308" s="173"/>
      <c r="D308" s="153" t="s">
        <v>146</v>
      </c>
      <c r="E308" s="174" t="s">
        <v>3</v>
      </c>
      <c r="F308" s="175" t="s">
        <v>196</v>
      </c>
      <c r="H308" s="176">
        <v>30</v>
      </c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146</v>
      </c>
      <c r="AU308" s="174" t="s">
        <v>86</v>
      </c>
      <c r="AV308" s="16" t="s">
        <v>137</v>
      </c>
      <c r="AW308" s="16" t="s">
        <v>37</v>
      </c>
      <c r="AX308" s="16" t="s">
        <v>84</v>
      </c>
      <c r="AY308" s="174" t="s">
        <v>128</v>
      </c>
    </row>
    <row r="309" spans="1:65" s="12" customFormat="1" ht="22.75" customHeight="1">
      <c r="B309" s="123"/>
      <c r="D309" s="124" t="s">
        <v>75</v>
      </c>
      <c r="E309" s="133" t="s">
        <v>430</v>
      </c>
      <c r="F309" s="133" t="s">
        <v>646</v>
      </c>
      <c r="J309" s="134">
        <f>BK309</f>
        <v>181502.78999999998</v>
      </c>
      <c r="L309" s="123"/>
      <c r="M309" s="127"/>
      <c r="N309" s="128"/>
      <c r="O309" s="128"/>
      <c r="P309" s="129">
        <f>SUM(P310:P402)</f>
        <v>19.042515000000002</v>
      </c>
      <c r="Q309" s="128"/>
      <c r="R309" s="129">
        <f>SUM(R310:R402)</f>
        <v>17.326335049888002</v>
      </c>
      <c r="S309" s="128"/>
      <c r="T309" s="130">
        <f>SUM(T310:T402)</f>
        <v>0</v>
      </c>
      <c r="AR309" s="124" t="s">
        <v>84</v>
      </c>
      <c r="AT309" s="131" t="s">
        <v>75</v>
      </c>
      <c r="AU309" s="131" t="s">
        <v>84</v>
      </c>
      <c r="AY309" s="124" t="s">
        <v>128</v>
      </c>
      <c r="BK309" s="132">
        <f>SUM(BK310:BK402)</f>
        <v>181502.78999999998</v>
      </c>
    </row>
    <row r="310" spans="1:65" s="2" customFormat="1" ht="24.25" customHeight="1">
      <c r="A310" s="30"/>
      <c r="B310" s="135"/>
      <c r="C310" s="136" t="s">
        <v>647</v>
      </c>
      <c r="D310" s="136" t="s">
        <v>132</v>
      </c>
      <c r="E310" s="137" t="s">
        <v>648</v>
      </c>
      <c r="F310" s="138" t="s">
        <v>649</v>
      </c>
      <c r="G310" s="139" t="s">
        <v>176</v>
      </c>
      <c r="H310" s="140">
        <v>99.843000000000004</v>
      </c>
      <c r="I310" s="141">
        <v>50.9</v>
      </c>
      <c r="J310" s="141">
        <f>ROUND(I310*H310,2)</f>
        <v>5082.01</v>
      </c>
      <c r="K310" s="138" t="s">
        <v>136</v>
      </c>
      <c r="L310" s="31"/>
      <c r="M310" s="142" t="s">
        <v>3</v>
      </c>
      <c r="N310" s="143" t="s">
        <v>47</v>
      </c>
      <c r="O310" s="144">
        <v>0</v>
      </c>
      <c r="P310" s="144">
        <f>O310*H310</f>
        <v>0</v>
      </c>
      <c r="Q310" s="144">
        <v>2.63E-4</v>
      </c>
      <c r="R310" s="144">
        <f>Q310*H310</f>
        <v>2.6258709000000002E-2</v>
      </c>
      <c r="S310" s="144">
        <v>0</v>
      </c>
      <c r="T310" s="145">
        <f>S310*H310</f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46" t="s">
        <v>137</v>
      </c>
      <c r="AT310" s="146" t="s">
        <v>132</v>
      </c>
      <c r="AU310" s="146" t="s">
        <v>86</v>
      </c>
      <c r="AY310" s="18" t="s">
        <v>128</v>
      </c>
      <c r="BE310" s="147">
        <f>IF(N310="základní",J310,0)</f>
        <v>5082.01</v>
      </c>
      <c r="BF310" s="147">
        <f>IF(N310="snížená",J310,0)</f>
        <v>0</v>
      </c>
      <c r="BG310" s="147">
        <f>IF(N310="zákl. přenesená",J310,0)</f>
        <v>0</v>
      </c>
      <c r="BH310" s="147">
        <f>IF(N310="sníž. přenesená",J310,0)</f>
        <v>0</v>
      </c>
      <c r="BI310" s="147">
        <f>IF(N310="nulová",J310,0)</f>
        <v>0</v>
      </c>
      <c r="BJ310" s="18" t="s">
        <v>84</v>
      </c>
      <c r="BK310" s="147">
        <f>ROUND(I310*H310,2)</f>
        <v>5082.01</v>
      </c>
      <c r="BL310" s="18" t="s">
        <v>137</v>
      </c>
      <c r="BM310" s="146" t="s">
        <v>650</v>
      </c>
    </row>
    <row r="311" spans="1:65" s="2" customFormat="1" ht="11">
      <c r="A311" s="30"/>
      <c r="B311" s="31"/>
      <c r="C311" s="30"/>
      <c r="D311" s="148" t="s">
        <v>139</v>
      </c>
      <c r="E311" s="30"/>
      <c r="F311" s="149" t="s">
        <v>651</v>
      </c>
      <c r="G311" s="30"/>
      <c r="H311" s="30"/>
      <c r="I311" s="30"/>
      <c r="J311" s="30"/>
      <c r="K311" s="30"/>
      <c r="L311" s="31"/>
      <c r="M311" s="150"/>
      <c r="N311" s="151"/>
      <c r="O311" s="51"/>
      <c r="P311" s="51"/>
      <c r="Q311" s="51"/>
      <c r="R311" s="51"/>
      <c r="S311" s="51"/>
      <c r="T311" s="52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T311" s="18" t="s">
        <v>139</v>
      </c>
      <c r="AU311" s="18" t="s">
        <v>86</v>
      </c>
    </row>
    <row r="312" spans="1:65" s="14" customFormat="1" ht="12">
      <c r="B312" s="160"/>
      <c r="D312" s="153" t="s">
        <v>146</v>
      </c>
      <c r="E312" s="161" t="s">
        <v>3</v>
      </c>
      <c r="F312" s="162" t="s">
        <v>652</v>
      </c>
      <c r="H312" s="161" t="s">
        <v>3</v>
      </c>
      <c r="L312" s="160"/>
      <c r="M312" s="163"/>
      <c r="N312" s="164"/>
      <c r="O312" s="164"/>
      <c r="P312" s="164"/>
      <c r="Q312" s="164"/>
      <c r="R312" s="164"/>
      <c r="S312" s="164"/>
      <c r="T312" s="165"/>
      <c r="AT312" s="161" t="s">
        <v>146</v>
      </c>
      <c r="AU312" s="161" t="s">
        <v>86</v>
      </c>
      <c r="AV312" s="14" t="s">
        <v>84</v>
      </c>
      <c r="AW312" s="14" t="s">
        <v>37</v>
      </c>
      <c r="AX312" s="14" t="s">
        <v>76</v>
      </c>
      <c r="AY312" s="161" t="s">
        <v>128</v>
      </c>
    </row>
    <row r="313" spans="1:65" s="13" customFormat="1" ht="12">
      <c r="B313" s="152"/>
      <c r="D313" s="153" t="s">
        <v>146</v>
      </c>
      <c r="E313" s="159" t="s">
        <v>3</v>
      </c>
      <c r="F313" s="154" t="s">
        <v>653</v>
      </c>
      <c r="H313" s="155">
        <v>99.843000000000004</v>
      </c>
      <c r="L313" s="152"/>
      <c r="M313" s="156"/>
      <c r="N313" s="157"/>
      <c r="O313" s="157"/>
      <c r="P313" s="157"/>
      <c r="Q313" s="157"/>
      <c r="R313" s="157"/>
      <c r="S313" s="157"/>
      <c r="T313" s="158"/>
      <c r="AT313" s="159" t="s">
        <v>146</v>
      </c>
      <c r="AU313" s="159" t="s">
        <v>86</v>
      </c>
      <c r="AV313" s="13" t="s">
        <v>86</v>
      </c>
      <c r="AW313" s="13" t="s">
        <v>37</v>
      </c>
      <c r="AX313" s="13" t="s">
        <v>76</v>
      </c>
      <c r="AY313" s="159" t="s">
        <v>128</v>
      </c>
    </row>
    <row r="314" spans="1:65" s="16" customFormat="1" ht="12">
      <c r="B314" s="173"/>
      <c r="D314" s="153" t="s">
        <v>146</v>
      </c>
      <c r="E314" s="174" t="s">
        <v>3</v>
      </c>
      <c r="F314" s="175" t="s">
        <v>196</v>
      </c>
      <c r="H314" s="176">
        <v>99.843000000000004</v>
      </c>
      <c r="L314" s="173"/>
      <c r="M314" s="177"/>
      <c r="N314" s="178"/>
      <c r="O314" s="178"/>
      <c r="P314" s="178"/>
      <c r="Q314" s="178"/>
      <c r="R314" s="178"/>
      <c r="S314" s="178"/>
      <c r="T314" s="179"/>
      <c r="AT314" s="174" t="s">
        <v>146</v>
      </c>
      <c r="AU314" s="174" t="s">
        <v>86</v>
      </c>
      <c r="AV314" s="16" t="s">
        <v>137</v>
      </c>
      <c r="AW314" s="16" t="s">
        <v>37</v>
      </c>
      <c r="AX314" s="16" t="s">
        <v>84</v>
      </c>
      <c r="AY314" s="174" t="s">
        <v>128</v>
      </c>
    </row>
    <row r="315" spans="1:65" s="2" customFormat="1" ht="37.75" customHeight="1">
      <c r="A315" s="30"/>
      <c r="B315" s="135"/>
      <c r="C315" s="136" t="s">
        <v>654</v>
      </c>
      <c r="D315" s="136" t="s">
        <v>132</v>
      </c>
      <c r="E315" s="137" t="s">
        <v>655</v>
      </c>
      <c r="F315" s="138" t="s">
        <v>656</v>
      </c>
      <c r="G315" s="139" t="s">
        <v>176</v>
      </c>
      <c r="H315" s="140">
        <v>99.843000000000004</v>
      </c>
      <c r="I315" s="141">
        <v>317</v>
      </c>
      <c r="J315" s="141">
        <f>ROUND(I315*H315,2)</f>
        <v>31650.23</v>
      </c>
      <c r="K315" s="138" t="s">
        <v>136</v>
      </c>
      <c r="L315" s="31"/>
      <c r="M315" s="142" t="s">
        <v>3</v>
      </c>
      <c r="N315" s="143" t="s">
        <v>47</v>
      </c>
      <c r="O315" s="144">
        <v>0</v>
      </c>
      <c r="P315" s="144">
        <f>O315*H315</f>
        <v>0</v>
      </c>
      <c r="Q315" s="144">
        <v>1.103E-2</v>
      </c>
      <c r="R315" s="144">
        <f>Q315*H315</f>
        <v>1.1012682899999999</v>
      </c>
      <c r="S315" s="144">
        <v>0</v>
      </c>
      <c r="T315" s="145">
        <f>S315*H315</f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46" t="s">
        <v>137</v>
      </c>
      <c r="AT315" s="146" t="s">
        <v>132</v>
      </c>
      <c r="AU315" s="146" t="s">
        <v>86</v>
      </c>
      <c r="AY315" s="18" t="s">
        <v>128</v>
      </c>
      <c r="BE315" s="147">
        <f>IF(N315="základní",J315,0)</f>
        <v>31650.23</v>
      </c>
      <c r="BF315" s="147">
        <f>IF(N315="snížená",J315,0)</f>
        <v>0</v>
      </c>
      <c r="BG315" s="147">
        <f>IF(N315="zákl. přenesená",J315,0)</f>
        <v>0</v>
      </c>
      <c r="BH315" s="147">
        <f>IF(N315="sníž. přenesená",J315,0)</f>
        <v>0</v>
      </c>
      <c r="BI315" s="147">
        <f>IF(N315="nulová",J315,0)</f>
        <v>0</v>
      </c>
      <c r="BJ315" s="18" t="s">
        <v>84</v>
      </c>
      <c r="BK315" s="147">
        <f>ROUND(I315*H315,2)</f>
        <v>31650.23</v>
      </c>
      <c r="BL315" s="18" t="s">
        <v>137</v>
      </c>
      <c r="BM315" s="146" t="s">
        <v>657</v>
      </c>
    </row>
    <row r="316" spans="1:65" s="2" customFormat="1" ht="11">
      <c r="A316" s="30"/>
      <c r="B316" s="31"/>
      <c r="C316" s="30"/>
      <c r="D316" s="148" t="s">
        <v>139</v>
      </c>
      <c r="E316" s="30"/>
      <c r="F316" s="149" t="s">
        <v>658</v>
      </c>
      <c r="G316" s="30"/>
      <c r="H316" s="30"/>
      <c r="I316" s="30"/>
      <c r="J316" s="30"/>
      <c r="K316" s="30"/>
      <c r="L316" s="31"/>
      <c r="M316" s="150"/>
      <c r="N316" s="151"/>
      <c r="O316" s="51"/>
      <c r="P316" s="51"/>
      <c r="Q316" s="51"/>
      <c r="R316" s="51"/>
      <c r="S316" s="51"/>
      <c r="T316" s="52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T316" s="18" t="s">
        <v>139</v>
      </c>
      <c r="AU316" s="18" t="s">
        <v>86</v>
      </c>
    </row>
    <row r="317" spans="1:65" s="14" customFormat="1" ht="12">
      <c r="B317" s="160"/>
      <c r="D317" s="153" t="s">
        <v>146</v>
      </c>
      <c r="E317" s="161" t="s">
        <v>3</v>
      </c>
      <c r="F317" s="162" t="s">
        <v>652</v>
      </c>
      <c r="H317" s="161" t="s">
        <v>3</v>
      </c>
      <c r="L317" s="160"/>
      <c r="M317" s="163"/>
      <c r="N317" s="164"/>
      <c r="O317" s="164"/>
      <c r="P317" s="164"/>
      <c r="Q317" s="164"/>
      <c r="R317" s="164"/>
      <c r="S317" s="164"/>
      <c r="T317" s="165"/>
      <c r="AT317" s="161" t="s">
        <v>146</v>
      </c>
      <c r="AU317" s="161" t="s">
        <v>86</v>
      </c>
      <c r="AV317" s="14" t="s">
        <v>84</v>
      </c>
      <c r="AW317" s="14" t="s">
        <v>37</v>
      </c>
      <c r="AX317" s="14" t="s">
        <v>76</v>
      </c>
      <c r="AY317" s="161" t="s">
        <v>128</v>
      </c>
    </row>
    <row r="318" spans="1:65" s="13" customFormat="1" ht="12">
      <c r="B318" s="152"/>
      <c r="D318" s="153" t="s">
        <v>146</v>
      </c>
      <c r="E318" s="159" t="s">
        <v>3</v>
      </c>
      <c r="F318" s="154" t="s">
        <v>653</v>
      </c>
      <c r="H318" s="155">
        <v>99.843000000000004</v>
      </c>
      <c r="L318" s="152"/>
      <c r="M318" s="156"/>
      <c r="N318" s="157"/>
      <c r="O318" s="157"/>
      <c r="P318" s="157"/>
      <c r="Q318" s="157"/>
      <c r="R318" s="157"/>
      <c r="S318" s="157"/>
      <c r="T318" s="158"/>
      <c r="AT318" s="159" t="s">
        <v>146</v>
      </c>
      <c r="AU318" s="159" t="s">
        <v>86</v>
      </c>
      <c r="AV318" s="13" t="s">
        <v>86</v>
      </c>
      <c r="AW318" s="13" t="s">
        <v>37</v>
      </c>
      <c r="AX318" s="13" t="s">
        <v>76</v>
      </c>
      <c r="AY318" s="159" t="s">
        <v>128</v>
      </c>
    </row>
    <row r="319" spans="1:65" s="16" customFormat="1" ht="12">
      <c r="B319" s="173"/>
      <c r="D319" s="153" t="s">
        <v>146</v>
      </c>
      <c r="E319" s="174" t="s">
        <v>3</v>
      </c>
      <c r="F319" s="175" t="s">
        <v>196</v>
      </c>
      <c r="H319" s="176">
        <v>99.843000000000004</v>
      </c>
      <c r="L319" s="173"/>
      <c r="M319" s="177"/>
      <c r="N319" s="178"/>
      <c r="O319" s="178"/>
      <c r="P319" s="178"/>
      <c r="Q319" s="178"/>
      <c r="R319" s="178"/>
      <c r="S319" s="178"/>
      <c r="T319" s="179"/>
      <c r="AT319" s="174" t="s">
        <v>146</v>
      </c>
      <c r="AU319" s="174" t="s">
        <v>86</v>
      </c>
      <c r="AV319" s="16" t="s">
        <v>137</v>
      </c>
      <c r="AW319" s="16" t="s">
        <v>37</v>
      </c>
      <c r="AX319" s="16" t="s">
        <v>84</v>
      </c>
      <c r="AY319" s="174" t="s">
        <v>128</v>
      </c>
    </row>
    <row r="320" spans="1:65" s="2" customFormat="1" ht="24.25" customHeight="1">
      <c r="A320" s="30"/>
      <c r="B320" s="135"/>
      <c r="C320" s="136" t="s">
        <v>659</v>
      </c>
      <c r="D320" s="136" t="s">
        <v>132</v>
      </c>
      <c r="E320" s="137" t="s">
        <v>660</v>
      </c>
      <c r="F320" s="138" t="s">
        <v>661</v>
      </c>
      <c r="G320" s="139" t="s">
        <v>176</v>
      </c>
      <c r="H320" s="140">
        <v>1.5629999999999999</v>
      </c>
      <c r="I320" s="141">
        <v>56</v>
      </c>
      <c r="J320" s="141">
        <f>ROUND(I320*H320,2)</f>
        <v>87.53</v>
      </c>
      <c r="K320" s="138" t="s">
        <v>136</v>
      </c>
      <c r="L320" s="31"/>
      <c r="M320" s="142" t="s">
        <v>3</v>
      </c>
      <c r="N320" s="143" t="s">
        <v>47</v>
      </c>
      <c r="O320" s="144">
        <v>0</v>
      </c>
      <c r="P320" s="144">
        <f>O320*H320</f>
        <v>0</v>
      </c>
      <c r="Q320" s="144">
        <v>1.8000000000000001E-4</v>
      </c>
      <c r="R320" s="144">
        <f>Q320*H320</f>
        <v>2.8133999999999999E-4</v>
      </c>
      <c r="S320" s="144">
        <v>0</v>
      </c>
      <c r="T320" s="145">
        <f>S320*H320</f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46" t="s">
        <v>137</v>
      </c>
      <c r="AT320" s="146" t="s">
        <v>132</v>
      </c>
      <c r="AU320" s="146" t="s">
        <v>86</v>
      </c>
      <c r="AY320" s="18" t="s">
        <v>128</v>
      </c>
      <c r="BE320" s="147">
        <f>IF(N320="základní",J320,0)</f>
        <v>87.53</v>
      </c>
      <c r="BF320" s="147">
        <f>IF(N320="snížená",J320,0)</f>
        <v>0</v>
      </c>
      <c r="BG320" s="147">
        <f>IF(N320="zákl. přenesená",J320,0)</f>
        <v>0</v>
      </c>
      <c r="BH320" s="147">
        <f>IF(N320="sníž. přenesená",J320,0)</f>
        <v>0</v>
      </c>
      <c r="BI320" s="147">
        <f>IF(N320="nulová",J320,0)</f>
        <v>0</v>
      </c>
      <c r="BJ320" s="18" t="s">
        <v>84</v>
      </c>
      <c r="BK320" s="147">
        <f>ROUND(I320*H320,2)</f>
        <v>87.53</v>
      </c>
      <c r="BL320" s="18" t="s">
        <v>137</v>
      </c>
      <c r="BM320" s="146" t="s">
        <v>662</v>
      </c>
    </row>
    <row r="321" spans="1:65" s="2" customFormat="1" ht="11">
      <c r="A321" s="30"/>
      <c r="B321" s="31"/>
      <c r="C321" s="30"/>
      <c r="D321" s="148" t="s">
        <v>139</v>
      </c>
      <c r="E321" s="30"/>
      <c r="F321" s="149" t="s">
        <v>663</v>
      </c>
      <c r="G321" s="30"/>
      <c r="H321" s="30"/>
      <c r="I321" s="30"/>
      <c r="J321" s="30"/>
      <c r="K321" s="30"/>
      <c r="L321" s="31"/>
      <c r="M321" s="150"/>
      <c r="N321" s="151"/>
      <c r="O321" s="51"/>
      <c r="P321" s="51"/>
      <c r="Q321" s="51"/>
      <c r="R321" s="51"/>
      <c r="S321" s="51"/>
      <c r="T321" s="52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T321" s="18" t="s">
        <v>139</v>
      </c>
      <c r="AU321" s="18" t="s">
        <v>86</v>
      </c>
    </row>
    <row r="322" spans="1:65" s="14" customFormat="1" ht="12">
      <c r="B322" s="160"/>
      <c r="D322" s="153" t="s">
        <v>146</v>
      </c>
      <c r="E322" s="161" t="s">
        <v>3</v>
      </c>
      <c r="F322" s="162" t="s">
        <v>664</v>
      </c>
      <c r="H322" s="161" t="s">
        <v>3</v>
      </c>
      <c r="L322" s="160"/>
      <c r="M322" s="163"/>
      <c r="N322" s="164"/>
      <c r="O322" s="164"/>
      <c r="P322" s="164"/>
      <c r="Q322" s="164"/>
      <c r="R322" s="164"/>
      <c r="S322" s="164"/>
      <c r="T322" s="165"/>
      <c r="AT322" s="161" t="s">
        <v>146</v>
      </c>
      <c r="AU322" s="161" t="s">
        <v>86</v>
      </c>
      <c r="AV322" s="14" t="s">
        <v>84</v>
      </c>
      <c r="AW322" s="14" t="s">
        <v>37</v>
      </c>
      <c r="AX322" s="14" t="s">
        <v>76</v>
      </c>
      <c r="AY322" s="161" t="s">
        <v>128</v>
      </c>
    </row>
    <row r="323" spans="1:65" s="13" customFormat="1" ht="12">
      <c r="B323" s="152"/>
      <c r="D323" s="153" t="s">
        <v>146</v>
      </c>
      <c r="E323" s="159" t="s">
        <v>3</v>
      </c>
      <c r="F323" s="154" t="s">
        <v>665</v>
      </c>
      <c r="H323" s="155">
        <v>1.5629999999999999</v>
      </c>
      <c r="L323" s="152"/>
      <c r="M323" s="156"/>
      <c r="N323" s="157"/>
      <c r="O323" s="157"/>
      <c r="P323" s="157"/>
      <c r="Q323" s="157"/>
      <c r="R323" s="157"/>
      <c r="S323" s="157"/>
      <c r="T323" s="158"/>
      <c r="AT323" s="159" t="s">
        <v>146</v>
      </c>
      <c r="AU323" s="159" t="s">
        <v>86</v>
      </c>
      <c r="AV323" s="13" t="s">
        <v>86</v>
      </c>
      <c r="AW323" s="13" t="s">
        <v>37</v>
      </c>
      <c r="AX323" s="13" t="s">
        <v>76</v>
      </c>
      <c r="AY323" s="159" t="s">
        <v>128</v>
      </c>
    </row>
    <row r="324" spans="1:65" s="16" customFormat="1" ht="12">
      <c r="B324" s="173"/>
      <c r="D324" s="153" t="s">
        <v>146</v>
      </c>
      <c r="E324" s="174" t="s">
        <v>3</v>
      </c>
      <c r="F324" s="175" t="s">
        <v>196</v>
      </c>
      <c r="H324" s="176">
        <v>1.5629999999999999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146</v>
      </c>
      <c r="AU324" s="174" t="s">
        <v>86</v>
      </c>
      <c r="AV324" s="16" t="s">
        <v>137</v>
      </c>
      <c r="AW324" s="16" t="s">
        <v>37</v>
      </c>
      <c r="AX324" s="16" t="s">
        <v>84</v>
      </c>
      <c r="AY324" s="174" t="s">
        <v>128</v>
      </c>
    </row>
    <row r="325" spans="1:65" s="2" customFormat="1" ht="24.25" customHeight="1">
      <c r="A325" s="30"/>
      <c r="B325" s="135"/>
      <c r="C325" s="136" t="s">
        <v>666</v>
      </c>
      <c r="D325" s="136" t="s">
        <v>132</v>
      </c>
      <c r="E325" s="137" t="s">
        <v>667</v>
      </c>
      <c r="F325" s="138" t="s">
        <v>668</v>
      </c>
      <c r="G325" s="139" t="s">
        <v>176</v>
      </c>
      <c r="H325" s="140">
        <v>42.417999999999999</v>
      </c>
      <c r="I325" s="141">
        <v>52.8</v>
      </c>
      <c r="J325" s="141">
        <f>ROUND(I325*H325,2)</f>
        <v>2239.67</v>
      </c>
      <c r="K325" s="138" t="s">
        <v>136</v>
      </c>
      <c r="L325" s="31"/>
      <c r="M325" s="142" t="s">
        <v>3</v>
      </c>
      <c r="N325" s="143" t="s">
        <v>47</v>
      </c>
      <c r="O325" s="144">
        <v>0</v>
      </c>
      <c r="P325" s="144">
        <f>O325*H325</f>
        <v>0</v>
      </c>
      <c r="Q325" s="144">
        <v>1.3999999999999999E-4</v>
      </c>
      <c r="R325" s="144">
        <f>Q325*H325</f>
        <v>5.9385199999999992E-3</v>
      </c>
      <c r="S325" s="144">
        <v>0</v>
      </c>
      <c r="T325" s="145">
        <f>S325*H325</f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46" t="s">
        <v>137</v>
      </c>
      <c r="AT325" s="146" t="s">
        <v>132</v>
      </c>
      <c r="AU325" s="146" t="s">
        <v>86</v>
      </c>
      <c r="AY325" s="18" t="s">
        <v>128</v>
      </c>
      <c r="BE325" s="147">
        <f>IF(N325="základní",J325,0)</f>
        <v>2239.67</v>
      </c>
      <c r="BF325" s="147">
        <f>IF(N325="snížená",J325,0)</f>
        <v>0</v>
      </c>
      <c r="BG325" s="147">
        <f>IF(N325="zákl. přenesená",J325,0)</f>
        <v>0</v>
      </c>
      <c r="BH325" s="147">
        <f>IF(N325="sníž. přenesená",J325,0)</f>
        <v>0</v>
      </c>
      <c r="BI325" s="147">
        <f>IF(N325="nulová",J325,0)</f>
        <v>0</v>
      </c>
      <c r="BJ325" s="18" t="s">
        <v>84</v>
      </c>
      <c r="BK325" s="147">
        <f>ROUND(I325*H325,2)</f>
        <v>2239.67</v>
      </c>
      <c r="BL325" s="18" t="s">
        <v>137</v>
      </c>
      <c r="BM325" s="146" t="s">
        <v>669</v>
      </c>
    </row>
    <row r="326" spans="1:65" s="2" customFormat="1" ht="11">
      <c r="A326" s="30"/>
      <c r="B326" s="31"/>
      <c r="C326" s="30"/>
      <c r="D326" s="148" t="s">
        <v>139</v>
      </c>
      <c r="E326" s="30"/>
      <c r="F326" s="149" t="s">
        <v>670</v>
      </c>
      <c r="G326" s="30"/>
      <c r="H326" s="30"/>
      <c r="I326" s="30"/>
      <c r="J326" s="30"/>
      <c r="K326" s="30"/>
      <c r="L326" s="31"/>
      <c r="M326" s="150"/>
      <c r="N326" s="151"/>
      <c r="O326" s="51"/>
      <c r="P326" s="51"/>
      <c r="Q326" s="51"/>
      <c r="R326" s="51"/>
      <c r="S326" s="51"/>
      <c r="T326" s="52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T326" s="18" t="s">
        <v>139</v>
      </c>
      <c r="AU326" s="18" t="s">
        <v>86</v>
      </c>
    </row>
    <row r="327" spans="1:65" s="14" customFormat="1" ht="12">
      <c r="B327" s="160"/>
      <c r="D327" s="153" t="s">
        <v>146</v>
      </c>
      <c r="E327" s="161" t="s">
        <v>3</v>
      </c>
      <c r="F327" s="162" t="s">
        <v>671</v>
      </c>
      <c r="H327" s="161" t="s">
        <v>3</v>
      </c>
      <c r="L327" s="160"/>
      <c r="M327" s="163"/>
      <c r="N327" s="164"/>
      <c r="O327" s="164"/>
      <c r="P327" s="164"/>
      <c r="Q327" s="164"/>
      <c r="R327" s="164"/>
      <c r="S327" s="164"/>
      <c r="T327" s="165"/>
      <c r="AT327" s="161" t="s">
        <v>146</v>
      </c>
      <c r="AU327" s="161" t="s">
        <v>86</v>
      </c>
      <c r="AV327" s="14" t="s">
        <v>84</v>
      </c>
      <c r="AW327" s="14" t="s">
        <v>37</v>
      </c>
      <c r="AX327" s="14" t="s">
        <v>76</v>
      </c>
      <c r="AY327" s="161" t="s">
        <v>128</v>
      </c>
    </row>
    <row r="328" spans="1:65" s="13" customFormat="1" ht="12">
      <c r="B328" s="152"/>
      <c r="D328" s="153" t="s">
        <v>146</v>
      </c>
      <c r="E328" s="159" t="s">
        <v>3</v>
      </c>
      <c r="F328" s="154" t="s">
        <v>672</v>
      </c>
      <c r="H328" s="155">
        <v>33.482999999999997</v>
      </c>
      <c r="L328" s="152"/>
      <c r="M328" s="156"/>
      <c r="N328" s="157"/>
      <c r="O328" s="157"/>
      <c r="P328" s="157"/>
      <c r="Q328" s="157"/>
      <c r="R328" s="157"/>
      <c r="S328" s="157"/>
      <c r="T328" s="158"/>
      <c r="AT328" s="159" t="s">
        <v>146</v>
      </c>
      <c r="AU328" s="159" t="s">
        <v>86</v>
      </c>
      <c r="AV328" s="13" t="s">
        <v>86</v>
      </c>
      <c r="AW328" s="13" t="s">
        <v>37</v>
      </c>
      <c r="AX328" s="13" t="s">
        <v>76</v>
      </c>
      <c r="AY328" s="159" t="s">
        <v>128</v>
      </c>
    </row>
    <row r="329" spans="1:65" s="13" customFormat="1" ht="12">
      <c r="B329" s="152"/>
      <c r="D329" s="153" t="s">
        <v>146</v>
      </c>
      <c r="E329" s="159" t="s">
        <v>3</v>
      </c>
      <c r="F329" s="154" t="s">
        <v>673</v>
      </c>
      <c r="H329" s="155">
        <v>8.9350000000000005</v>
      </c>
      <c r="L329" s="152"/>
      <c r="M329" s="156"/>
      <c r="N329" s="157"/>
      <c r="O329" s="157"/>
      <c r="P329" s="157"/>
      <c r="Q329" s="157"/>
      <c r="R329" s="157"/>
      <c r="S329" s="157"/>
      <c r="T329" s="158"/>
      <c r="AT329" s="159" t="s">
        <v>146</v>
      </c>
      <c r="AU329" s="159" t="s">
        <v>86</v>
      </c>
      <c r="AV329" s="13" t="s">
        <v>86</v>
      </c>
      <c r="AW329" s="13" t="s">
        <v>37</v>
      </c>
      <c r="AX329" s="13" t="s">
        <v>76</v>
      </c>
      <c r="AY329" s="159" t="s">
        <v>128</v>
      </c>
    </row>
    <row r="330" spans="1:65" s="16" customFormat="1" ht="12">
      <c r="B330" s="173"/>
      <c r="D330" s="153" t="s">
        <v>146</v>
      </c>
      <c r="E330" s="174" t="s">
        <v>3</v>
      </c>
      <c r="F330" s="175" t="s">
        <v>196</v>
      </c>
      <c r="H330" s="176">
        <v>42.417999999999999</v>
      </c>
      <c r="L330" s="173"/>
      <c r="M330" s="177"/>
      <c r="N330" s="178"/>
      <c r="O330" s="178"/>
      <c r="P330" s="178"/>
      <c r="Q330" s="178"/>
      <c r="R330" s="178"/>
      <c r="S330" s="178"/>
      <c r="T330" s="179"/>
      <c r="AT330" s="174" t="s">
        <v>146</v>
      </c>
      <c r="AU330" s="174" t="s">
        <v>86</v>
      </c>
      <c r="AV330" s="16" t="s">
        <v>137</v>
      </c>
      <c r="AW330" s="16" t="s">
        <v>37</v>
      </c>
      <c r="AX330" s="16" t="s">
        <v>84</v>
      </c>
      <c r="AY330" s="174" t="s">
        <v>128</v>
      </c>
    </row>
    <row r="331" spans="1:65" s="2" customFormat="1" ht="49" customHeight="1">
      <c r="A331" s="30"/>
      <c r="B331" s="135"/>
      <c r="C331" s="136" t="s">
        <v>674</v>
      </c>
      <c r="D331" s="136" t="s">
        <v>132</v>
      </c>
      <c r="E331" s="137" t="s">
        <v>675</v>
      </c>
      <c r="F331" s="138" t="s">
        <v>676</v>
      </c>
      <c r="G331" s="139" t="s">
        <v>176</v>
      </c>
      <c r="H331" s="140">
        <v>1.5629999999999999</v>
      </c>
      <c r="I331" s="141">
        <v>965</v>
      </c>
      <c r="J331" s="141">
        <f>ROUND(I331*H331,2)</f>
        <v>1508.3</v>
      </c>
      <c r="K331" s="138" t="s">
        <v>136</v>
      </c>
      <c r="L331" s="31"/>
      <c r="M331" s="142" t="s">
        <v>3</v>
      </c>
      <c r="N331" s="143" t="s">
        <v>47</v>
      </c>
      <c r="O331" s="144">
        <v>0</v>
      </c>
      <c r="P331" s="144">
        <f>O331*H331</f>
        <v>0</v>
      </c>
      <c r="Q331" s="144">
        <v>8.6724160000000005E-3</v>
      </c>
      <c r="R331" s="144">
        <f>Q331*H331</f>
        <v>1.3554986208000001E-2</v>
      </c>
      <c r="S331" s="144">
        <v>0</v>
      </c>
      <c r="T331" s="145">
        <f>S331*H331</f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46" t="s">
        <v>137</v>
      </c>
      <c r="AT331" s="146" t="s">
        <v>132</v>
      </c>
      <c r="AU331" s="146" t="s">
        <v>86</v>
      </c>
      <c r="AY331" s="18" t="s">
        <v>128</v>
      </c>
      <c r="BE331" s="147">
        <f>IF(N331="základní",J331,0)</f>
        <v>1508.3</v>
      </c>
      <c r="BF331" s="147">
        <f>IF(N331="snížená",J331,0)</f>
        <v>0</v>
      </c>
      <c r="BG331" s="147">
        <f>IF(N331="zákl. přenesená",J331,0)</f>
        <v>0</v>
      </c>
      <c r="BH331" s="147">
        <f>IF(N331="sníž. přenesená",J331,0)</f>
        <v>0</v>
      </c>
      <c r="BI331" s="147">
        <f>IF(N331="nulová",J331,0)</f>
        <v>0</v>
      </c>
      <c r="BJ331" s="18" t="s">
        <v>84</v>
      </c>
      <c r="BK331" s="147">
        <f>ROUND(I331*H331,2)</f>
        <v>1508.3</v>
      </c>
      <c r="BL331" s="18" t="s">
        <v>137</v>
      </c>
      <c r="BM331" s="146" t="s">
        <v>677</v>
      </c>
    </row>
    <row r="332" spans="1:65" s="2" customFormat="1" ht="11">
      <c r="A332" s="30"/>
      <c r="B332" s="31"/>
      <c r="C332" s="30"/>
      <c r="D332" s="148" t="s">
        <v>139</v>
      </c>
      <c r="E332" s="30"/>
      <c r="F332" s="149" t="s">
        <v>678</v>
      </c>
      <c r="G332" s="30"/>
      <c r="H332" s="30"/>
      <c r="I332" s="30"/>
      <c r="J332" s="30"/>
      <c r="K332" s="30"/>
      <c r="L332" s="31"/>
      <c r="M332" s="150"/>
      <c r="N332" s="151"/>
      <c r="O332" s="51"/>
      <c r="P332" s="51"/>
      <c r="Q332" s="51"/>
      <c r="R332" s="51"/>
      <c r="S332" s="51"/>
      <c r="T332" s="52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T332" s="18" t="s">
        <v>139</v>
      </c>
      <c r="AU332" s="18" t="s">
        <v>86</v>
      </c>
    </row>
    <row r="333" spans="1:65" s="14" customFormat="1" ht="12">
      <c r="B333" s="160"/>
      <c r="D333" s="153" t="s">
        <v>146</v>
      </c>
      <c r="E333" s="161" t="s">
        <v>3</v>
      </c>
      <c r="F333" s="162" t="s">
        <v>664</v>
      </c>
      <c r="H333" s="161" t="s">
        <v>3</v>
      </c>
      <c r="L333" s="160"/>
      <c r="M333" s="163"/>
      <c r="N333" s="164"/>
      <c r="O333" s="164"/>
      <c r="P333" s="164"/>
      <c r="Q333" s="164"/>
      <c r="R333" s="164"/>
      <c r="S333" s="164"/>
      <c r="T333" s="165"/>
      <c r="AT333" s="161" t="s">
        <v>146</v>
      </c>
      <c r="AU333" s="161" t="s">
        <v>86</v>
      </c>
      <c r="AV333" s="14" t="s">
        <v>84</v>
      </c>
      <c r="AW333" s="14" t="s">
        <v>37</v>
      </c>
      <c r="AX333" s="14" t="s">
        <v>76</v>
      </c>
      <c r="AY333" s="161" t="s">
        <v>128</v>
      </c>
    </row>
    <row r="334" spans="1:65" s="13" customFormat="1" ht="12">
      <c r="B334" s="152"/>
      <c r="D334" s="153" t="s">
        <v>146</v>
      </c>
      <c r="E334" s="159" t="s">
        <v>3</v>
      </c>
      <c r="F334" s="154" t="s">
        <v>665</v>
      </c>
      <c r="H334" s="155">
        <v>1.5629999999999999</v>
      </c>
      <c r="L334" s="152"/>
      <c r="M334" s="156"/>
      <c r="N334" s="157"/>
      <c r="O334" s="157"/>
      <c r="P334" s="157"/>
      <c r="Q334" s="157"/>
      <c r="R334" s="157"/>
      <c r="S334" s="157"/>
      <c r="T334" s="158"/>
      <c r="AT334" s="159" t="s">
        <v>146</v>
      </c>
      <c r="AU334" s="159" t="s">
        <v>86</v>
      </c>
      <c r="AV334" s="13" t="s">
        <v>86</v>
      </c>
      <c r="AW334" s="13" t="s">
        <v>37</v>
      </c>
      <c r="AX334" s="13" t="s">
        <v>76</v>
      </c>
      <c r="AY334" s="159" t="s">
        <v>128</v>
      </c>
    </row>
    <row r="335" spans="1:65" s="16" customFormat="1" ht="12">
      <c r="B335" s="173"/>
      <c r="D335" s="153" t="s">
        <v>146</v>
      </c>
      <c r="E335" s="174" t="s">
        <v>3</v>
      </c>
      <c r="F335" s="175" t="s">
        <v>196</v>
      </c>
      <c r="H335" s="176">
        <v>1.5629999999999999</v>
      </c>
      <c r="L335" s="173"/>
      <c r="M335" s="177"/>
      <c r="N335" s="178"/>
      <c r="O335" s="178"/>
      <c r="P335" s="178"/>
      <c r="Q335" s="178"/>
      <c r="R335" s="178"/>
      <c r="S335" s="178"/>
      <c r="T335" s="179"/>
      <c r="AT335" s="174" t="s">
        <v>146</v>
      </c>
      <c r="AU335" s="174" t="s">
        <v>86</v>
      </c>
      <c r="AV335" s="16" t="s">
        <v>137</v>
      </c>
      <c r="AW335" s="16" t="s">
        <v>37</v>
      </c>
      <c r="AX335" s="16" t="s">
        <v>84</v>
      </c>
      <c r="AY335" s="174" t="s">
        <v>128</v>
      </c>
    </row>
    <row r="336" spans="1:65" s="2" customFormat="1" ht="24.25" customHeight="1">
      <c r="A336" s="30"/>
      <c r="B336" s="135"/>
      <c r="C336" s="183" t="s">
        <v>679</v>
      </c>
      <c r="D336" s="183" t="s">
        <v>533</v>
      </c>
      <c r="E336" s="184" t="s">
        <v>680</v>
      </c>
      <c r="F336" s="185" t="s">
        <v>681</v>
      </c>
      <c r="G336" s="186" t="s">
        <v>176</v>
      </c>
      <c r="H336" s="187">
        <v>1.641</v>
      </c>
      <c r="I336" s="188">
        <v>453</v>
      </c>
      <c r="J336" s="188">
        <f>ROUND(I336*H336,2)</f>
        <v>743.37</v>
      </c>
      <c r="K336" s="185" t="s">
        <v>136</v>
      </c>
      <c r="L336" s="189"/>
      <c r="M336" s="190" t="s">
        <v>3</v>
      </c>
      <c r="N336" s="191" t="s">
        <v>47</v>
      </c>
      <c r="O336" s="144">
        <v>0</v>
      </c>
      <c r="P336" s="144">
        <f>O336*H336</f>
        <v>0</v>
      </c>
      <c r="Q336" s="144">
        <v>4.8999999999999998E-3</v>
      </c>
      <c r="R336" s="144">
        <f>Q336*H336</f>
        <v>8.0409000000000001E-3</v>
      </c>
      <c r="S336" s="144">
        <v>0</v>
      </c>
      <c r="T336" s="145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46" t="s">
        <v>441</v>
      </c>
      <c r="AT336" s="146" t="s">
        <v>533</v>
      </c>
      <c r="AU336" s="146" t="s">
        <v>86</v>
      </c>
      <c r="AY336" s="18" t="s">
        <v>128</v>
      </c>
      <c r="BE336" s="147">
        <f>IF(N336="základní",J336,0)</f>
        <v>743.37</v>
      </c>
      <c r="BF336" s="147">
        <f>IF(N336="snížená",J336,0)</f>
        <v>0</v>
      </c>
      <c r="BG336" s="147">
        <f>IF(N336="zákl. přenesená",J336,0)</f>
        <v>0</v>
      </c>
      <c r="BH336" s="147">
        <f>IF(N336="sníž. přenesená",J336,0)</f>
        <v>0</v>
      </c>
      <c r="BI336" s="147">
        <f>IF(N336="nulová",J336,0)</f>
        <v>0</v>
      </c>
      <c r="BJ336" s="18" t="s">
        <v>84</v>
      </c>
      <c r="BK336" s="147">
        <f>ROUND(I336*H336,2)</f>
        <v>743.37</v>
      </c>
      <c r="BL336" s="18" t="s">
        <v>137</v>
      </c>
      <c r="BM336" s="146" t="s">
        <v>682</v>
      </c>
    </row>
    <row r="337" spans="1:65" s="13" customFormat="1" ht="12">
      <c r="B337" s="152"/>
      <c r="D337" s="153" t="s">
        <v>146</v>
      </c>
      <c r="E337" s="159" t="s">
        <v>3</v>
      </c>
      <c r="F337" s="154" t="s">
        <v>683</v>
      </c>
      <c r="H337" s="155">
        <v>1.641</v>
      </c>
      <c r="L337" s="152"/>
      <c r="M337" s="156"/>
      <c r="N337" s="157"/>
      <c r="O337" s="157"/>
      <c r="P337" s="157"/>
      <c r="Q337" s="157"/>
      <c r="R337" s="157"/>
      <c r="S337" s="157"/>
      <c r="T337" s="158"/>
      <c r="AT337" s="159" t="s">
        <v>146</v>
      </c>
      <c r="AU337" s="159" t="s">
        <v>86</v>
      </c>
      <c r="AV337" s="13" t="s">
        <v>86</v>
      </c>
      <c r="AW337" s="13" t="s">
        <v>37</v>
      </c>
      <c r="AX337" s="13" t="s">
        <v>84</v>
      </c>
      <c r="AY337" s="159" t="s">
        <v>128</v>
      </c>
    </row>
    <row r="338" spans="1:65" s="2" customFormat="1" ht="78" customHeight="1">
      <c r="A338" s="30"/>
      <c r="B338" s="135"/>
      <c r="C338" s="136" t="s">
        <v>684</v>
      </c>
      <c r="D338" s="136" t="s">
        <v>132</v>
      </c>
      <c r="E338" s="137" t="s">
        <v>685</v>
      </c>
      <c r="F338" s="138" t="s">
        <v>686</v>
      </c>
      <c r="G338" s="139" t="s">
        <v>176</v>
      </c>
      <c r="H338" s="140">
        <v>42.417999999999999</v>
      </c>
      <c r="I338" s="141">
        <v>998</v>
      </c>
      <c r="J338" s="141">
        <f>ROUND(I338*H338,2)</f>
        <v>42333.16</v>
      </c>
      <c r="K338" s="138" t="s">
        <v>136</v>
      </c>
      <c r="L338" s="31"/>
      <c r="M338" s="142" t="s">
        <v>3</v>
      </c>
      <c r="N338" s="143" t="s">
        <v>47</v>
      </c>
      <c r="O338" s="144">
        <v>0</v>
      </c>
      <c r="P338" s="144">
        <f>O338*H338</f>
        <v>0</v>
      </c>
      <c r="Q338" s="144">
        <v>1.159696E-2</v>
      </c>
      <c r="R338" s="144">
        <f>Q338*H338</f>
        <v>0.49191984927999999</v>
      </c>
      <c r="S338" s="144">
        <v>0</v>
      </c>
      <c r="T338" s="145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46" t="s">
        <v>137</v>
      </c>
      <c r="AT338" s="146" t="s">
        <v>132</v>
      </c>
      <c r="AU338" s="146" t="s">
        <v>86</v>
      </c>
      <c r="AY338" s="18" t="s">
        <v>128</v>
      </c>
      <c r="BE338" s="147">
        <f>IF(N338="základní",J338,0)</f>
        <v>42333.16</v>
      </c>
      <c r="BF338" s="147">
        <f>IF(N338="snížená",J338,0)</f>
        <v>0</v>
      </c>
      <c r="BG338" s="147">
        <f>IF(N338="zákl. přenesená",J338,0)</f>
        <v>0</v>
      </c>
      <c r="BH338" s="147">
        <f>IF(N338="sníž. přenesená",J338,0)</f>
        <v>0</v>
      </c>
      <c r="BI338" s="147">
        <f>IF(N338="nulová",J338,0)</f>
        <v>0</v>
      </c>
      <c r="BJ338" s="18" t="s">
        <v>84</v>
      </c>
      <c r="BK338" s="147">
        <f>ROUND(I338*H338,2)</f>
        <v>42333.16</v>
      </c>
      <c r="BL338" s="18" t="s">
        <v>137</v>
      </c>
      <c r="BM338" s="146" t="s">
        <v>687</v>
      </c>
    </row>
    <row r="339" spans="1:65" s="2" customFormat="1" ht="11">
      <c r="A339" s="30"/>
      <c r="B339" s="31"/>
      <c r="C339" s="30"/>
      <c r="D339" s="148" t="s">
        <v>139</v>
      </c>
      <c r="E339" s="30"/>
      <c r="F339" s="149" t="s">
        <v>688</v>
      </c>
      <c r="G339" s="30"/>
      <c r="H339" s="30"/>
      <c r="I339" s="30"/>
      <c r="J339" s="30"/>
      <c r="K339" s="30"/>
      <c r="L339" s="31"/>
      <c r="M339" s="150"/>
      <c r="N339" s="151"/>
      <c r="O339" s="51"/>
      <c r="P339" s="51"/>
      <c r="Q339" s="51"/>
      <c r="R339" s="51"/>
      <c r="S339" s="51"/>
      <c r="T339" s="52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T339" s="18" t="s">
        <v>139</v>
      </c>
      <c r="AU339" s="18" t="s">
        <v>86</v>
      </c>
    </row>
    <row r="340" spans="1:65" s="14" customFormat="1" ht="12">
      <c r="B340" s="160"/>
      <c r="D340" s="153" t="s">
        <v>146</v>
      </c>
      <c r="E340" s="161" t="s">
        <v>3</v>
      </c>
      <c r="F340" s="162" t="s">
        <v>671</v>
      </c>
      <c r="H340" s="161" t="s">
        <v>3</v>
      </c>
      <c r="L340" s="160"/>
      <c r="M340" s="163"/>
      <c r="N340" s="164"/>
      <c r="O340" s="164"/>
      <c r="P340" s="164"/>
      <c r="Q340" s="164"/>
      <c r="R340" s="164"/>
      <c r="S340" s="164"/>
      <c r="T340" s="165"/>
      <c r="AT340" s="161" t="s">
        <v>146</v>
      </c>
      <c r="AU340" s="161" t="s">
        <v>86</v>
      </c>
      <c r="AV340" s="14" t="s">
        <v>84</v>
      </c>
      <c r="AW340" s="14" t="s">
        <v>37</v>
      </c>
      <c r="AX340" s="14" t="s">
        <v>76</v>
      </c>
      <c r="AY340" s="161" t="s">
        <v>128</v>
      </c>
    </row>
    <row r="341" spans="1:65" s="13" customFormat="1" ht="12">
      <c r="B341" s="152"/>
      <c r="D341" s="153" t="s">
        <v>146</v>
      </c>
      <c r="E341" s="159" t="s">
        <v>3</v>
      </c>
      <c r="F341" s="154" t="s">
        <v>672</v>
      </c>
      <c r="H341" s="155">
        <v>33.482999999999997</v>
      </c>
      <c r="L341" s="152"/>
      <c r="M341" s="156"/>
      <c r="N341" s="157"/>
      <c r="O341" s="157"/>
      <c r="P341" s="157"/>
      <c r="Q341" s="157"/>
      <c r="R341" s="157"/>
      <c r="S341" s="157"/>
      <c r="T341" s="158"/>
      <c r="AT341" s="159" t="s">
        <v>146</v>
      </c>
      <c r="AU341" s="159" t="s">
        <v>86</v>
      </c>
      <c r="AV341" s="13" t="s">
        <v>86</v>
      </c>
      <c r="AW341" s="13" t="s">
        <v>37</v>
      </c>
      <c r="AX341" s="13" t="s">
        <v>76</v>
      </c>
      <c r="AY341" s="159" t="s">
        <v>128</v>
      </c>
    </row>
    <row r="342" spans="1:65" s="13" customFormat="1" ht="12">
      <c r="B342" s="152"/>
      <c r="D342" s="153" t="s">
        <v>146</v>
      </c>
      <c r="E342" s="159" t="s">
        <v>3</v>
      </c>
      <c r="F342" s="154" t="s">
        <v>673</v>
      </c>
      <c r="H342" s="155">
        <v>8.9350000000000005</v>
      </c>
      <c r="L342" s="152"/>
      <c r="M342" s="156"/>
      <c r="N342" s="157"/>
      <c r="O342" s="157"/>
      <c r="P342" s="157"/>
      <c r="Q342" s="157"/>
      <c r="R342" s="157"/>
      <c r="S342" s="157"/>
      <c r="T342" s="158"/>
      <c r="AT342" s="159" t="s">
        <v>146</v>
      </c>
      <c r="AU342" s="159" t="s">
        <v>86</v>
      </c>
      <c r="AV342" s="13" t="s">
        <v>86</v>
      </c>
      <c r="AW342" s="13" t="s">
        <v>37</v>
      </c>
      <c r="AX342" s="13" t="s">
        <v>76</v>
      </c>
      <c r="AY342" s="159" t="s">
        <v>128</v>
      </c>
    </row>
    <row r="343" spans="1:65" s="16" customFormat="1" ht="12">
      <c r="B343" s="173"/>
      <c r="D343" s="153" t="s">
        <v>146</v>
      </c>
      <c r="E343" s="174" t="s">
        <v>3</v>
      </c>
      <c r="F343" s="175" t="s">
        <v>196</v>
      </c>
      <c r="H343" s="176">
        <v>42.417999999999999</v>
      </c>
      <c r="L343" s="173"/>
      <c r="M343" s="177"/>
      <c r="N343" s="178"/>
      <c r="O343" s="178"/>
      <c r="P343" s="178"/>
      <c r="Q343" s="178"/>
      <c r="R343" s="178"/>
      <c r="S343" s="178"/>
      <c r="T343" s="179"/>
      <c r="AT343" s="174" t="s">
        <v>146</v>
      </c>
      <c r="AU343" s="174" t="s">
        <v>86</v>
      </c>
      <c r="AV343" s="16" t="s">
        <v>137</v>
      </c>
      <c r="AW343" s="16" t="s">
        <v>37</v>
      </c>
      <c r="AX343" s="16" t="s">
        <v>84</v>
      </c>
      <c r="AY343" s="174" t="s">
        <v>128</v>
      </c>
    </row>
    <row r="344" spans="1:65" s="2" customFormat="1" ht="24.25" customHeight="1">
      <c r="A344" s="30"/>
      <c r="B344" s="135"/>
      <c r="C344" s="183" t="s">
        <v>689</v>
      </c>
      <c r="D344" s="183" t="s">
        <v>533</v>
      </c>
      <c r="E344" s="184" t="s">
        <v>690</v>
      </c>
      <c r="F344" s="185" t="s">
        <v>691</v>
      </c>
      <c r="G344" s="186" t="s">
        <v>176</v>
      </c>
      <c r="H344" s="187">
        <v>44.539000000000001</v>
      </c>
      <c r="I344" s="188">
        <v>930</v>
      </c>
      <c r="J344" s="188">
        <f>ROUND(I344*H344,2)</f>
        <v>41421.269999999997</v>
      </c>
      <c r="K344" s="185" t="s">
        <v>136</v>
      </c>
      <c r="L344" s="189"/>
      <c r="M344" s="190" t="s">
        <v>3</v>
      </c>
      <c r="N344" s="191" t="s">
        <v>47</v>
      </c>
      <c r="O344" s="144">
        <v>0</v>
      </c>
      <c r="P344" s="144">
        <f>O344*H344</f>
        <v>0</v>
      </c>
      <c r="Q344" s="144">
        <v>1.6E-2</v>
      </c>
      <c r="R344" s="144">
        <f>Q344*H344</f>
        <v>0.71262400000000004</v>
      </c>
      <c r="S344" s="144">
        <v>0</v>
      </c>
      <c r="T344" s="145">
        <f>S344*H344</f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46" t="s">
        <v>441</v>
      </c>
      <c r="AT344" s="146" t="s">
        <v>533</v>
      </c>
      <c r="AU344" s="146" t="s">
        <v>86</v>
      </c>
      <c r="AY344" s="18" t="s">
        <v>128</v>
      </c>
      <c r="BE344" s="147">
        <f>IF(N344="základní",J344,0)</f>
        <v>41421.269999999997</v>
      </c>
      <c r="BF344" s="147">
        <f>IF(N344="snížená",J344,0)</f>
        <v>0</v>
      </c>
      <c r="BG344" s="147">
        <f>IF(N344="zákl. přenesená",J344,0)</f>
        <v>0</v>
      </c>
      <c r="BH344" s="147">
        <f>IF(N344="sníž. přenesená",J344,0)</f>
        <v>0</v>
      </c>
      <c r="BI344" s="147">
        <f>IF(N344="nulová",J344,0)</f>
        <v>0</v>
      </c>
      <c r="BJ344" s="18" t="s">
        <v>84</v>
      </c>
      <c r="BK344" s="147">
        <f>ROUND(I344*H344,2)</f>
        <v>41421.269999999997</v>
      </c>
      <c r="BL344" s="18" t="s">
        <v>137</v>
      </c>
      <c r="BM344" s="146" t="s">
        <v>692</v>
      </c>
    </row>
    <row r="345" spans="1:65" s="13" customFormat="1" ht="12">
      <c r="B345" s="152"/>
      <c r="D345" s="153" t="s">
        <v>146</v>
      </c>
      <c r="E345" s="159" t="s">
        <v>3</v>
      </c>
      <c r="F345" s="154" t="s">
        <v>693</v>
      </c>
      <c r="H345" s="155">
        <v>44.539000000000001</v>
      </c>
      <c r="L345" s="152"/>
      <c r="M345" s="156"/>
      <c r="N345" s="157"/>
      <c r="O345" s="157"/>
      <c r="P345" s="157"/>
      <c r="Q345" s="157"/>
      <c r="R345" s="157"/>
      <c r="S345" s="157"/>
      <c r="T345" s="158"/>
      <c r="AT345" s="159" t="s">
        <v>146</v>
      </c>
      <c r="AU345" s="159" t="s">
        <v>86</v>
      </c>
      <c r="AV345" s="13" t="s">
        <v>86</v>
      </c>
      <c r="AW345" s="13" t="s">
        <v>37</v>
      </c>
      <c r="AX345" s="13" t="s">
        <v>84</v>
      </c>
      <c r="AY345" s="159" t="s">
        <v>128</v>
      </c>
    </row>
    <row r="346" spans="1:65" s="2" customFormat="1" ht="37.75" customHeight="1">
      <c r="A346" s="30"/>
      <c r="B346" s="135"/>
      <c r="C346" s="136" t="s">
        <v>694</v>
      </c>
      <c r="D346" s="136" t="s">
        <v>132</v>
      </c>
      <c r="E346" s="137" t="s">
        <v>695</v>
      </c>
      <c r="F346" s="138" t="s">
        <v>696</v>
      </c>
      <c r="G346" s="139" t="s">
        <v>176</v>
      </c>
      <c r="H346" s="140">
        <v>1.5629999999999999</v>
      </c>
      <c r="I346" s="141">
        <v>698</v>
      </c>
      <c r="J346" s="141">
        <f>ROUND(I346*H346,2)</f>
        <v>1090.97</v>
      </c>
      <c r="K346" s="138" t="s">
        <v>136</v>
      </c>
      <c r="L346" s="31"/>
      <c r="M346" s="142" t="s">
        <v>3</v>
      </c>
      <c r="N346" s="143" t="s">
        <v>47</v>
      </c>
      <c r="O346" s="144">
        <v>0</v>
      </c>
      <c r="P346" s="144">
        <f>O346*H346</f>
        <v>0</v>
      </c>
      <c r="Q346" s="144">
        <v>5.7000000000000002E-3</v>
      </c>
      <c r="R346" s="144">
        <f>Q346*H346</f>
        <v>8.9090999999999997E-3</v>
      </c>
      <c r="S346" s="144">
        <v>0</v>
      </c>
      <c r="T346" s="145">
        <f>S346*H346</f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46" t="s">
        <v>137</v>
      </c>
      <c r="AT346" s="146" t="s">
        <v>132</v>
      </c>
      <c r="AU346" s="146" t="s">
        <v>86</v>
      </c>
      <c r="AY346" s="18" t="s">
        <v>128</v>
      </c>
      <c r="BE346" s="147">
        <f>IF(N346="základní",J346,0)</f>
        <v>1090.97</v>
      </c>
      <c r="BF346" s="147">
        <f>IF(N346="snížená",J346,0)</f>
        <v>0</v>
      </c>
      <c r="BG346" s="147">
        <f>IF(N346="zákl. přenesená",J346,0)</f>
        <v>0</v>
      </c>
      <c r="BH346" s="147">
        <f>IF(N346="sníž. přenesená",J346,0)</f>
        <v>0</v>
      </c>
      <c r="BI346" s="147">
        <f>IF(N346="nulová",J346,0)</f>
        <v>0</v>
      </c>
      <c r="BJ346" s="18" t="s">
        <v>84</v>
      </c>
      <c r="BK346" s="147">
        <f>ROUND(I346*H346,2)</f>
        <v>1090.97</v>
      </c>
      <c r="BL346" s="18" t="s">
        <v>137</v>
      </c>
      <c r="BM346" s="146" t="s">
        <v>697</v>
      </c>
    </row>
    <row r="347" spans="1:65" s="2" customFormat="1" ht="11">
      <c r="A347" s="30"/>
      <c r="B347" s="31"/>
      <c r="C347" s="30"/>
      <c r="D347" s="148" t="s">
        <v>139</v>
      </c>
      <c r="E347" s="30"/>
      <c r="F347" s="149" t="s">
        <v>698</v>
      </c>
      <c r="G347" s="30"/>
      <c r="H347" s="30"/>
      <c r="I347" s="30"/>
      <c r="J347" s="30"/>
      <c r="K347" s="30"/>
      <c r="L347" s="31"/>
      <c r="M347" s="150"/>
      <c r="N347" s="151"/>
      <c r="O347" s="51"/>
      <c r="P347" s="51"/>
      <c r="Q347" s="51"/>
      <c r="R347" s="51"/>
      <c r="S347" s="51"/>
      <c r="T347" s="52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T347" s="18" t="s">
        <v>139</v>
      </c>
      <c r="AU347" s="18" t="s">
        <v>86</v>
      </c>
    </row>
    <row r="348" spans="1:65" s="14" customFormat="1" ht="12">
      <c r="B348" s="160"/>
      <c r="D348" s="153" t="s">
        <v>146</v>
      </c>
      <c r="E348" s="161" t="s">
        <v>3</v>
      </c>
      <c r="F348" s="162" t="s">
        <v>664</v>
      </c>
      <c r="H348" s="161" t="s">
        <v>3</v>
      </c>
      <c r="L348" s="160"/>
      <c r="M348" s="163"/>
      <c r="N348" s="164"/>
      <c r="O348" s="164"/>
      <c r="P348" s="164"/>
      <c r="Q348" s="164"/>
      <c r="R348" s="164"/>
      <c r="S348" s="164"/>
      <c r="T348" s="165"/>
      <c r="AT348" s="161" t="s">
        <v>146</v>
      </c>
      <c r="AU348" s="161" t="s">
        <v>86</v>
      </c>
      <c r="AV348" s="14" t="s">
        <v>84</v>
      </c>
      <c r="AW348" s="14" t="s">
        <v>37</v>
      </c>
      <c r="AX348" s="14" t="s">
        <v>76</v>
      </c>
      <c r="AY348" s="161" t="s">
        <v>128</v>
      </c>
    </row>
    <row r="349" spans="1:65" s="13" customFormat="1" ht="12">
      <c r="B349" s="152"/>
      <c r="D349" s="153" t="s">
        <v>146</v>
      </c>
      <c r="E349" s="159" t="s">
        <v>3</v>
      </c>
      <c r="F349" s="154" t="s">
        <v>665</v>
      </c>
      <c r="H349" s="155">
        <v>1.5629999999999999</v>
      </c>
      <c r="L349" s="152"/>
      <c r="M349" s="156"/>
      <c r="N349" s="157"/>
      <c r="O349" s="157"/>
      <c r="P349" s="157"/>
      <c r="Q349" s="157"/>
      <c r="R349" s="157"/>
      <c r="S349" s="157"/>
      <c r="T349" s="158"/>
      <c r="AT349" s="159" t="s">
        <v>146</v>
      </c>
      <c r="AU349" s="159" t="s">
        <v>86</v>
      </c>
      <c r="AV349" s="13" t="s">
        <v>86</v>
      </c>
      <c r="AW349" s="13" t="s">
        <v>37</v>
      </c>
      <c r="AX349" s="13" t="s">
        <v>76</v>
      </c>
      <c r="AY349" s="159" t="s">
        <v>128</v>
      </c>
    </row>
    <row r="350" spans="1:65" s="16" customFormat="1" ht="12">
      <c r="B350" s="173"/>
      <c r="D350" s="153" t="s">
        <v>146</v>
      </c>
      <c r="E350" s="174" t="s">
        <v>3</v>
      </c>
      <c r="F350" s="175" t="s">
        <v>196</v>
      </c>
      <c r="H350" s="176">
        <v>1.5629999999999999</v>
      </c>
      <c r="L350" s="173"/>
      <c r="M350" s="177"/>
      <c r="N350" s="178"/>
      <c r="O350" s="178"/>
      <c r="P350" s="178"/>
      <c r="Q350" s="178"/>
      <c r="R350" s="178"/>
      <c r="S350" s="178"/>
      <c r="T350" s="179"/>
      <c r="AT350" s="174" t="s">
        <v>146</v>
      </c>
      <c r="AU350" s="174" t="s">
        <v>86</v>
      </c>
      <c r="AV350" s="16" t="s">
        <v>137</v>
      </c>
      <c r="AW350" s="16" t="s">
        <v>37</v>
      </c>
      <c r="AX350" s="16" t="s">
        <v>84</v>
      </c>
      <c r="AY350" s="174" t="s">
        <v>128</v>
      </c>
    </row>
    <row r="351" spans="1:65" s="2" customFormat="1" ht="37.75" customHeight="1">
      <c r="A351" s="30"/>
      <c r="B351" s="135"/>
      <c r="C351" s="136" t="s">
        <v>699</v>
      </c>
      <c r="D351" s="136" t="s">
        <v>132</v>
      </c>
      <c r="E351" s="137" t="s">
        <v>700</v>
      </c>
      <c r="F351" s="138" t="s">
        <v>701</v>
      </c>
      <c r="G351" s="139" t="s">
        <v>176</v>
      </c>
      <c r="H351" s="140">
        <v>42.417999999999999</v>
      </c>
      <c r="I351" s="141">
        <v>472</v>
      </c>
      <c r="J351" s="141">
        <f>ROUND(I351*H351,2)</f>
        <v>20021.3</v>
      </c>
      <c r="K351" s="138" t="s">
        <v>136</v>
      </c>
      <c r="L351" s="31"/>
      <c r="M351" s="142" t="s">
        <v>3</v>
      </c>
      <c r="N351" s="143" t="s">
        <v>47</v>
      </c>
      <c r="O351" s="144">
        <v>0</v>
      </c>
      <c r="P351" s="144">
        <f>O351*H351</f>
        <v>0</v>
      </c>
      <c r="Q351" s="144">
        <v>3.3E-3</v>
      </c>
      <c r="R351" s="144">
        <f>Q351*H351</f>
        <v>0.1399794</v>
      </c>
      <c r="S351" s="144">
        <v>0</v>
      </c>
      <c r="T351" s="145">
        <f>S351*H351</f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46" t="s">
        <v>137</v>
      </c>
      <c r="AT351" s="146" t="s">
        <v>132</v>
      </c>
      <c r="AU351" s="146" t="s">
        <v>86</v>
      </c>
      <c r="AY351" s="18" t="s">
        <v>128</v>
      </c>
      <c r="BE351" s="147">
        <f>IF(N351="základní",J351,0)</f>
        <v>20021.3</v>
      </c>
      <c r="BF351" s="147">
        <f>IF(N351="snížená",J351,0)</f>
        <v>0</v>
      </c>
      <c r="BG351" s="147">
        <f>IF(N351="zákl. přenesená",J351,0)</f>
        <v>0</v>
      </c>
      <c r="BH351" s="147">
        <f>IF(N351="sníž. přenesená",J351,0)</f>
        <v>0</v>
      </c>
      <c r="BI351" s="147">
        <f>IF(N351="nulová",J351,0)</f>
        <v>0</v>
      </c>
      <c r="BJ351" s="18" t="s">
        <v>84</v>
      </c>
      <c r="BK351" s="147">
        <f>ROUND(I351*H351,2)</f>
        <v>20021.3</v>
      </c>
      <c r="BL351" s="18" t="s">
        <v>137</v>
      </c>
      <c r="BM351" s="146" t="s">
        <v>702</v>
      </c>
    </row>
    <row r="352" spans="1:65" s="2" customFormat="1" ht="11">
      <c r="A352" s="30"/>
      <c r="B352" s="31"/>
      <c r="C352" s="30"/>
      <c r="D352" s="148" t="s">
        <v>139</v>
      </c>
      <c r="E352" s="30"/>
      <c r="F352" s="149" t="s">
        <v>703</v>
      </c>
      <c r="G352" s="30"/>
      <c r="H352" s="30"/>
      <c r="I352" s="30"/>
      <c r="J352" s="30"/>
      <c r="K352" s="30"/>
      <c r="L352" s="31"/>
      <c r="M352" s="150"/>
      <c r="N352" s="151"/>
      <c r="O352" s="51"/>
      <c r="P352" s="51"/>
      <c r="Q352" s="51"/>
      <c r="R352" s="51"/>
      <c r="S352" s="51"/>
      <c r="T352" s="52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T352" s="18" t="s">
        <v>139</v>
      </c>
      <c r="AU352" s="18" t="s">
        <v>86</v>
      </c>
    </row>
    <row r="353" spans="1:65" s="14" customFormat="1" ht="12">
      <c r="B353" s="160"/>
      <c r="D353" s="153" t="s">
        <v>146</v>
      </c>
      <c r="E353" s="161" t="s">
        <v>3</v>
      </c>
      <c r="F353" s="162" t="s">
        <v>671</v>
      </c>
      <c r="H353" s="161" t="s">
        <v>3</v>
      </c>
      <c r="L353" s="160"/>
      <c r="M353" s="163"/>
      <c r="N353" s="164"/>
      <c r="O353" s="164"/>
      <c r="P353" s="164"/>
      <c r="Q353" s="164"/>
      <c r="R353" s="164"/>
      <c r="S353" s="164"/>
      <c r="T353" s="165"/>
      <c r="AT353" s="161" t="s">
        <v>146</v>
      </c>
      <c r="AU353" s="161" t="s">
        <v>86</v>
      </c>
      <c r="AV353" s="14" t="s">
        <v>84</v>
      </c>
      <c r="AW353" s="14" t="s">
        <v>37</v>
      </c>
      <c r="AX353" s="14" t="s">
        <v>76</v>
      </c>
      <c r="AY353" s="161" t="s">
        <v>128</v>
      </c>
    </row>
    <row r="354" spans="1:65" s="13" customFormat="1" ht="12">
      <c r="B354" s="152"/>
      <c r="D354" s="153" t="s">
        <v>146</v>
      </c>
      <c r="E354" s="159" t="s">
        <v>3</v>
      </c>
      <c r="F354" s="154" t="s">
        <v>672</v>
      </c>
      <c r="H354" s="155">
        <v>33.482999999999997</v>
      </c>
      <c r="L354" s="152"/>
      <c r="M354" s="156"/>
      <c r="N354" s="157"/>
      <c r="O354" s="157"/>
      <c r="P354" s="157"/>
      <c r="Q354" s="157"/>
      <c r="R354" s="157"/>
      <c r="S354" s="157"/>
      <c r="T354" s="158"/>
      <c r="AT354" s="159" t="s">
        <v>146</v>
      </c>
      <c r="AU354" s="159" t="s">
        <v>86</v>
      </c>
      <c r="AV354" s="13" t="s">
        <v>86</v>
      </c>
      <c r="AW354" s="13" t="s">
        <v>37</v>
      </c>
      <c r="AX354" s="13" t="s">
        <v>76</v>
      </c>
      <c r="AY354" s="159" t="s">
        <v>128</v>
      </c>
    </row>
    <row r="355" spans="1:65" s="13" customFormat="1" ht="12">
      <c r="B355" s="152"/>
      <c r="D355" s="153" t="s">
        <v>146</v>
      </c>
      <c r="E355" s="159" t="s">
        <v>3</v>
      </c>
      <c r="F355" s="154" t="s">
        <v>673</v>
      </c>
      <c r="H355" s="155">
        <v>8.9350000000000005</v>
      </c>
      <c r="L355" s="152"/>
      <c r="M355" s="156"/>
      <c r="N355" s="157"/>
      <c r="O355" s="157"/>
      <c r="P355" s="157"/>
      <c r="Q355" s="157"/>
      <c r="R355" s="157"/>
      <c r="S355" s="157"/>
      <c r="T355" s="158"/>
      <c r="AT355" s="159" t="s">
        <v>146</v>
      </c>
      <c r="AU355" s="159" t="s">
        <v>86</v>
      </c>
      <c r="AV355" s="13" t="s">
        <v>86</v>
      </c>
      <c r="AW355" s="13" t="s">
        <v>37</v>
      </c>
      <c r="AX355" s="13" t="s">
        <v>76</v>
      </c>
      <c r="AY355" s="159" t="s">
        <v>128</v>
      </c>
    </row>
    <row r="356" spans="1:65" s="16" customFormat="1" ht="12">
      <c r="B356" s="173"/>
      <c r="D356" s="153" t="s">
        <v>146</v>
      </c>
      <c r="E356" s="174" t="s">
        <v>3</v>
      </c>
      <c r="F356" s="175" t="s">
        <v>196</v>
      </c>
      <c r="H356" s="176">
        <v>42.417999999999999</v>
      </c>
      <c r="L356" s="173"/>
      <c r="M356" s="177"/>
      <c r="N356" s="178"/>
      <c r="O356" s="178"/>
      <c r="P356" s="178"/>
      <c r="Q356" s="178"/>
      <c r="R356" s="178"/>
      <c r="S356" s="178"/>
      <c r="T356" s="179"/>
      <c r="AT356" s="174" t="s">
        <v>146</v>
      </c>
      <c r="AU356" s="174" t="s">
        <v>86</v>
      </c>
      <c r="AV356" s="16" t="s">
        <v>137</v>
      </c>
      <c r="AW356" s="16" t="s">
        <v>37</v>
      </c>
      <c r="AX356" s="16" t="s">
        <v>84</v>
      </c>
      <c r="AY356" s="174" t="s">
        <v>128</v>
      </c>
    </row>
    <row r="357" spans="1:65" s="2" customFormat="1" ht="33" customHeight="1">
      <c r="A357" s="30"/>
      <c r="B357" s="135"/>
      <c r="C357" s="136" t="s">
        <v>704</v>
      </c>
      <c r="D357" s="136" t="s">
        <v>132</v>
      </c>
      <c r="E357" s="137" t="s">
        <v>705</v>
      </c>
      <c r="F357" s="138" t="s">
        <v>706</v>
      </c>
      <c r="G357" s="139" t="s">
        <v>256</v>
      </c>
      <c r="H357" s="140">
        <v>8.0449999999999999</v>
      </c>
      <c r="I357" s="141">
        <v>5130</v>
      </c>
      <c r="J357" s="141">
        <f>ROUND(I357*H357,2)</f>
        <v>41270.85</v>
      </c>
      <c r="K357" s="138" t="s">
        <v>156</v>
      </c>
      <c r="L357" s="31"/>
      <c r="M357" s="142" t="s">
        <v>3</v>
      </c>
      <c r="N357" s="143" t="s">
        <v>47</v>
      </c>
      <c r="O357" s="144">
        <v>2.3170000000000002</v>
      </c>
      <c r="P357" s="144">
        <f>O357*H357</f>
        <v>18.640265000000003</v>
      </c>
      <c r="Q357" s="144">
        <v>2.5018699999999998</v>
      </c>
      <c r="R357" s="144">
        <f>Q357*H357</f>
        <v>20.127544149999999</v>
      </c>
      <c r="S357" s="144">
        <v>0</v>
      </c>
      <c r="T357" s="145">
        <f>S357*H357</f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46" t="s">
        <v>137</v>
      </c>
      <c r="AT357" s="146" t="s">
        <v>132</v>
      </c>
      <c r="AU357" s="146" t="s">
        <v>86</v>
      </c>
      <c r="AY357" s="18" t="s">
        <v>128</v>
      </c>
      <c r="BE357" s="147">
        <f>IF(N357="základní",J357,0)</f>
        <v>41270.85</v>
      </c>
      <c r="BF357" s="147">
        <f>IF(N357="snížená",J357,0)</f>
        <v>0</v>
      </c>
      <c r="BG357" s="147">
        <f>IF(N357="zákl. přenesená",J357,0)</f>
        <v>0</v>
      </c>
      <c r="BH357" s="147">
        <f>IF(N357="sníž. přenesená",J357,0)</f>
        <v>0</v>
      </c>
      <c r="BI357" s="147">
        <f>IF(N357="nulová",J357,0)</f>
        <v>0</v>
      </c>
      <c r="BJ357" s="18" t="s">
        <v>84</v>
      </c>
      <c r="BK357" s="147">
        <f>ROUND(I357*H357,2)</f>
        <v>41270.85</v>
      </c>
      <c r="BL357" s="18" t="s">
        <v>137</v>
      </c>
      <c r="BM357" s="146" t="s">
        <v>707</v>
      </c>
    </row>
    <row r="358" spans="1:65" s="2" customFormat="1" ht="11">
      <c r="A358" s="30"/>
      <c r="B358" s="31"/>
      <c r="C358" s="30"/>
      <c r="D358" s="148" t="s">
        <v>139</v>
      </c>
      <c r="E358" s="30"/>
      <c r="F358" s="149" t="s">
        <v>708</v>
      </c>
      <c r="G358" s="30"/>
      <c r="H358" s="30"/>
      <c r="I358" s="30"/>
      <c r="J358" s="30"/>
      <c r="K358" s="30"/>
      <c r="L358" s="31"/>
      <c r="M358" s="150"/>
      <c r="N358" s="151"/>
      <c r="O358" s="51"/>
      <c r="P358" s="51"/>
      <c r="Q358" s="51"/>
      <c r="R358" s="51"/>
      <c r="S358" s="51"/>
      <c r="T358" s="52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T358" s="18" t="s">
        <v>139</v>
      </c>
      <c r="AU358" s="18" t="s">
        <v>86</v>
      </c>
    </row>
    <row r="359" spans="1:65" s="14" customFormat="1" ht="12">
      <c r="B359" s="160"/>
      <c r="D359" s="153" t="s">
        <v>146</v>
      </c>
      <c r="E359" s="161" t="s">
        <v>3</v>
      </c>
      <c r="F359" s="162" t="s">
        <v>709</v>
      </c>
      <c r="H359" s="161" t="s">
        <v>3</v>
      </c>
      <c r="L359" s="160"/>
      <c r="M359" s="163"/>
      <c r="N359" s="164"/>
      <c r="O359" s="164"/>
      <c r="P359" s="164"/>
      <c r="Q359" s="164"/>
      <c r="R359" s="164"/>
      <c r="S359" s="164"/>
      <c r="T359" s="165"/>
      <c r="AT359" s="161" t="s">
        <v>146</v>
      </c>
      <c r="AU359" s="161" t="s">
        <v>86</v>
      </c>
      <c r="AV359" s="14" t="s">
        <v>84</v>
      </c>
      <c r="AW359" s="14" t="s">
        <v>37</v>
      </c>
      <c r="AX359" s="14" t="s">
        <v>76</v>
      </c>
      <c r="AY359" s="161" t="s">
        <v>128</v>
      </c>
    </row>
    <row r="360" spans="1:65" s="13" customFormat="1" ht="12">
      <c r="B360" s="152"/>
      <c r="D360" s="153" t="s">
        <v>146</v>
      </c>
      <c r="E360" s="159" t="s">
        <v>3</v>
      </c>
      <c r="F360" s="154" t="s">
        <v>710</v>
      </c>
      <c r="H360" s="155">
        <v>8.0449999999999999</v>
      </c>
      <c r="L360" s="152"/>
      <c r="M360" s="156"/>
      <c r="N360" s="157"/>
      <c r="O360" s="157"/>
      <c r="P360" s="157"/>
      <c r="Q360" s="157"/>
      <c r="R360" s="157"/>
      <c r="S360" s="157"/>
      <c r="T360" s="158"/>
      <c r="AT360" s="159" t="s">
        <v>146</v>
      </c>
      <c r="AU360" s="159" t="s">
        <v>86</v>
      </c>
      <c r="AV360" s="13" t="s">
        <v>86</v>
      </c>
      <c r="AW360" s="13" t="s">
        <v>37</v>
      </c>
      <c r="AX360" s="13" t="s">
        <v>76</v>
      </c>
      <c r="AY360" s="159" t="s">
        <v>128</v>
      </c>
    </row>
    <row r="361" spans="1:65" s="16" customFormat="1" ht="12">
      <c r="B361" s="173"/>
      <c r="D361" s="153" t="s">
        <v>146</v>
      </c>
      <c r="E361" s="174" t="s">
        <v>3</v>
      </c>
      <c r="F361" s="175" t="s">
        <v>196</v>
      </c>
      <c r="H361" s="176">
        <v>8.0449999999999999</v>
      </c>
      <c r="L361" s="173"/>
      <c r="M361" s="177"/>
      <c r="N361" s="178"/>
      <c r="O361" s="178"/>
      <c r="P361" s="178"/>
      <c r="Q361" s="178"/>
      <c r="R361" s="178"/>
      <c r="S361" s="178"/>
      <c r="T361" s="179"/>
      <c r="AT361" s="174" t="s">
        <v>146</v>
      </c>
      <c r="AU361" s="174" t="s">
        <v>86</v>
      </c>
      <c r="AV361" s="16" t="s">
        <v>137</v>
      </c>
      <c r="AW361" s="16" t="s">
        <v>37</v>
      </c>
      <c r="AX361" s="16" t="s">
        <v>84</v>
      </c>
      <c r="AY361" s="174" t="s">
        <v>128</v>
      </c>
    </row>
    <row r="362" spans="1:65" s="2" customFormat="1" ht="37.75" customHeight="1">
      <c r="A362" s="30"/>
      <c r="B362" s="135"/>
      <c r="C362" s="136" t="s">
        <v>711</v>
      </c>
      <c r="D362" s="136" t="s">
        <v>132</v>
      </c>
      <c r="E362" s="137" t="s">
        <v>712</v>
      </c>
      <c r="F362" s="138" t="s">
        <v>713</v>
      </c>
      <c r="G362" s="139" t="s">
        <v>256</v>
      </c>
      <c r="H362" s="140">
        <v>8.0449999999999999</v>
      </c>
      <c r="I362" s="141">
        <v>734</v>
      </c>
      <c r="J362" s="141">
        <f>ROUND(I362*H362,2)</f>
        <v>5905.03</v>
      </c>
      <c r="K362" s="138" t="s">
        <v>156</v>
      </c>
      <c r="L362" s="31"/>
      <c r="M362" s="142" t="s">
        <v>3</v>
      </c>
      <c r="N362" s="143" t="s">
        <v>47</v>
      </c>
      <c r="O362" s="144">
        <v>0.05</v>
      </c>
      <c r="P362" s="144">
        <f>O362*H362</f>
        <v>0.40225</v>
      </c>
      <c r="Q362" s="144">
        <v>2.0199999999999999E-2</v>
      </c>
      <c r="R362" s="144">
        <f>Q362*H362</f>
        <v>0.16250899999999999</v>
      </c>
      <c r="S362" s="144">
        <v>0</v>
      </c>
      <c r="T362" s="145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46" t="s">
        <v>137</v>
      </c>
      <c r="AT362" s="146" t="s">
        <v>132</v>
      </c>
      <c r="AU362" s="146" t="s">
        <v>86</v>
      </c>
      <c r="AY362" s="18" t="s">
        <v>128</v>
      </c>
      <c r="BE362" s="147">
        <f>IF(N362="základní",J362,0)</f>
        <v>5905.03</v>
      </c>
      <c r="BF362" s="147">
        <f>IF(N362="snížená",J362,0)</f>
        <v>0</v>
      </c>
      <c r="BG362" s="147">
        <f>IF(N362="zákl. přenesená",J362,0)</f>
        <v>0</v>
      </c>
      <c r="BH362" s="147">
        <f>IF(N362="sníž. přenesená",J362,0)</f>
        <v>0</v>
      </c>
      <c r="BI362" s="147">
        <f>IF(N362="nulová",J362,0)</f>
        <v>0</v>
      </c>
      <c r="BJ362" s="18" t="s">
        <v>84</v>
      </c>
      <c r="BK362" s="147">
        <f>ROUND(I362*H362,2)</f>
        <v>5905.03</v>
      </c>
      <c r="BL362" s="18" t="s">
        <v>137</v>
      </c>
      <c r="BM362" s="146" t="s">
        <v>714</v>
      </c>
    </row>
    <row r="363" spans="1:65" s="2" customFormat="1" ht="11">
      <c r="A363" s="30"/>
      <c r="B363" s="31"/>
      <c r="C363" s="30"/>
      <c r="D363" s="148" t="s">
        <v>139</v>
      </c>
      <c r="E363" s="30"/>
      <c r="F363" s="149" t="s">
        <v>715</v>
      </c>
      <c r="G363" s="30"/>
      <c r="H363" s="30"/>
      <c r="I363" s="30"/>
      <c r="J363" s="30"/>
      <c r="K363" s="30"/>
      <c r="L363" s="31"/>
      <c r="M363" s="150"/>
      <c r="N363" s="151"/>
      <c r="O363" s="51"/>
      <c r="P363" s="51"/>
      <c r="Q363" s="51"/>
      <c r="R363" s="51"/>
      <c r="S363" s="51"/>
      <c r="T363" s="52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T363" s="18" t="s">
        <v>139</v>
      </c>
      <c r="AU363" s="18" t="s">
        <v>86</v>
      </c>
    </row>
    <row r="364" spans="1:65" s="2" customFormat="1" ht="24.25" customHeight="1">
      <c r="A364" s="30"/>
      <c r="B364" s="135"/>
      <c r="C364" s="136" t="s">
        <v>716</v>
      </c>
      <c r="D364" s="136" t="s">
        <v>132</v>
      </c>
      <c r="E364" s="137" t="s">
        <v>717</v>
      </c>
      <c r="F364" s="138" t="s">
        <v>718</v>
      </c>
      <c r="G364" s="139" t="s">
        <v>176</v>
      </c>
      <c r="H364" s="140">
        <v>-41.780999999999999</v>
      </c>
      <c r="I364" s="141">
        <v>454</v>
      </c>
      <c r="J364" s="141">
        <f>ROUND(I364*H364,2)</f>
        <v>-18968.57</v>
      </c>
      <c r="K364" s="138" t="s">
        <v>136</v>
      </c>
      <c r="L364" s="31"/>
      <c r="M364" s="142" t="s">
        <v>3</v>
      </c>
      <c r="N364" s="143" t="s">
        <v>47</v>
      </c>
      <c r="O364" s="144">
        <v>0</v>
      </c>
      <c r="P364" s="144">
        <f>O364*H364</f>
        <v>0</v>
      </c>
      <c r="Q364" s="144">
        <v>0.11</v>
      </c>
      <c r="R364" s="144">
        <f>Q364*H364</f>
        <v>-4.5959099999999999</v>
      </c>
      <c r="S364" s="144">
        <v>0</v>
      </c>
      <c r="T364" s="145">
        <f>S364*H364</f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46" t="s">
        <v>137</v>
      </c>
      <c r="AT364" s="146" t="s">
        <v>132</v>
      </c>
      <c r="AU364" s="146" t="s">
        <v>86</v>
      </c>
      <c r="AY364" s="18" t="s">
        <v>128</v>
      </c>
      <c r="BE364" s="147">
        <f>IF(N364="základní",J364,0)</f>
        <v>-18968.57</v>
      </c>
      <c r="BF364" s="147">
        <f>IF(N364="snížená",J364,0)</f>
        <v>0</v>
      </c>
      <c r="BG364" s="147">
        <f>IF(N364="zákl. přenesená",J364,0)</f>
        <v>0</v>
      </c>
      <c r="BH364" s="147">
        <f>IF(N364="sníž. přenesená",J364,0)</f>
        <v>0</v>
      </c>
      <c r="BI364" s="147">
        <f>IF(N364="nulová",J364,0)</f>
        <v>0</v>
      </c>
      <c r="BJ364" s="18" t="s">
        <v>84</v>
      </c>
      <c r="BK364" s="147">
        <f>ROUND(I364*H364,2)</f>
        <v>-18968.57</v>
      </c>
      <c r="BL364" s="18" t="s">
        <v>137</v>
      </c>
      <c r="BM364" s="146" t="s">
        <v>719</v>
      </c>
    </row>
    <row r="365" spans="1:65" s="2" customFormat="1" ht="11">
      <c r="A365" s="30"/>
      <c r="B365" s="31"/>
      <c r="C365" s="30"/>
      <c r="D365" s="148" t="s">
        <v>139</v>
      </c>
      <c r="E365" s="30"/>
      <c r="F365" s="149" t="s">
        <v>720</v>
      </c>
      <c r="G365" s="30"/>
      <c r="H365" s="30"/>
      <c r="I365" s="30"/>
      <c r="J365" s="30"/>
      <c r="K365" s="30"/>
      <c r="L365" s="31"/>
      <c r="M365" s="150"/>
      <c r="N365" s="151"/>
      <c r="O365" s="51"/>
      <c r="P365" s="51"/>
      <c r="Q365" s="51"/>
      <c r="R365" s="51"/>
      <c r="S365" s="51"/>
      <c r="T365" s="52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T365" s="18" t="s">
        <v>139</v>
      </c>
      <c r="AU365" s="18" t="s">
        <v>86</v>
      </c>
    </row>
    <row r="366" spans="1:65" s="14" customFormat="1" ht="12">
      <c r="B366" s="160"/>
      <c r="D366" s="153" t="s">
        <v>146</v>
      </c>
      <c r="E366" s="161" t="s">
        <v>3</v>
      </c>
      <c r="F366" s="162" t="s">
        <v>721</v>
      </c>
      <c r="H366" s="161" t="s">
        <v>3</v>
      </c>
      <c r="L366" s="160"/>
      <c r="M366" s="163"/>
      <c r="N366" s="164"/>
      <c r="O366" s="164"/>
      <c r="P366" s="164"/>
      <c r="Q366" s="164"/>
      <c r="R366" s="164"/>
      <c r="S366" s="164"/>
      <c r="T366" s="165"/>
      <c r="AT366" s="161" t="s">
        <v>146</v>
      </c>
      <c r="AU366" s="161" t="s">
        <v>86</v>
      </c>
      <c r="AV366" s="14" t="s">
        <v>84</v>
      </c>
      <c r="AW366" s="14" t="s">
        <v>37</v>
      </c>
      <c r="AX366" s="14" t="s">
        <v>76</v>
      </c>
      <c r="AY366" s="161" t="s">
        <v>128</v>
      </c>
    </row>
    <row r="367" spans="1:65" s="14" customFormat="1" ht="12">
      <c r="B367" s="160"/>
      <c r="D367" s="153" t="s">
        <v>146</v>
      </c>
      <c r="E367" s="161" t="s">
        <v>3</v>
      </c>
      <c r="F367" s="162" t="s">
        <v>722</v>
      </c>
      <c r="H367" s="161" t="s">
        <v>3</v>
      </c>
      <c r="L367" s="160"/>
      <c r="M367" s="163"/>
      <c r="N367" s="164"/>
      <c r="O367" s="164"/>
      <c r="P367" s="164"/>
      <c r="Q367" s="164"/>
      <c r="R367" s="164"/>
      <c r="S367" s="164"/>
      <c r="T367" s="165"/>
      <c r="AT367" s="161" t="s">
        <v>146</v>
      </c>
      <c r="AU367" s="161" t="s">
        <v>86</v>
      </c>
      <c r="AV367" s="14" t="s">
        <v>84</v>
      </c>
      <c r="AW367" s="14" t="s">
        <v>37</v>
      </c>
      <c r="AX367" s="14" t="s">
        <v>76</v>
      </c>
      <c r="AY367" s="161" t="s">
        <v>128</v>
      </c>
    </row>
    <row r="368" spans="1:65" s="13" customFormat="1" ht="12">
      <c r="B368" s="152"/>
      <c r="D368" s="153" t="s">
        <v>146</v>
      </c>
      <c r="E368" s="159" t="s">
        <v>3</v>
      </c>
      <c r="F368" s="154" t="s">
        <v>723</v>
      </c>
      <c r="H368" s="155">
        <v>-46.49</v>
      </c>
      <c r="L368" s="152"/>
      <c r="M368" s="156"/>
      <c r="N368" s="157"/>
      <c r="O368" s="157"/>
      <c r="P368" s="157"/>
      <c r="Q368" s="157"/>
      <c r="R368" s="157"/>
      <c r="S368" s="157"/>
      <c r="T368" s="158"/>
      <c r="AT368" s="159" t="s">
        <v>146</v>
      </c>
      <c r="AU368" s="159" t="s">
        <v>86</v>
      </c>
      <c r="AV368" s="13" t="s">
        <v>86</v>
      </c>
      <c r="AW368" s="13" t="s">
        <v>37</v>
      </c>
      <c r="AX368" s="13" t="s">
        <v>76</v>
      </c>
      <c r="AY368" s="159" t="s">
        <v>128</v>
      </c>
    </row>
    <row r="369" spans="1:65" s="13" customFormat="1" ht="12">
      <c r="B369" s="152"/>
      <c r="D369" s="153" t="s">
        <v>146</v>
      </c>
      <c r="E369" s="159" t="s">
        <v>3</v>
      </c>
      <c r="F369" s="154" t="s">
        <v>724</v>
      </c>
      <c r="H369" s="155">
        <v>4.7089999999999996</v>
      </c>
      <c r="L369" s="152"/>
      <c r="M369" s="156"/>
      <c r="N369" s="157"/>
      <c r="O369" s="157"/>
      <c r="P369" s="157"/>
      <c r="Q369" s="157"/>
      <c r="R369" s="157"/>
      <c r="S369" s="157"/>
      <c r="T369" s="158"/>
      <c r="AT369" s="159" t="s">
        <v>146</v>
      </c>
      <c r="AU369" s="159" t="s">
        <v>86</v>
      </c>
      <c r="AV369" s="13" t="s">
        <v>86</v>
      </c>
      <c r="AW369" s="13" t="s">
        <v>37</v>
      </c>
      <c r="AX369" s="13" t="s">
        <v>76</v>
      </c>
      <c r="AY369" s="159" t="s">
        <v>128</v>
      </c>
    </row>
    <row r="370" spans="1:65" s="16" customFormat="1" ht="12">
      <c r="B370" s="173"/>
      <c r="D370" s="153" t="s">
        <v>146</v>
      </c>
      <c r="E370" s="174" t="s">
        <v>3</v>
      </c>
      <c r="F370" s="175" t="s">
        <v>196</v>
      </c>
      <c r="H370" s="176">
        <v>-41.780999999999999</v>
      </c>
      <c r="L370" s="173"/>
      <c r="M370" s="177"/>
      <c r="N370" s="178"/>
      <c r="O370" s="178"/>
      <c r="P370" s="178"/>
      <c r="Q370" s="178"/>
      <c r="R370" s="178"/>
      <c r="S370" s="178"/>
      <c r="T370" s="179"/>
      <c r="AT370" s="174" t="s">
        <v>146</v>
      </c>
      <c r="AU370" s="174" t="s">
        <v>86</v>
      </c>
      <c r="AV370" s="16" t="s">
        <v>137</v>
      </c>
      <c r="AW370" s="16" t="s">
        <v>37</v>
      </c>
      <c r="AX370" s="16" t="s">
        <v>84</v>
      </c>
      <c r="AY370" s="174" t="s">
        <v>128</v>
      </c>
    </row>
    <row r="371" spans="1:65" s="2" customFormat="1" ht="37.75" customHeight="1">
      <c r="A371" s="30"/>
      <c r="B371" s="135"/>
      <c r="C371" s="136" t="s">
        <v>725</v>
      </c>
      <c r="D371" s="136" t="s">
        <v>132</v>
      </c>
      <c r="E371" s="137" t="s">
        <v>726</v>
      </c>
      <c r="F371" s="138" t="s">
        <v>727</v>
      </c>
      <c r="G371" s="139" t="s">
        <v>176</v>
      </c>
      <c r="H371" s="140">
        <v>-83.561999999999998</v>
      </c>
      <c r="I371" s="141">
        <v>19.2</v>
      </c>
      <c r="J371" s="141">
        <f>ROUND(I371*H371,2)</f>
        <v>-1604.39</v>
      </c>
      <c r="K371" s="138" t="s">
        <v>136</v>
      </c>
      <c r="L371" s="31"/>
      <c r="M371" s="142" t="s">
        <v>3</v>
      </c>
      <c r="N371" s="143" t="s">
        <v>47</v>
      </c>
      <c r="O371" s="144">
        <v>0</v>
      </c>
      <c r="P371" s="144">
        <f>O371*H371</f>
        <v>0</v>
      </c>
      <c r="Q371" s="144">
        <v>1.0999999999999999E-2</v>
      </c>
      <c r="R371" s="144">
        <f>Q371*H371</f>
        <v>-0.91918199999999994</v>
      </c>
      <c r="S371" s="144">
        <v>0</v>
      </c>
      <c r="T371" s="145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46" t="s">
        <v>137</v>
      </c>
      <c r="AT371" s="146" t="s">
        <v>132</v>
      </c>
      <c r="AU371" s="146" t="s">
        <v>86</v>
      </c>
      <c r="AY371" s="18" t="s">
        <v>128</v>
      </c>
      <c r="BE371" s="147">
        <f>IF(N371="základní",J371,0)</f>
        <v>-1604.39</v>
      </c>
      <c r="BF371" s="147">
        <f>IF(N371="snížená",J371,0)</f>
        <v>0</v>
      </c>
      <c r="BG371" s="147">
        <f>IF(N371="zákl. přenesená",J371,0)</f>
        <v>0</v>
      </c>
      <c r="BH371" s="147">
        <f>IF(N371="sníž. přenesená",J371,0)</f>
        <v>0</v>
      </c>
      <c r="BI371" s="147">
        <f>IF(N371="nulová",J371,0)</f>
        <v>0</v>
      </c>
      <c r="BJ371" s="18" t="s">
        <v>84</v>
      </c>
      <c r="BK371" s="147">
        <f>ROUND(I371*H371,2)</f>
        <v>-1604.39</v>
      </c>
      <c r="BL371" s="18" t="s">
        <v>137</v>
      </c>
      <c r="BM371" s="146" t="s">
        <v>728</v>
      </c>
    </row>
    <row r="372" spans="1:65" s="2" customFormat="1" ht="11">
      <c r="A372" s="30"/>
      <c r="B372" s="31"/>
      <c r="C372" s="30"/>
      <c r="D372" s="148" t="s">
        <v>139</v>
      </c>
      <c r="E372" s="30"/>
      <c r="F372" s="149" t="s">
        <v>729</v>
      </c>
      <c r="G372" s="30"/>
      <c r="H372" s="30"/>
      <c r="I372" s="30"/>
      <c r="J372" s="30"/>
      <c r="K372" s="30"/>
      <c r="L372" s="31"/>
      <c r="M372" s="150"/>
      <c r="N372" s="151"/>
      <c r="O372" s="51"/>
      <c r="P372" s="51"/>
      <c r="Q372" s="51"/>
      <c r="R372" s="51"/>
      <c r="S372" s="51"/>
      <c r="T372" s="52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T372" s="18" t="s">
        <v>139</v>
      </c>
      <c r="AU372" s="18" t="s">
        <v>86</v>
      </c>
    </row>
    <row r="373" spans="1:65" s="13" customFormat="1" ht="12">
      <c r="B373" s="152"/>
      <c r="D373" s="153" t="s">
        <v>146</v>
      </c>
      <c r="E373" s="159" t="s">
        <v>3</v>
      </c>
      <c r="F373" s="154" t="s">
        <v>730</v>
      </c>
      <c r="H373" s="155">
        <v>-83.561999999999998</v>
      </c>
      <c r="L373" s="152"/>
      <c r="M373" s="156"/>
      <c r="N373" s="157"/>
      <c r="O373" s="157"/>
      <c r="P373" s="157"/>
      <c r="Q373" s="157"/>
      <c r="R373" s="157"/>
      <c r="S373" s="157"/>
      <c r="T373" s="158"/>
      <c r="AT373" s="159" t="s">
        <v>146</v>
      </c>
      <c r="AU373" s="159" t="s">
        <v>86</v>
      </c>
      <c r="AV373" s="13" t="s">
        <v>86</v>
      </c>
      <c r="AW373" s="13" t="s">
        <v>37</v>
      </c>
      <c r="AX373" s="13" t="s">
        <v>76</v>
      </c>
      <c r="AY373" s="159" t="s">
        <v>128</v>
      </c>
    </row>
    <row r="374" spans="1:65" s="16" customFormat="1" ht="12">
      <c r="B374" s="173"/>
      <c r="D374" s="153" t="s">
        <v>146</v>
      </c>
      <c r="E374" s="174" t="s">
        <v>3</v>
      </c>
      <c r="F374" s="175" t="s">
        <v>196</v>
      </c>
      <c r="H374" s="176">
        <v>-83.561999999999998</v>
      </c>
      <c r="L374" s="173"/>
      <c r="M374" s="177"/>
      <c r="N374" s="178"/>
      <c r="O374" s="178"/>
      <c r="P374" s="178"/>
      <c r="Q374" s="178"/>
      <c r="R374" s="178"/>
      <c r="S374" s="178"/>
      <c r="T374" s="179"/>
      <c r="AT374" s="174" t="s">
        <v>146</v>
      </c>
      <c r="AU374" s="174" t="s">
        <v>86</v>
      </c>
      <c r="AV374" s="16" t="s">
        <v>137</v>
      </c>
      <c r="AW374" s="16" t="s">
        <v>37</v>
      </c>
      <c r="AX374" s="16" t="s">
        <v>84</v>
      </c>
      <c r="AY374" s="174" t="s">
        <v>128</v>
      </c>
    </row>
    <row r="375" spans="1:65" s="2" customFormat="1" ht="37.75" customHeight="1">
      <c r="A375" s="30"/>
      <c r="B375" s="135"/>
      <c r="C375" s="136" t="s">
        <v>731</v>
      </c>
      <c r="D375" s="136" t="s">
        <v>132</v>
      </c>
      <c r="E375" s="137" t="s">
        <v>732</v>
      </c>
      <c r="F375" s="138" t="s">
        <v>733</v>
      </c>
      <c r="G375" s="139" t="s">
        <v>176</v>
      </c>
      <c r="H375" s="140">
        <v>7.14</v>
      </c>
      <c r="I375" s="141">
        <v>305</v>
      </c>
      <c r="J375" s="141">
        <f>ROUND(I375*H375,2)</f>
        <v>2177.6999999999998</v>
      </c>
      <c r="K375" s="138" t="s">
        <v>136</v>
      </c>
      <c r="L375" s="31"/>
      <c r="M375" s="142" t="s">
        <v>3</v>
      </c>
      <c r="N375" s="143" t="s">
        <v>47</v>
      </c>
      <c r="O375" s="144">
        <v>0</v>
      </c>
      <c r="P375" s="144">
        <f>O375*H375</f>
        <v>0</v>
      </c>
      <c r="Q375" s="144">
        <v>5.2440000000000004E-3</v>
      </c>
      <c r="R375" s="144">
        <f>Q375*H375</f>
        <v>3.7442160000000002E-2</v>
      </c>
      <c r="S375" s="144">
        <v>0</v>
      </c>
      <c r="T375" s="145">
        <f>S375*H375</f>
        <v>0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46" t="s">
        <v>137</v>
      </c>
      <c r="AT375" s="146" t="s">
        <v>132</v>
      </c>
      <c r="AU375" s="146" t="s">
        <v>86</v>
      </c>
      <c r="AY375" s="18" t="s">
        <v>128</v>
      </c>
      <c r="BE375" s="147">
        <f>IF(N375="základní",J375,0)</f>
        <v>2177.6999999999998</v>
      </c>
      <c r="BF375" s="147">
        <f>IF(N375="snížená",J375,0)</f>
        <v>0</v>
      </c>
      <c r="BG375" s="147">
        <f>IF(N375="zákl. přenesená",J375,0)</f>
        <v>0</v>
      </c>
      <c r="BH375" s="147">
        <f>IF(N375="sníž. přenesená",J375,0)</f>
        <v>0</v>
      </c>
      <c r="BI375" s="147">
        <f>IF(N375="nulová",J375,0)</f>
        <v>0</v>
      </c>
      <c r="BJ375" s="18" t="s">
        <v>84</v>
      </c>
      <c r="BK375" s="147">
        <f>ROUND(I375*H375,2)</f>
        <v>2177.6999999999998</v>
      </c>
      <c r="BL375" s="18" t="s">
        <v>137</v>
      </c>
      <c r="BM375" s="146" t="s">
        <v>734</v>
      </c>
    </row>
    <row r="376" spans="1:65" s="2" customFormat="1" ht="11">
      <c r="A376" s="30"/>
      <c r="B376" s="31"/>
      <c r="C376" s="30"/>
      <c r="D376" s="148" t="s">
        <v>139</v>
      </c>
      <c r="E376" s="30"/>
      <c r="F376" s="149" t="s">
        <v>735</v>
      </c>
      <c r="G376" s="30"/>
      <c r="H376" s="30"/>
      <c r="I376" s="30"/>
      <c r="J376" s="30"/>
      <c r="K376" s="30"/>
      <c r="L376" s="31"/>
      <c r="M376" s="150"/>
      <c r="N376" s="151"/>
      <c r="O376" s="51"/>
      <c r="P376" s="51"/>
      <c r="Q376" s="51"/>
      <c r="R376" s="51"/>
      <c r="S376" s="51"/>
      <c r="T376" s="52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T376" s="18" t="s">
        <v>139</v>
      </c>
      <c r="AU376" s="18" t="s">
        <v>86</v>
      </c>
    </row>
    <row r="377" spans="1:65" s="14" customFormat="1" ht="12">
      <c r="B377" s="160"/>
      <c r="D377" s="153" t="s">
        <v>146</v>
      </c>
      <c r="E377" s="161" t="s">
        <v>3</v>
      </c>
      <c r="F377" s="162" t="s">
        <v>722</v>
      </c>
      <c r="H377" s="161" t="s">
        <v>3</v>
      </c>
      <c r="L377" s="160"/>
      <c r="M377" s="163"/>
      <c r="N377" s="164"/>
      <c r="O377" s="164"/>
      <c r="P377" s="164"/>
      <c r="Q377" s="164"/>
      <c r="R377" s="164"/>
      <c r="S377" s="164"/>
      <c r="T377" s="165"/>
      <c r="AT377" s="161" t="s">
        <v>146</v>
      </c>
      <c r="AU377" s="161" t="s">
        <v>86</v>
      </c>
      <c r="AV377" s="14" t="s">
        <v>84</v>
      </c>
      <c r="AW377" s="14" t="s">
        <v>37</v>
      </c>
      <c r="AX377" s="14" t="s">
        <v>76</v>
      </c>
      <c r="AY377" s="161" t="s">
        <v>128</v>
      </c>
    </row>
    <row r="378" spans="1:65" s="13" customFormat="1" ht="12">
      <c r="B378" s="152"/>
      <c r="D378" s="153" t="s">
        <v>146</v>
      </c>
      <c r="E378" s="159" t="s">
        <v>3</v>
      </c>
      <c r="F378" s="154" t="s">
        <v>723</v>
      </c>
      <c r="H378" s="155">
        <v>-46.49</v>
      </c>
      <c r="L378" s="152"/>
      <c r="M378" s="156"/>
      <c r="N378" s="157"/>
      <c r="O378" s="157"/>
      <c r="P378" s="157"/>
      <c r="Q378" s="157"/>
      <c r="R378" s="157"/>
      <c r="S378" s="157"/>
      <c r="T378" s="158"/>
      <c r="AT378" s="159" t="s">
        <v>146</v>
      </c>
      <c r="AU378" s="159" t="s">
        <v>86</v>
      </c>
      <c r="AV378" s="13" t="s">
        <v>86</v>
      </c>
      <c r="AW378" s="13" t="s">
        <v>37</v>
      </c>
      <c r="AX378" s="13" t="s">
        <v>76</v>
      </c>
      <c r="AY378" s="159" t="s">
        <v>128</v>
      </c>
    </row>
    <row r="379" spans="1:65" s="14" customFormat="1" ht="12">
      <c r="B379" s="160"/>
      <c r="D379" s="153" t="s">
        <v>146</v>
      </c>
      <c r="E379" s="161" t="s">
        <v>3</v>
      </c>
      <c r="F379" s="162" t="s">
        <v>584</v>
      </c>
      <c r="H379" s="161" t="s">
        <v>3</v>
      </c>
      <c r="L379" s="160"/>
      <c r="M379" s="163"/>
      <c r="N379" s="164"/>
      <c r="O379" s="164"/>
      <c r="P379" s="164"/>
      <c r="Q379" s="164"/>
      <c r="R379" s="164"/>
      <c r="S379" s="164"/>
      <c r="T379" s="165"/>
      <c r="AT379" s="161" t="s">
        <v>146</v>
      </c>
      <c r="AU379" s="161" t="s">
        <v>86</v>
      </c>
      <c r="AV379" s="14" t="s">
        <v>84</v>
      </c>
      <c r="AW379" s="14" t="s">
        <v>37</v>
      </c>
      <c r="AX379" s="14" t="s">
        <v>76</v>
      </c>
      <c r="AY379" s="161" t="s">
        <v>128</v>
      </c>
    </row>
    <row r="380" spans="1:65" s="13" customFormat="1" ht="12">
      <c r="B380" s="152"/>
      <c r="D380" s="153" t="s">
        <v>146</v>
      </c>
      <c r="E380" s="159" t="s">
        <v>3</v>
      </c>
      <c r="F380" s="154" t="s">
        <v>736</v>
      </c>
      <c r="H380" s="155">
        <v>53.63</v>
      </c>
      <c r="L380" s="152"/>
      <c r="M380" s="156"/>
      <c r="N380" s="157"/>
      <c r="O380" s="157"/>
      <c r="P380" s="157"/>
      <c r="Q380" s="157"/>
      <c r="R380" s="157"/>
      <c r="S380" s="157"/>
      <c r="T380" s="158"/>
      <c r="AT380" s="159" t="s">
        <v>146</v>
      </c>
      <c r="AU380" s="159" t="s">
        <v>86</v>
      </c>
      <c r="AV380" s="13" t="s">
        <v>86</v>
      </c>
      <c r="AW380" s="13" t="s">
        <v>37</v>
      </c>
      <c r="AX380" s="13" t="s">
        <v>76</v>
      </c>
      <c r="AY380" s="159" t="s">
        <v>128</v>
      </c>
    </row>
    <row r="381" spans="1:65" s="16" customFormat="1" ht="12">
      <c r="B381" s="173"/>
      <c r="D381" s="153" t="s">
        <v>146</v>
      </c>
      <c r="E381" s="174" t="s">
        <v>3</v>
      </c>
      <c r="F381" s="175" t="s">
        <v>196</v>
      </c>
      <c r="H381" s="176">
        <v>7.14</v>
      </c>
      <c r="L381" s="173"/>
      <c r="M381" s="177"/>
      <c r="N381" s="178"/>
      <c r="O381" s="178"/>
      <c r="P381" s="178"/>
      <c r="Q381" s="178"/>
      <c r="R381" s="178"/>
      <c r="S381" s="178"/>
      <c r="T381" s="179"/>
      <c r="AT381" s="174" t="s">
        <v>146</v>
      </c>
      <c r="AU381" s="174" t="s">
        <v>86</v>
      </c>
      <c r="AV381" s="16" t="s">
        <v>137</v>
      </c>
      <c r="AW381" s="16" t="s">
        <v>37</v>
      </c>
      <c r="AX381" s="16" t="s">
        <v>84</v>
      </c>
      <c r="AY381" s="174" t="s">
        <v>128</v>
      </c>
    </row>
    <row r="382" spans="1:65" s="2" customFormat="1" ht="37.75" customHeight="1">
      <c r="A382" s="30"/>
      <c r="B382" s="135"/>
      <c r="C382" s="136" t="s">
        <v>737</v>
      </c>
      <c r="D382" s="136" t="s">
        <v>132</v>
      </c>
      <c r="E382" s="137" t="s">
        <v>738</v>
      </c>
      <c r="F382" s="138" t="s">
        <v>739</v>
      </c>
      <c r="G382" s="139" t="s">
        <v>561</v>
      </c>
      <c r="H382" s="140">
        <v>15.85</v>
      </c>
      <c r="I382" s="141">
        <v>39.5</v>
      </c>
      <c r="J382" s="141">
        <f>ROUND(I382*H382,2)</f>
        <v>626.08000000000004</v>
      </c>
      <c r="K382" s="138" t="s">
        <v>136</v>
      </c>
      <c r="L382" s="31"/>
      <c r="M382" s="142" t="s">
        <v>3</v>
      </c>
      <c r="N382" s="143" t="s">
        <v>47</v>
      </c>
      <c r="O382" s="144">
        <v>0</v>
      </c>
      <c r="P382" s="144">
        <f>O382*H382</f>
        <v>0</v>
      </c>
      <c r="Q382" s="144">
        <v>2.0999999999999999E-5</v>
      </c>
      <c r="R382" s="144">
        <f>Q382*H382</f>
        <v>3.3284999999999999E-4</v>
      </c>
      <c r="S382" s="144">
        <v>0</v>
      </c>
      <c r="T382" s="145">
        <f>S382*H382</f>
        <v>0</v>
      </c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R382" s="146" t="s">
        <v>137</v>
      </c>
      <c r="AT382" s="146" t="s">
        <v>132</v>
      </c>
      <c r="AU382" s="146" t="s">
        <v>86</v>
      </c>
      <c r="AY382" s="18" t="s">
        <v>128</v>
      </c>
      <c r="BE382" s="147">
        <f>IF(N382="základní",J382,0)</f>
        <v>626.08000000000004</v>
      </c>
      <c r="BF382" s="147">
        <f>IF(N382="snížená",J382,0)</f>
        <v>0</v>
      </c>
      <c r="BG382" s="147">
        <f>IF(N382="zákl. přenesená",J382,0)</f>
        <v>0</v>
      </c>
      <c r="BH382" s="147">
        <f>IF(N382="sníž. přenesená",J382,0)</f>
        <v>0</v>
      </c>
      <c r="BI382" s="147">
        <f>IF(N382="nulová",J382,0)</f>
        <v>0</v>
      </c>
      <c r="BJ382" s="18" t="s">
        <v>84</v>
      </c>
      <c r="BK382" s="147">
        <f>ROUND(I382*H382,2)</f>
        <v>626.08000000000004</v>
      </c>
      <c r="BL382" s="18" t="s">
        <v>137</v>
      </c>
      <c r="BM382" s="146" t="s">
        <v>740</v>
      </c>
    </row>
    <row r="383" spans="1:65" s="2" customFormat="1" ht="11">
      <c r="A383" s="30"/>
      <c r="B383" s="31"/>
      <c r="C383" s="30"/>
      <c r="D383" s="148" t="s">
        <v>139</v>
      </c>
      <c r="E383" s="30"/>
      <c r="F383" s="149" t="s">
        <v>741</v>
      </c>
      <c r="G383" s="30"/>
      <c r="H383" s="30"/>
      <c r="I383" s="30"/>
      <c r="J383" s="30"/>
      <c r="K383" s="30"/>
      <c r="L383" s="31"/>
      <c r="M383" s="150"/>
      <c r="N383" s="151"/>
      <c r="O383" s="51"/>
      <c r="P383" s="51"/>
      <c r="Q383" s="51"/>
      <c r="R383" s="51"/>
      <c r="S383" s="51"/>
      <c r="T383" s="52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T383" s="18" t="s">
        <v>139</v>
      </c>
      <c r="AU383" s="18" t="s">
        <v>86</v>
      </c>
    </row>
    <row r="384" spans="1:65" s="14" customFormat="1" ht="12">
      <c r="B384" s="160"/>
      <c r="D384" s="153" t="s">
        <v>146</v>
      </c>
      <c r="E384" s="161" t="s">
        <v>3</v>
      </c>
      <c r="F384" s="162" t="s">
        <v>671</v>
      </c>
      <c r="H384" s="161" t="s">
        <v>3</v>
      </c>
      <c r="L384" s="160"/>
      <c r="M384" s="163"/>
      <c r="N384" s="164"/>
      <c r="O384" s="164"/>
      <c r="P384" s="164"/>
      <c r="Q384" s="164"/>
      <c r="R384" s="164"/>
      <c r="S384" s="164"/>
      <c r="T384" s="165"/>
      <c r="AT384" s="161" t="s">
        <v>146</v>
      </c>
      <c r="AU384" s="161" t="s">
        <v>86</v>
      </c>
      <c r="AV384" s="14" t="s">
        <v>84</v>
      </c>
      <c r="AW384" s="14" t="s">
        <v>37</v>
      </c>
      <c r="AX384" s="14" t="s">
        <v>76</v>
      </c>
      <c r="AY384" s="161" t="s">
        <v>128</v>
      </c>
    </row>
    <row r="385" spans="1:65" s="13" customFormat="1" ht="12">
      <c r="B385" s="152"/>
      <c r="D385" s="153" t="s">
        <v>146</v>
      </c>
      <c r="E385" s="159" t="s">
        <v>3</v>
      </c>
      <c r="F385" s="154" t="s">
        <v>742</v>
      </c>
      <c r="H385" s="155">
        <v>15.85</v>
      </c>
      <c r="L385" s="152"/>
      <c r="M385" s="156"/>
      <c r="N385" s="157"/>
      <c r="O385" s="157"/>
      <c r="P385" s="157"/>
      <c r="Q385" s="157"/>
      <c r="R385" s="157"/>
      <c r="S385" s="157"/>
      <c r="T385" s="158"/>
      <c r="AT385" s="159" t="s">
        <v>146</v>
      </c>
      <c r="AU385" s="159" t="s">
        <v>86</v>
      </c>
      <c r="AV385" s="13" t="s">
        <v>86</v>
      </c>
      <c r="AW385" s="13" t="s">
        <v>37</v>
      </c>
      <c r="AX385" s="13" t="s">
        <v>76</v>
      </c>
      <c r="AY385" s="159" t="s">
        <v>128</v>
      </c>
    </row>
    <row r="386" spans="1:65" s="16" customFormat="1" ht="12">
      <c r="B386" s="173"/>
      <c r="D386" s="153" t="s">
        <v>146</v>
      </c>
      <c r="E386" s="174" t="s">
        <v>3</v>
      </c>
      <c r="F386" s="175" t="s">
        <v>196</v>
      </c>
      <c r="H386" s="176">
        <v>15.85</v>
      </c>
      <c r="L386" s="173"/>
      <c r="M386" s="177"/>
      <c r="N386" s="178"/>
      <c r="O386" s="178"/>
      <c r="P386" s="178"/>
      <c r="Q386" s="178"/>
      <c r="R386" s="178"/>
      <c r="S386" s="178"/>
      <c r="T386" s="179"/>
      <c r="AT386" s="174" t="s">
        <v>146</v>
      </c>
      <c r="AU386" s="174" t="s">
        <v>86</v>
      </c>
      <c r="AV386" s="16" t="s">
        <v>137</v>
      </c>
      <c r="AW386" s="16" t="s">
        <v>37</v>
      </c>
      <c r="AX386" s="16" t="s">
        <v>84</v>
      </c>
      <c r="AY386" s="174" t="s">
        <v>128</v>
      </c>
    </row>
    <row r="387" spans="1:65" s="2" customFormat="1" ht="24.25" customHeight="1">
      <c r="A387" s="30"/>
      <c r="B387" s="135"/>
      <c r="C387" s="136" t="s">
        <v>743</v>
      </c>
      <c r="D387" s="136" t="s">
        <v>132</v>
      </c>
      <c r="E387" s="137" t="s">
        <v>744</v>
      </c>
      <c r="F387" s="138" t="s">
        <v>745</v>
      </c>
      <c r="G387" s="139" t="s">
        <v>561</v>
      </c>
      <c r="H387" s="140">
        <v>19.86</v>
      </c>
      <c r="I387" s="141">
        <v>135</v>
      </c>
      <c r="J387" s="141">
        <f>ROUND(I387*H387,2)</f>
        <v>2681.1</v>
      </c>
      <c r="K387" s="138" t="s">
        <v>136</v>
      </c>
      <c r="L387" s="31"/>
      <c r="M387" s="142" t="s">
        <v>3</v>
      </c>
      <c r="N387" s="143" t="s">
        <v>47</v>
      </c>
      <c r="O387" s="144">
        <v>0</v>
      </c>
      <c r="P387" s="144">
        <f>O387*H387</f>
        <v>0</v>
      </c>
      <c r="Q387" s="144">
        <v>2.33E-4</v>
      </c>
      <c r="R387" s="144">
        <f>Q387*H387</f>
        <v>4.6273799999999995E-3</v>
      </c>
      <c r="S387" s="144">
        <v>0</v>
      </c>
      <c r="T387" s="145">
        <f>S387*H387</f>
        <v>0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46" t="s">
        <v>137</v>
      </c>
      <c r="AT387" s="146" t="s">
        <v>132</v>
      </c>
      <c r="AU387" s="146" t="s">
        <v>86</v>
      </c>
      <c r="AY387" s="18" t="s">
        <v>128</v>
      </c>
      <c r="BE387" s="147">
        <f>IF(N387="základní",J387,0)</f>
        <v>2681.1</v>
      </c>
      <c r="BF387" s="147">
        <f>IF(N387="snížená",J387,0)</f>
        <v>0</v>
      </c>
      <c r="BG387" s="147">
        <f>IF(N387="zákl. přenesená",J387,0)</f>
        <v>0</v>
      </c>
      <c r="BH387" s="147">
        <f>IF(N387="sníž. přenesená",J387,0)</f>
        <v>0</v>
      </c>
      <c r="BI387" s="147">
        <f>IF(N387="nulová",J387,0)</f>
        <v>0</v>
      </c>
      <c r="BJ387" s="18" t="s">
        <v>84</v>
      </c>
      <c r="BK387" s="147">
        <f>ROUND(I387*H387,2)</f>
        <v>2681.1</v>
      </c>
      <c r="BL387" s="18" t="s">
        <v>137</v>
      </c>
      <c r="BM387" s="146" t="s">
        <v>746</v>
      </c>
    </row>
    <row r="388" spans="1:65" s="2" customFormat="1" ht="11">
      <c r="A388" s="30"/>
      <c r="B388" s="31"/>
      <c r="C388" s="30"/>
      <c r="D388" s="148" t="s">
        <v>139</v>
      </c>
      <c r="E388" s="30"/>
      <c r="F388" s="149" t="s">
        <v>747</v>
      </c>
      <c r="G388" s="30"/>
      <c r="H388" s="30"/>
      <c r="I388" s="30"/>
      <c r="J388" s="30"/>
      <c r="K388" s="30"/>
      <c r="L388" s="31"/>
      <c r="M388" s="150"/>
      <c r="N388" s="151"/>
      <c r="O388" s="51"/>
      <c r="P388" s="51"/>
      <c r="Q388" s="51"/>
      <c r="R388" s="51"/>
      <c r="S388" s="51"/>
      <c r="T388" s="52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T388" s="18" t="s">
        <v>139</v>
      </c>
      <c r="AU388" s="18" t="s">
        <v>86</v>
      </c>
    </row>
    <row r="389" spans="1:65" s="14" customFormat="1" ht="12">
      <c r="B389" s="160"/>
      <c r="D389" s="153" t="s">
        <v>146</v>
      </c>
      <c r="E389" s="161" t="s">
        <v>3</v>
      </c>
      <c r="F389" s="162" t="s">
        <v>498</v>
      </c>
      <c r="H389" s="161" t="s">
        <v>3</v>
      </c>
      <c r="L389" s="160"/>
      <c r="M389" s="163"/>
      <c r="N389" s="164"/>
      <c r="O389" s="164"/>
      <c r="P389" s="164"/>
      <c r="Q389" s="164"/>
      <c r="R389" s="164"/>
      <c r="S389" s="164"/>
      <c r="T389" s="165"/>
      <c r="AT389" s="161" t="s">
        <v>146</v>
      </c>
      <c r="AU389" s="161" t="s">
        <v>86</v>
      </c>
      <c r="AV389" s="14" t="s">
        <v>84</v>
      </c>
      <c r="AW389" s="14" t="s">
        <v>37</v>
      </c>
      <c r="AX389" s="14" t="s">
        <v>76</v>
      </c>
      <c r="AY389" s="161" t="s">
        <v>128</v>
      </c>
    </row>
    <row r="390" spans="1:65" s="14" customFormat="1" ht="12">
      <c r="B390" s="160"/>
      <c r="D390" s="153" t="s">
        <v>146</v>
      </c>
      <c r="E390" s="161" t="s">
        <v>3</v>
      </c>
      <c r="F390" s="162" t="s">
        <v>346</v>
      </c>
      <c r="H390" s="161" t="s">
        <v>3</v>
      </c>
      <c r="L390" s="160"/>
      <c r="M390" s="163"/>
      <c r="N390" s="164"/>
      <c r="O390" s="164"/>
      <c r="P390" s="164"/>
      <c r="Q390" s="164"/>
      <c r="R390" s="164"/>
      <c r="S390" s="164"/>
      <c r="T390" s="165"/>
      <c r="AT390" s="161" t="s">
        <v>146</v>
      </c>
      <c r="AU390" s="161" t="s">
        <v>86</v>
      </c>
      <c r="AV390" s="14" t="s">
        <v>84</v>
      </c>
      <c r="AW390" s="14" t="s">
        <v>37</v>
      </c>
      <c r="AX390" s="14" t="s">
        <v>76</v>
      </c>
      <c r="AY390" s="161" t="s">
        <v>128</v>
      </c>
    </row>
    <row r="391" spans="1:65" s="13" customFormat="1" ht="12">
      <c r="B391" s="152"/>
      <c r="D391" s="153" t="s">
        <v>146</v>
      </c>
      <c r="E391" s="159" t="s">
        <v>3</v>
      </c>
      <c r="F391" s="154" t="s">
        <v>748</v>
      </c>
      <c r="H391" s="155">
        <v>-0.06</v>
      </c>
      <c r="L391" s="152"/>
      <c r="M391" s="156"/>
      <c r="N391" s="157"/>
      <c r="O391" s="157"/>
      <c r="P391" s="157"/>
      <c r="Q391" s="157"/>
      <c r="R391" s="157"/>
      <c r="S391" s="157"/>
      <c r="T391" s="158"/>
      <c r="AT391" s="159" t="s">
        <v>146</v>
      </c>
      <c r="AU391" s="159" t="s">
        <v>86</v>
      </c>
      <c r="AV391" s="13" t="s">
        <v>86</v>
      </c>
      <c r="AW391" s="13" t="s">
        <v>37</v>
      </c>
      <c r="AX391" s="13" t="s">
        <v>76</v>
      </c>
      <c r="AY391" s="159" t="s">
        <v>128</v>
      </c>
    </row>
    <row r="392" spans="1:65" s="14" customFormat="1" ht="12">
      <c r="B392" s="160"/>
      <c r="D392" s="153" t="s">
        <v>146</v>
      </c>
      <c r="E392" s="161" t="s">
        <v>3</v>
      </c>
      <c r="F392" s="162" t="s">
        <v>584</v>
      </c>
      <c r="H392" s="161" t="s">
        <v>3</v>
      </c>
      <c r="L392" s="160"/>
      <c r="M392" s="163"/>
      <c r="N392" s="164"/>
      <c r="O392" s="164"/>
      <c r="P392" s="164"/>
      <c r="Q392" s="164"/>
      <c r="R392" s="164"/>
      <c r="S392" s="164"/>
      <c r="T392" s="165"/>
      <c r="AT392" s="161" t="s">
        <v>146</v>
      </c>
      <c r="AU392" s="161" t="s">
        <v>86</v>
      </c>
      <c r="AV392" s="14" t="s">
        <v>84</v>
      </c>
      <c r="AW392" s="14" t="s">
        <v>37</v>
      </c>
      <c r="AX392" s="14" t="s">
        <v>76</v>
      </c>
      <c r="AY392" s="161" t="s">
        <v>128</v>
      </c>
    </row>
    <row r="393" spans="1:65" s="13" customFormat="1" ht="12">
      <c r="B393" s="152"/>
      <c r="D393" s="153" t="s">
        <v>146</v>
      </c>
      <c r="E393" s="159" t="s">
        <v>3</v>
      </c>
      <c r="F393" s="154" t="s">
        <v>749</v>
      </c>
      <c r="H393" s="155">
        <v>19.920000000000002</v>
      </c>
      <c r="L393" s="152"/>
      <c r="M393" s="156"/>
      <c r="N393" s="157"/>
      <c r="O393" s="157"/>
      <c r="P393" s="157"/>
      <c r="Q393" s="157"/>
      <c r="R393" s="157"/>
      <c r="S393" s="157"/>
      <c r="T393" s="158"/>
      <c r="AT393" s="159" t="s">
        <v>146</v>
      </c>
      <c r="AU393" s="159" t="s">
        <v>86</v>
      </c>
      <c r="AV393" s="13" t="s">
        <v>86</v>
      </c>
      <c r="AW393" s="13" t="s">
        <v>37</v>
      </c>
      <c r="AX393" s="13" t="s">
        <v>76</v>
      </c>
      <c r="AY393" s="159" t="s">
        <v>128</v>
      </c>
    </row>
    <row r="394" spans="1:65" s="16" customFormat="1" ht="12">
      <c r="B394" s="173"/>
      <c r="D394" s="153" t="s">
        <v>146</v>
      </c>
      <c r="E394" s="174" t="s">
        <v>3</v>
      </c>
      <c r="F394" s="175" t="s">
        <v>196</v>
      </c>
      <c r="H394" s="176">
        <v>19.86</v>
      </c>
      <c r="L394" s="173"/>
      <c r="M394" s="177"/>
      <c r="N394" s="178"/>
      <c r="O394" s="178"/>
      <c r="P394" s="178"/>
      <c r="Q394" s="178"/>
      <c r="R394" s="178"/>
      <c r="S394" s="178"/>
      <c r="T394" s="179"/>
      <c r="AT394" s="174" t="s">
        <v>146</v>
      </c>
      <c r="AU394" s="174" t="s">
        <v>86</v>
      </c>
      <c r="AV394" s="16" t="s">
        <v>137</v>
      </c>
      <c r="AW394" s="16" t="s">
        <v>37</v>
      </c>
      <c r="AX394" s="16" t="s">
        <v>84</v>
      </c>
      <c r="AY394" s="174" t="s">
        <v>128</v>
      </c>
    </row>
    <row r="395" spans="1:65" s="2" customFormat="1" ht="44.25" customHeight="1">
      <c r="A395" s="30"/>
      <c r="B395" s="135"/>
      <c r="C395" s="136" t="s">
        <v>750</v>
      </c>
      <c r="D395" s="136" t="s">
        <v>132</v>
      </c>
      <c r="E395" s="137" t="s">
        <v>751</v>
      </c>
      <c r="F395" s="138" t="s">
        <v>752</v>
      </c>
      <c r="G395" s="139" t="s">
        <v>561</v>
      </c>
      <c r="H395" s="140">
        <v>19.86</v>
      </c>
      <c r="I395" s="141">
        <v>163</v>
      </c>
      <c r="J395" s="141">
        <f>ROUND(I395*H395,2)</f>
        <v>3237.18</v>
      </c>
      <c r="K395" s="138" t="s">
        <v>136</v>
      </c>
      <c r="L395" s="31"/>
      <c r="M395" s="142" t="s">
        <v>3</v>
      </c>
      <c r="N395" s="143" t="s">
        <v>47</v>
      </c>
      <c r="O395" s="144">
        <v>0</v>
      </c>
      <c r="P395" s="144">
        <f>O395*H395</f>
        <v>0</v>
      </c>
      <c r="Q395" s="144">
        <v>9.8900000000000002E-6</v>
      </c>
      <c r="R395" s="144">
        <f>Q395*H395</f>
        <v>1.964154E-4</v>
      </c>
      <c r="S395" s="144">
        <v>0</v>
      </c>
      <c r="T395" s="145">
        <f>S395*H395</f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46" t="s">
        <v>137</v>
      </c>
      <c r="AT395" s="146" t="s">
        <v>132</v>
      </c>
      <c r="AU395" s="146" t="s">
        <v>86</v>
      </c>
      <c r="AY395" s="18" t="s">
        <v>128</v>
      </c>
      <c r="BE395" s="147">
        <f>IF(N395="základní",J395,0)</f>
        <v>3237.18</v>
      </c>
      <c r="BF395" s="147">
        <f>IF(N395="snížená",J395,0)</f>
        <v>0</v>
      </c>
      <c r="BG395" s="147">
        <f>IF(N395="zákl. přenesená",J395,0)</f>
        <v>0</v>
      </c>
      <c r="BH395" s="147">
        <f>IF(N395="sníž. přenesená",J395,0)</f>
        <v>0</v>
      </c>
      <c r="BI395" s="147">
        <f>IF(N395="nulová",J395,0)</f>
        <v>0</v>
      </c>
      <c r="BJ395" s="18" t="s">
        <v>84</v>
      </c>
      <c r="BK395" s="147">
        <f>ROUND(I395*H395,2)</f>
        <v>3237.18</v>
      </c>
      <c r="BL395" s="18" t="s">
        <v>137</v>
      </c>
      <c r="BM395" s="146" t="s">
        <v>753</v>
      </c>
    </row>
    <row r="396" spans="1:65" s="2" customFormat="1" ht="11">
      <c r="A396" s="30"/>
      <c r="B396" s="31"/>
      <c r="C396" s="30"/>
      <c r="D396" s="148" t="s">
        <v>139</v>
      </c>
      <c r="E396" s="30"/>
      <c r="F396" s="149" t="s">
        <v>754</v>
      </c>
      <c r="G396" s="30"/>
      <c r="H396" s="30"/>
      <c r="I396" s="30"/>
      <c r="J396" s="30"/>
      <c r="K396" s="30"/>
      <c r="L396" s="31"/>
      <c r="M396" s="150"/>
      <c r="N396" s="151"/>
      <c r="O396" s="51"/>
      <c r="P396" s="51"/>
      <c r="Q396" s="51"/>
      <c r="R396" s="51"/>
      <c r="S396" s="51"/>
      <c r="T396" s="52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T396" s="18" t="s">
        <v>139</v>
      </c>
      <c r="AU396" s="18" t="s">
        <v>86</v>
      </c>
    </row>
    <row r="397" spans="1:65" s="14" customFormat="1" ht="12">
      <c r="B397" s="160"/>
      <c r="D397" s="153" t="s">
        <v>146</v>
      </c>
      <c r="E397" s="161" t="s">
        <v>3</v>
      </c>
      <c r="F397" s="162" t="s">
        <v>498</v>
      </c>
      <c r="H397" s="161" t="s">
        <v>3</v>
      </c>
      <c r="L397" s="160"/>
      <c r="M397" s="163"/>
      <c r="N397" s="164"/>
      <c r="O397" s="164"/>
      <c r="P397" s="164"/>
      <c r="Q397" s="164"/>
      <c r="R397" s="164"/>
      <c r="S397" s="164"/>
      <c r="T397" s="165"/>
      <c r="AT397" s="161" t="s">
        <v>146</v>
      </c>
      <c r="AU397" s="161" t="s">
        <v>86</v>
      </c>
      <c r="AV397" s="14" t="s">
        <v>84</v>
      </c>
      <c r="AW397" s="14" t="s">
        <v>37</v>
      </c>
      <c r="AX397" s="14" t="s">
        <v>76</v>
      </c>
      <c r="AY397" s="161" t="s">
        <v>128</v>
      </c>
    </row>
    <row r="398" spans="1:65" s="14" customFormat="1" ht="12">
      <c r="B398" s="160"/>
      <c r="D398" s="153" t="s">
        <v>146</v>
      </c>
      <c r="E398" s="161" t="s">
        <v>3</v>
      </c>
      <c r="F398" s="162" t="s">
        <v>346</v>
      </c>
      <c r="H398" s="161" t="s">
        <v>3</v>
      </c>
      <c r="L398" s="160"/>
      <c r="M398" s="163"/>
      <c r="N398" s="164"/>
      <c r="O398" s="164"/>
      <c r="P398" s="164"/>
      <c r="Q398" s="164"/>
      <c r="R398" s="164"/>
      <c r="S398" s="164"/>
      <c r="T398" s="165"/>
      <c r="AT398" s="161" t="s">
        <v>146</v>
      </c>
      <c r="AU398" s="161" t="s">
        <v>86</v>
      </c>
      <c r="AV398" s="14" t="s">
        <v>84</v>
      </c>
      <c r="AW398" s="14" t="s">
        <v>37</v>
      </c>
      <c r="AX398" s="14" t="s">
        <v>76</v>
      </c>
      <c r="AY398" s="161" t="s">
        <v>128</v>
      </c>
    </row>
    <row r="399" spans="1:65" s="13" customFormat="1" ht="12">
      <c r="B399" s="152"/>
      <c r="D399" s="153" t="s">
        <v>146</v>
      </c>
      <c r="E399" s="159" t="s">
        <v>3</v>
      </c>
      <c r="F399" s="154" t="s">
        <v>748</v>
      </c>
      <c r="H399" s="155">
        <v>-0.06</v>
      </c>
      <c r="L399" s="152"/>
      <c r="M399" s="156"/>
      <c r="N399" s="157"/>
      <c r="O399" s="157"/>
      <c r="P399" s="157"/>
      <c r="Q399" s="157"/>
      <c r="R399" s="157"/>
      <c r="S399" s="157"/>
      <c r="T399" s="158"/>
      <c r="AT399" s="159" t="s">
        <v>146</v>
      </c>
      <c r="AU399" s="159" t="s">
        <v>86</v>
      </c>
      <c r="AV399" s="13" t="s">
        <v>86</v>
      </c>
      <c r="AW399" s="13" t="s">
        <v>37</v>
      </c>
      <c r="AX399" s="13" t="s">
        <v>76</v>
      </c>
      <c r="AY399" s="159" t="s">
        <v>128</v>
      </c>
    </row>
    <row r="400" spans="1:65" s="14" customFormat="1" ht="12">
      <c r="B400" s="160"/>
      <c r="D400" s="153" t="s">
        <v>146</v>
      </c>
      <c r="E400" s="161" t="s">
        <v>3</v>
      </c>
      <c r="F400" s="162" t="s">
        <v>584</v>
      </c>
      <c r="H400" s="161" t="s">
        <v>3</v>
      </c>
      <c r="L400" s="160"/>
      <c r="M400" s="163"/>
      <c r="N400" s="164"/>
      <c r="O400" s="164"/>
      <c r="P400" s="164"/>
      <c r="Q400" s="164"/>
      <c r="R400" s="164"/>
      <c r="S400" s="164"/>
      <c r="T400" s="165"/>
      <c r="AT400" s="161" t="s">
        <v>146</v>
      </c>
      <c r="AU400" s="161" t="s">
        <v>86</v>
      </c>
      <c r="AV400" s="14" t="s">
        <v>84</v>
      </c>
      <c r="AW400" s="14" t="s">
        <v>37</v>
      </c>
      <c r="AX400" s="14" t="s">
        <v>76</v>
      </c>
      <c r="AY400" s="161" t="s">
        <v>128</v>
      </c>
    </row>
    <row r="401" spans="1:65" s="13" customFormat="1" ht="12">
      <c r="B401" s="152"/>
      <c r="D401" s="153" t="s">
        <v>146</v>
      </c>
      <c r="E401" s="159" t="s">
        <v>3</v>
      </c>
      <c r="F401" s="154" t="s">
        <v>749</v>
      </c>
      <c r="H401" s="155">
        <v>19.920000000000002</v>
      </c>
      <c r="L401" s="152"/>
      <c r="M401" s="156"/>
      <c r="N401" s="157"/>
      <c r="O401" s="157"/>
      <c r="P401" s="157"/>
      <c r="Q401" s="157"/>
      <c r="R401" s="157"/>
      <c r="S401" s="157"/>
      <c r="T401" s="158"/>
      <c r="AT401" s="159" t="s">
        <v>146</v>
      </c>
      <c r="AU401" s="159" t="s">
        <v>86</v>
      </c>
      <c r="AV401" s="13" t="s">
        <v>86</v>
      </c>
      <c r="AW401" s="13" t="s">
        <v>37</v>
      </c>
      <c r="AX401" s="13" t="s">
        <v>76</v>
      </c>
      <c r="AY401" s="159" t="s">
        <v>128</v>
      </c>
    </row>
    <row r="402" spans="1:65" s="16" customFormat="1" ht="12">
      <c r="B402" s="173"/>
      <c r="D402" s="153" t="s">
        <v>146</v>
      </c>
      <c r="E402" s="174" t="s">
        <v>3</v>
      </c>
      <c r="F402" s="175" t="s">
        <v>196</v>
      </c>
      <c r="H402" s="176">
        <v>19.86</v>
      </c>
      <c r="L402" s="173"/>
      <c r="M402" s="177"/>
      <c r="N402" s="178"/>
      <c r="O402" s="178"/>
      <c r="P402" s="178"/>
      <c r="Q402" s="178"/>
      <c r="R402" s="178"/>
      <c r="S402" s="178"/>
      <c r="T402" s="179"/>
      <c r="AT402" s="174" t="s">
        <v>146</v>
      </c>
      <c r="AU402" s="174" t="s">
        <v>86</v>
      </c>
      <c r="AV402" s="16" t="s">
        <v>137</v>
      </c>
      <c r="AW402" s="16" t="s">
        <v>37</v>
      </c>
      <c r="AX402" s="16" t="s">
        <v>84</v>
      </c>
      <c r="AY402" s="174" t="s">
        <v>128</v>
      </c>
    </row>
    <row r="403" spans="1:65" s="12" customFormat="1" ht="22.75" customHeight="1">
      <c r="B403" s="123"/>
      <c r="D403" s="124" t="s">
        <v>75</v>
      </c>
      <c r="E403" s="133" t="s">
        <v>251</v>
      </c>
      <c r="F403" s="133" t="s">
        <v>252</v>
      </c>
      <c r="J403" s="134">
        <f>BK403</f>
        <v>73457.62</v>
      </c>
      <c r="L403" s="123"/>
      <c r="M403" s="127"/>
      <c r="N403" s="128"/>
      <c r="O403" s="128"/>
      <c r="P403" s="129">
        <f>SUM(P404:P462)</f>
        <v>59.745924000000002</v>
      </c>
      <c r="Q403" s="128"/>
      <c r="R403" s="129">
        <f>SUM(R404:R462)</f>
        <v>0.60468471610000007</v>
      </c>
      <c r="S403" s="128"/>
      <c r="T403" s="130">
        <f>SUM(T404:T462)</f>
        <v>17.991300000000003</v>
      </c>
      <c r="AR403" s="124" t="s">
        <v>84</v>
      </c>
      <c r="AT403" s="131" t="s">
        <v>75</v>
      </c>
      <c r="AU403" s="131" t="s">
        <v>84</v>
      </c>
      <c r="AY403" s="124" t="s">
        <v>128</v>
      </c>
      <c r="BK403" s="132">
        <f>SUM(BK404:BK462)</f>
        <v>73457.62</v>
      </c>
    </row>
    <row r="404" spans="1:65" s="2" customFormat="1" ht="44.25" customHeight="1">
      <c r="A404" s="30"/>
      <c r="B404" s="135"/>
      <c r="C404" s="136" t="s">
        <v>755</v>
      </c>
      <c r="D404" s="136" t="s">
        <v>132</v>
      </c>
      <c r="E404" s="137" t="s">
        <v>756</v>
      </c>
      <c r="F404" s="138" t="s">
        <v>757</v>
      </c>
      <c r="G404" s="139" t="s">
        <v>176</v>
      </c>
      <c r="H404" s="140">
        <v>50</v>
      </c>
      <c r="I404" s="141">
        <v>85.1</v>
      </c>
      <c r="J404" s="141">
        <f>ROUND(I404*H404,2)</f>
        <v>4255</v>
      </c>
      <c r="K404" s="138" t="s">
        <v>136</v>
      </c>
      <c r="L404" s="31"/>
      <c r="M404" s="142" t="s">
        <v>3</v>
      </c>
      <c r="N404" s="143" t="s">
        <v>47</v>
      </c>
      <c r="O404" s="144">
        <v>0</v>
      </c>
      <c r="P404" s="144">
        <f>O404*H404</f>
        <v>0</v>
      </c>
      <c r="Q404" s="144">
        <v>0</v>
      </c>
      <c r="R404" s="144">
        <f>Q404*H404</f>
        <v>0</v>
      </c>
      <c r="S404" s="144">
        <v>0</v>
      </c>
      <c r="T404" s="145">
        <f>S404*H404</f>
        <v>0</v>
      </c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R404" s="146" t="s">
        <v>137</v>
      </c>
      <c r="AT404" s="146" t="s">
        <v>132</v>
      </c>
      <c r="AU404" s="146" t="s">
        <v>86</v>
      </c>
      <c r="AY404" s="18" t="s">
        <v>128</v>
      </c>
      <c r="BE404" s="147">
        <f>IF(N404="základní",J404,0)</f>
        <v>4255</v>
      </c>
      <c r="BF404" s="147">
        <f>IF(N404="snížená",J404,0)</f>
        <v>0</v>
      </c>
      <c r="BG404" s="147">
        <f>IF(N404="zákl. přenesená",J404,0)</f>
        <v>0</v>
      </c>
      <c r="BH404" s="147">
        <f>IF(N404="sníž. přenesená",J404,0)</f>
        <v>0</v>
      </c>
      <c r="BI404" s="147">
        <f>IF(N404="nulová",J404,0)</f>
        <v>0</v>
      </c>
      <c r="BJ404" s="18" t="s">
        <v>84</v>
      </c>
      <c r="BK404" s="147">
        <f>ROUND(I404*H404,2)</f>
        <v>4255</v>
      </c>
      <c r="BL404" s="18" t="s">
        <v>137</v>
      </c>
      <c r="BM404" s="146" t="s">
        <v>758</v>
      </c>
    </row>
    <row r="405" spans="1:65" s="2" customFormat="1" ht="11">
      <c r="A405" s="30"/>
      <c r="B405" s="31"/>
      <c r="C405" s="30"/>
      <c r="D405" s="148" t="s">
        <v>139</v>
      </c>
      <c r="E405" s="30"/>
      <c r="F405" s="149" t="s">
        <v>759</v>
      </c>
      <c r="G405" s="30"/>
      <c r="H405" s="30"/>
      <c r="I405" s="30"/>
      <c r="J405" s="30"/>
      <c r="K405" s="30"/>
      <c r="L405" s="31"/>
      <c r="M405" s="150"/>
      <c r="N405" s="151"/>
      <c r="O405" s="51"/>
      <c r="P405" s="51"/>
      <c r="Q405" s="51"/>
      <c r="R405" s="51"/>
      <c r="S405" s="51"/>
      <c r="T405" s="52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T405" s="18" t="s">
        <v>139</v>
      </c>
      <c r="AU405" s="18" t="s">
        <v>86</v>
      </c>
    </row>
    <row r="406" spans="1:65" s="14" customFormat="1" ht="12">
      <c r="B406" s="160"/>
      <c r="D406" s="153" t="s">
        <v>146</v>
      </c>
      <c r="E406" s="161" t="s">
        <v>3</v>
      </c>
      <c r="F406" s="162" t="s">
        <v>760</v>
      </c>
      <c r="H406" s="161" t="s">
        <v>3</v>
      </c>
      <c r="L406" s="160"/>
      <c r="M406" s="163"/>
      <c r="N406" s="164"/>
      <c r="O406" s="164"/>
      <c r="P406" s="164"/>
      <c r="Q406" s="164"/>
      <c r="R406" s="164"/>
      <c r="S406" s="164"/>
      <c r="T406" s="165"/>
      <c r="AT406" s="161" t="s">
        <v>146</v>
      </c>
      <c r="AU406" s="161" t="s">
        <v>86</v>
      </c>
      <c r="AV406" s="14" t="s">
        <v>84</v>
      </c>
      <c r="AW406" s="14" t="s">
        <v>37</v>
      </c>
      <c r="AX406" s="14" t="s">
        <v>76</v>
      </c>
      <c r="AY406" s="161" t="s">
        <v>128</v>
      </c>
    </row>
    <row r="407" spans="1:65" s="13" customFormat="1" ht="12">
      <c r="B407" s="152"/>
      <c r="D407" s="153" t="s">
        <v>146</v>
      </c>
      <c r="E407" s="159" t="s">
        <v>3</v>
      </c>
      <c r="F407" s="154" t="s">
        <v>684</v>
      </c>
      <c r="H407" s="155">
        <v>50</v>
      </c>
      <c r="L407" s="152"/>
      <c r="M407" s="156"/>
      <c r="N407" s="157"/>
      <c r="O407" s="157"/>
      <c r="P407" s="157"/>
      <c r="Q407" s="157"/>
      <c r="R407" s="157"/>
      <c r="S407" s="157"/>
      <c r="T407" s="158"/>
      <c r="AT407" s="159" t="s">
        <v>146</v>
      </c>
      <c r="AU407" s="159" t="s">
        <v>86</v>
      </c>
      <c r="AV407" s="13" t="s">
        <v>86</v>
      </c>
      <c r="AW407" s="13" t="s">
        <v>37</v>
      </c>
      <c r="AX407" s="13" t="s">
        <v>76</v>
      </c>
      <c r="AY407" s="159" t="s">
        <v>128</v>
      </c>
    </row>
    <row r="408" spans="1:65" s="16" customFormat="1" ht="12">
      <c r="B408" s="173"/>
      <c r="D408" s="153" t="s">
        <v>146</v>
      </c>
      <c r="E408" s="174" t="s">
        <v>3</v>
      </c>
      <c r="F408" s="175" t="s">
        <v>196</v>
      </c>
      <c r="H408" s="176">
        <v>50</v>
      </c>
      <c r="L408" s="173"/>
      <c r="M408" s="177"/>
      <c r="N408" s="178"/>
      <c r="O408" s="178"/>
      <c r="P408" s="178"/>
      <c r="Q408" s="178"/>
      <c r="R408" s="178"/>
      <c r="S408" s="178"/>
      <c r="T408" s="179"/>
      <c r="AT408" s="174" t="s">
        <v>146</v>
      </c>
      <c r="AU408" s="174" t="s">
        <v>86</v>
      </c>
      <c r="AV408" s="16" t="s">
        <v>137</v>
      </c>
      <c r="AW408" s="16" t="s">
        <v>37</v>
      </c>
      <c r="AX408" s="16" t="s">
        <v>84</v>
      </c>
      <c r="AY408" s="174" t="s">
        <v>128</v>
      </c>
    </row>
    <row r="409" spans="1:65" s="2" customFormat="1" ht="49" customHeight="1">
      <c r="A409" s="30"/>
      <c r="B409" s="135"/>
      <c r="C409" s="136" t="s">
        <v>761</v>
      </c>
      <c r="D409" s="136" t="s">
        <v>132</v>
      </c>
      <c r="E409" s="137" t="s">
        <v>762</v>
      </c>
      <c r="F409" s="138" t="s">
        <v>763</v>
      </c>
      <c r="G409" s="139" t="s">
        <v>176</v>
      </c>
      <c r="H409" s="140">
        <v>9000</v>
      </c>
      <c r="I409" s="141">
        <v>1.81</v>
      </c>
      <c r="J409" s="141">
        <f>ROUND(I409*H409,2)</f>
        <v>16290</v>
      </c>
      <c r="K409" s="138" t="s">
        <v>136</v>
      </c>
      <c r="L409" s="31"/>
      <c r="M409" s="142" t="s">
        <v>3</v>
      </c>
      <c r="N409" s="143" t="s">
        <v>47</v>
      </c>
      <c r="O409" s="144">
        <v>0</v>
      </c>
      <c r="P409" s="144">
        <f>O409*H409</f>
        <v>0</v>
      </c>
      <c r="Q409" s="144">
        <v>0</v>
      </c>
      <c r="R409" s="144">
        <f>Q409*H409</f>
        <v>0</v>
      </c>
      <c r="S409" s="144">
        <v>0</v>
      </c>
      <c r="T409" s="145">
        <f>S409*H409</f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46" t="s">
        <v>137</v>
      </c>
      <c r="AT409" s="146" t="s">
        <v>132</v>
      </c>
      <c r="AU409" s="146" t="s">
        <v>86</v>
      </c>
      <c r="AY409" s="18" t="s">
        <v>128</v>
      </c>
      <c r="BE409" s="147">
        <f>IF(N409="základní",J409,0)</f>
        <v>16290</v>
      </c>
      <c r="BF409" s="147">
        <f>IF(N409="snížená",J409,0)</f>
        <v>0</v>
      </c>
      <c r="BG409" s="147">
        <f>IF(N409="zákl. přenesená",J409,0)</f>
        <v>0</v>
      </c>
      <c r="BH409" s="147">
        <f>IF(N409="sníž. přenesená",J409,0)</f>
        <v>0</v>
      </c>
      <c r="BI409" s="147">
        <f>IF(N409="nulová",J409,0)</f>
        <v>0</v>
      </c>
      <c r="BJ409" s="18" t="s">
        <v>84</v>
      </c>
      <c r="BK409" s="147">
        <f>ROUND(I409*H409,2)</f>
        <v>16290</v>
      </c>
      <c r="BL409" s="18" t="s">
        <v>137</v>
      </c>
      <c r="BM409" s="146" t="s">
        <v>764</v>
      </c>
    </row>
    <row r="410" spans="1:65" s="2" customFormat="1" ht="11">
      <c r="A410" s="30"/>
      <c r="B410" s="31"/>
      <c r="C410" s="30"/>
      <c r="D410" s="148" t="s">
        <v>139</v>
      </c>
      <c r="E410" s="30"/>
      <c r="F410" s="149" t="s">
        <v>765</v>
      </c>
      <c r="G410" s="30"/>
      <c r="H410" s="30"/>
      <c r="I410" s="30"/>
      <c r="J410" s="30"/>
      <c r="K410" s="30"/>
      <c r="L410" s="31"/>
      <c r="M410" s="150"/>
      <c r="N410" s="151"/>
      <c r="O410" s="51"/>
      <c r="P410" s="51"/>
      <c r="Q410" s="51"/>
      <c r="R410" s="51"/>
      <c r="S410" s="51"/>
      <c r="T410" s="52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T410" s="18" t="s">
        <v>139</v>
      </c>
      <c r="AU410" s="18" t="s">
        <v>86</v>
      </c>
    </row>
    <row r="411" spans="1:65" s="14" customFormat="1" ht="12">
      <c r="B411" s="160"/>
      <c r="D411" s="153" t="s">
        <v>146</v>
      </c>
      <c r="E411" s="161" t="s">
        <v>3</v>
      </c>
      <c r="F411" s="162" t="s">
        <v>766</v>
      </c>
      <c r="H411" s="161" t="s">
        <v>3</v>
      </c>
      <c r="L411" s="160"/>
      <c r="M411" s="163"/>
      <c r="N411" s="164"/>
      <c r="O411" s="164"/>
      <c r="P411" s="164"/>
      <c r="Q411" s="164"/>
      <c r="R411" s="164"/>
      <c r="S411" s="164"/>
      <c r="T411" s="165"/>
      <c r="AT411" s="161" t="s">
        <v>146</v>
      </c>
      <c r="AU411" s="161" t="s">
        <v>86</v>
      </c>
      <c r="AV411" s="14" t="s">
        <v>84</v>
      </c>
      <c r="AW411" s="14" t="s">
        <v>37</v>
      </c>
      <c r="AX411" s="14" t="s">
        <v>76</v>
      </c>
      <c r="AY411" s="161" t="s">
        <v>128</v>
      </c>
    </row>
    <row r="412" spans="1:65" s="13" customFormat="1" ht="12">
      <c r="B412" s="152"/>
      <c r="D412" s="153" t="s">
        <v>146</v>
      </c>
      <c r="E412" s="159" t="s">
        <v>3</v>
      </c>
      <c r="F412" s="154" t="s">
        <v>767</v>
      </c>
      <c r="H412" s="155">
        <v>9000</v>
      </c>
      <c r="L412" s="152"/>
      <c r="M412" s="156"/>
      <c r="N412" s="157"/>
      <c r="O412" s="157"/>
      <c r="P412" s="157"/>
      <c r="Q412" s="157"/>
      <c r="R412" s="157"/>
      <c r="S412" s="157"/>
      <c r="T412" s="158"/>
      <c r="AT412" s="159" t="s">
        <v>146</v>
      </c>
      <c r="AU412" s="159" t="s">
        <v>86</v>
      </c>
      <c r="AV412" s="13" t="s">
        <v>86</v>
      </c>
      <c r="AW412" s="13" t="s">
        <v>37</v>
      </c>
      <c r="AX412" s="13" t="s">
        <v>76</v>
      </c>
      <c r="AY412" s="159" t="s">
        <v>128</v>
      </c>
    </row>
    <row r="413" spans="1:65" s="16" customFormat="1" ht="12">
      <c r="B413" s="173"/>
      <c r="D413" s="153" t="s">
        <v>146</v>
      </c>
      <c r="E413" s="174" t="s">
        <v>3</v>
      </c>
      <c r="F413" s="175" t="s">
        <v>196</v>
      </c>
      <c r="H413" s="176">
        <v>9000</v>
      </c>
      <c r="L413" s="173"/>
      <c r="M413" s="177"/>
      <c r="N413" s="178"/>
      <c r="O413" s="178"/>
      <c r="P413" s="178"/>
      <c r="Q413" s="178"/>
      <c r="R413" s="178"/>
      <c r="S413" s="178"/>
      <c r="T413" s="179"/>
      <c r="AT413" s="174" t="s">
        <v>146</v>
      </c>
      <c r="AU413" s="174" t="s">
        <v>86</v>
      </c>
      <c r="AV413" s="16" t="s">
        <v>137</v>
      </c>
      <c r="AW413" s="16" t="s">
        <v>37</v>
      </c>
      <c r="AX413" s="16" t="s">
        <v>84</v>
      </c>
      <c r="AY413" s="174" t="s">
        <v>128</v>
      </c>
    </row>
    <row r="414" spans="1:65" s="2" customFormat="1" ht="44.25" customHeight="1">
      <c r="A414" s="30"/>
      <c r="B414" s="135"/>
      <c r="C414" s="136" t="s">
        <v>768</v>
      </c>
      <c r="D414" s="136" t="s">
        <v>132</v>
      </c>
      <c r="E414" s="137" t="s">
        <v>769</v>
      </c>
      <c r="F414" s="138" t="s">
        <v>770</v>
      </c>
      <c r="G414" s="139" t="s">
        <v>176</v>
      </c>
      <c r="H414" s="140">
        <v>50</v>
      </c>
      <c r="I414" s="141">
        <v>56.8</v>
      </c>
      <c r="J414" s="141">
        <f>ROUND(I414*H414,2)</f>
        <v>2840</v>
      </c>
      <c r="K414" s="138" t="s">
        <v>136</v>
      </c>
      <c r="L414" s="31"/>
      <c r="M414" s="142" t="s">
        <v>3</v>
      </c>
      <c r="N414" s="143" t="s">
        <v>47</v>
      </c>
      <c r="O414" s="144">
        <v>0</v>
      </c>
      <c r="P414" s="144">
        <f>O414*H414</f>
        <v>0</v>
      </c>
      <c r="Q414" s="144">
        <v>0</v>
      </c>
      <c r="R414" s="144">
        <f>Q414*H414</f>
        <v>0</v>
      </c>
      <c r="S414" s="144">
        <v>0</v>
      </c>
      <c r="T414" s="145">
        <f>S414*H414</f>
        <v>0</v>
      </c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R414" s="146" t="s">
        <v>137</v>
      </c>
      <c r="AT414" s="146" t="s">
        <v>132</v>
      </c>
      <c r="AU414" s="146" t="s">
        <v>86</v>
      </c>
      <c r="AY414" s="18" t="s">
        <v>128</v>
      </c>
      <c r="BE414" s="147">
        <f>IF(N414="základní",J414,0)</f>
        <v>2840</v>
      </c>
      <c r="BF414" s="147">
        <f>IF(N414="snížená",J414,0)</f>
        <v>0</v>
      </c>
      <c r="BG414" s="147">
        <f>IF(N414="zákl. přenesená",J414,0)</f>
        <v>0</v>
      </c>
      <c r="BH414" s="147">
        <f>IF(N414="sníž. přenesená",J414,0)</f>
        <v>0</v>
      </c>
      <c r="BI414" s="147">
        <f>IF(N414="nulová",J414,0)</f>
        <v>0</v>
      </c>
      <c r="BJ414" s="18" t="s">
        <v>84</v>
      </c>
      <c r="BK414" s="147">
        <f>ROUND(I414*H414,2)</f>
        <v>2840</v>
      </c>
      <c r="BL414" s="18" t="s">
        <v>137</v>
      </c>
      <c r="BM414" s="146" t="s">
        <v>771</v>
      </c>
    </row>
    <row r="415" spans="1:65" s="2" customFormat="1" ht="11">
      <c r="A415" s="30"/>
      <c r="B415" s="31"/>
      <c r="C415" s="30"/>
      <c r="D415" s="148" t="s">
        <v>139</v>
      </c>
      <c r="E415" s="30"/>
      <c r="F415" s="149" t="s">
        <v>772</v>
      </c>
      <c r="G415" s="30"/>
      <c r="H415" s="30"/>
      <c r="I415" s="30"/>
      <c r="J415" s="30"/>
      <c r="K415" s="30"/>
      <c r="L415" s="31"/>
      <c r="M415" s="150"/>
      <c r="N415" s="151"/>
      <c r="O415" s="51"/>
      <c r="P415" s="51"/>
      <c r="Q415" s="51"/>
      <c r="R415" s="51"/>
      <c r="S415" s="51"/>
      <c r="T415" s="52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T415" s="18" t="s">
        <v>139</v>
      </c>
      <c r="AU415" s="18" t="s">
        <v>86</v>
      </c>
    </row>
    <row r="416" spans="1:65" s="13" customFormat="1" ht="12">
      <c r="B416" s="152"/>
      <c r="D416" s="153" t="s">
        <v>146</v>
      </c>
      <c r="E416" s="159" t="s">
        <v>3</v>
      </c>
      <c r="F416" s="154" t="s">
        <v>684</v>
      </c>
      <c r="H416" s="155">
        <v>50</v>
      </c>
      <c r="L416" s="152"/>
      <c r="M416" s="156"/>
      <c r="N416" s="157"/>
      <c r="O416" s="157"/>
      <c r="P416" s="157"/>
      <c r="Q416" s="157"/>
      <c r="R416" s="157"/>
      <c r="S416" s="157"/>
      <c r="T416" s="158"/>
      <c r="AT416" s="159" t="s">
        <v>146</v>
      </c>
      <c r="AU416" s="159" t="s">
        <v>86</v>
      </c>
      <c r="AV416" s="13" t="s">
        <v>86</v>
      </c>
      <c r="AW416" s="13" t="s">
        <v>37</v>
      </c>
      <c r="AX416" s="13" t="s">
        <v>76</v>
      </c>
      <c r="AY416" s="159" t="s">
        <v>128</v>
      </c>
    </row>
    <row r="417" spans="1:65" s="16" customFormat="1" ht="12">
      <c r="B417" s="173"/>
      <c r="D417" s="153" t="s">
        <v>146</v>
      </c>
      <c r="E417" s="174" t="s">
        <v>3</v>
      </c>
      <c r="F417" s="175" t="s">
        <v>196</v>
      </c>
      <c r="H417" s="176">
        <v>50</v>
      </c>
      <c r="L417" s="173"/>
      <c r="M417" s="177"/>
      <c r="N417" s="178"/>
      <c r="O417" s="178"/>
      <c r="P417" s="178"/>
      <c r="Q417" s="178"/>
      <c r="R417" s="178"/>
      <c r="S417" s="178"/>
      <c r="T417" s="179"/>
      <c r="AT417" s="174" t="s">
        <v>146</v>
      </c>
      <c r="AU417" s="174" t="s">
        <v>86</v>
      </c>
      <c r="AV417" s="16" t="s">
        <v>137</v>
      </c>
      <c r="AW417" s="16" t="s">
        <v>37</v>
      </c>
      <c r="AX417" s="16" t="s">
        <v>84</v>
      </c>
      <c r="AY417" s="174" t="s">
        <v>128</v>
      </c>
    </row>
    <row r="418" spans="1:65" s="2" customFormat="1" ht="37.75" customHeight="1">
      <c r="A418" s="30"/>
      <c r="B418" s="135"/>
      <c r="C418" s="136" t="s">
        <v>773</v>
      </c>
      <c r="D418" s="136" t="s">
        <v>132</v>
      </c>
      <c r="E418" s="137" t="s">
        <v>774</v>
      </c>
      <c r="F418" s="138" t="s">
        <v>775</v>
      </c>
      <c r="G418" s="139" t="s">
        <v>176</v>
      </c>
      <c r="H418" s="140">
        <v>59.738999999999997</v>
      </c>
      <c r="I418" s="141">
        <v>91.3</v>
      </c>
      <c r="J418" s="141">
        <f>ROUND(I418*H418,2)</f>
        <v>5454.17</v>
      </c>
      <c r="K418" s="138" t="s">
        <v>156</v>
      </c>
      <c r="L418" s="31"/>
      <c r="M418" s="142" t="s">
        <v>3</v>
      </c>
      <c r="N418" s="143" t="s">
        <v>47</v>
      </c>
      <c r="O418" s="144">
        <v>0.126</v>
      </c>
      <c r="P418" s="144">
        <f>O418*H418</f>
        <v>7.5271140000000001</v>
      </c>
      <c r="Q418" s="144">
        <v>0</v>
      </c>
      <c r="R418" s="144">
        <f>Q418*H418</f>
        <v>0</v>
      </c>
      <c r="S418" s="144">
        <v>0</v>
      </c>
      <c r="T418" s="145">
        <f>S418*H418</f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46" t="s">
        <v>137</v>
      </c>
      <c r="AT418" s="146" t="s">
        <v>132</v>
      </c>
      <c r="AU418" s="146" t="s">
        <v>86</v>
      </c>
      <c r="AY418" s="18" t="s">
        <v>128</v>
      </c>
      <c r="BE418" s="147">
        <f>IF(N418="základní",J418,0)</f>
        <v>5454.17</v>
      </c>
      <c r="BF418" s="147">
        <f>IF(N418="snížená",J418,0)</f>
        <v>0</v>
      </c>
      <c r="BG418" s="147">
        <f>IF(N418="zákl. přenesená",J418,0)</f>
        <v>0</v>
      </c>
      <c r="BH418" s="147">
        <f>IF(N418="sníž. přenesená",J418,0)</f>
        <v>0</v>
      </c>
      <c r="BI418" s="147">
        <f>IF(N418="nulová",J418,0)</f>
        <v>0</v>
      </c>
      <c r="BJ418" s="18" t="s">
        <v>84</v>
      </c>
      <c r="BK418" s="147">
        <f>ROUND(I418*H418,2)</f>
        <v>5454.17</v>
      </c>
      <c r="BL418" s="18" t="s">
        <v>137</v>
      </c>
      <c r="BM418" s="146" t="s">
        <v>776</v>
      </c>
    </row>
    <row r="419" spans="1:65" s="2" customFormat="1" ht="11">
      <c r="A419" s="30"/>
      <c r="B419" s="31"/>
      <c r="C419" s="30"/>
      <c r="D419" s="148" t="s">
        <v>139</v>
      </c>
      <c r="E419" s="30"/>
      <c r="F419" s="149" t="s">
        <v>777</v>
      </c>
      <c r="G419" s="30"/>
      <c r="H419" s="30"/>
      <c r="I419" s="30"/>
      <c r="J419" s="30"/>
      <c r="K419" s="30"/>
      <c r="L419" s="31"/>
      <c r="M419" s="150"/>
      <c r="N419" s="151"/>
      <c r="O419" s="51"/>
      <c r="P419" s="51"/>
      <c r="Q419" s="51"/>
      <c r="R419" s="51"/>
      <c r="S419" s="51"/>
      <c r="T419" s="52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T419" s="18" t="s">
        <v>139</v>
      </c>
      <c r="AU419" s="18" t="s">
        <v>86</v>
      </c>
    </row>
    <row r="420" spans="1:65" s="14" customFormat="1" ht="12">
      <c r="B420" s="160"/>
      <c r="D420" s="153" t="s">
        <v>146</v>
      </c>
      <c r="E420" s="161" t="s">
        <v>3</v>
      </c>
      <c r="F420" s="162" t="s">
        <v>498</v>
      </c>
      <c r="H420" s="161" t="s">
        <v>3</v>
      </c>
      <c r="L420" s="160"/>
      <c r="M420" s="163"/>
      <c r="N420" s="164"/>
      <c r="O420" s="164"/>
      <c r="P420" s="164"/>
      <c r="Q420" s="164"/>
      <c r="R420" s="164"/>
      <c r="S420" s="164"/>
      <c r="T420" s="165"/>
      <c r="AT420" s="161" t="s">
        <v>146</v>
      </c>
      <c r="AU420" s="161" t="s">
        <v>86</v>
      </c>
      <c r="AV420" s="14" t="s">
        <v>84</v>
      </c>
      <c r="AW420" s="14" t="s">
        <v>37</v>
      </c>
      <c r="AX420" s="14" t="s">
        <v>76</v>
      </c>
      <c r="AY420" s="161" t="s">
        <v>128</v>
      </c>
    </row>
    <row r="421" spans="1:65" s="13" customFormat="1" ht="12">
      <c r="B421" s="152"/>
      <c r="D421" s="153" t="s">
        <v>146</v>
      </c>
      <c r="E421" s="159" t="s">
        <v>3</v>
      </c>
      <c r="F421" s="154" t="s">
        <v>778</v>
      </c>
      <c r="H421" s="155">
        <v>59.738999999999997</v>
      </c>
      <c r="L421" s="152"/>
      <c r="M421" s="156"/>
      <c r="N421" s="157"/>
      <c r="O421" s="157"/>
      <c r="P421" s="157"/>
      <c r="Q421" s="157"/>
      <c r="R421" s="157"/>
      <c r="S421" s="157"/>
      <c r="T421" s="158"/>
      <c r="AT421" s="159" t="s">
        <v>146</v>
      </c>
      <c r="AU421" s="159" t="s">
        <v>86</v>
      </c>
      <c r="AV421" s="13" t="s">
        <v>86</v>
      </c>
      <c r="AW421" s="13" t="s">
        <v>37</v>
      </c>
      <c r="AX421" s="13" t="s">
        <v>76</v>
      </c>
      <c r="AY421" s="159" t="s">
        <v>128</v>
      </c>
    </row>
    <row r="422" spans="1:65" s="16" customFormat="1" ht="12">
      <c r="B422" s="173"/>
      <c r="D422" s="153" t="s">
        <v>146</v>
      </c>
      <c r="E422" s="174" t="s">
        <v>3</v>
      </c>
      <c r="F422" s="175" t="s">
        <v>196</v>
      </c>
      <c r="H422" s="176">
        <v>59.738999999999997</v>
      </c>
      <c r="L422" s="173"/>
      <c r="M422" s="177"/>
      <c r="N422" s="178"/>
      <c r="O422" s="178"/>
      <c r="P422" s="178"/>
      <c r="Q422" s="178"/>
      <c r="R422" s="178"/>
      <c r="S422" s="178"/>
      <c r="T422" s="179"/>
      <c r="AT422" s="174" t="s">
        <v>146</v>
      </c>
      <c r="AU422" s="174" t="s">
        <v>86</v>
      </c>
      <c r="AV422" s="16" t="s">
        <v>137</v>
      </c>
      <c r="AW422" s="16" t="s">
        <v>37</v>
      </c>
      <c r="AX422" s="16" t="s">
        <v>84</v>
      </c>
      <c r="AY422" s="174" t="s">
        <v>128</v>
      </c>
    </row>
    <row r="423" spans="1:65" s="2" customFormat="1" ht="37.75" customHeight="1">
      <c r="A423" s="30"/>
      <c r="B423" s="135"/>
      <c r="C423" s="136" t="s">
        <v>779</v>
      </c>
      <c r="D423" s="136" t="s">
        <v>132</v>
      </c>
      <c r="E423" s="137" t="s">
        <v>780</v>
      </c>
      <c r="F423" s="138" t="s">
        <v>781</v>
      </c>
      <c r="G423" s="139" t="s">
        <v>256</v>
      </c>
      <c r="H423" s="140">
        <v>4.3250000000000002</v>
      </c>
      <c r="I423" s="141">
        <v>1570</v>
      </c>
      <c r="J423" s="141">
        <f>ROUND(I423*H423,2)</f>
        <v>6790.25</v>
      </c>
      <c r="K423" s="138" t="s">
        <v>136</v>
      </c>
      <c r="L423" s="31"/>
      <c r="M423" s="142" t="s">
        <v>3</v>
      </c>
      <c r="N423" s="143" t="s">
        <v>47</v>
      </c>
      <c r="O423" s="144">
        <v>0</v>
      </c>
      <c r="P423" s="144">
        <f>O423*H423</f>
        <v>0</v>
      </c>
      <c r="Q423" s="144">
        <v>0</v>
      </c>
      <c r="R423" s="144">
        <f>Q423*H423</f>
        <v>0</v>
      </c>
      <c r="S423" s="144">
        <v>1.95</v>
      </c>
      <c r="T423" s="145">
        <f>S423*H423</f>
        <v>8.4337499999999999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46" t="s">
        <v>137</v>
      </c>
      <c r="AT423" s="146" t="s">
        <v>132</v>
      </c>
      <c r="AU423" s="146" t="s">
        <v>86</v>
      </c>
      <c r="AY423" s="18" t="s">
        <v>128</v>
      </c>
      <c r="BE423" s="147">
        <f>IF(N423="základní",J423,0)</f>
        <v>6790.25</v>
      </c>
      <c r="BF423" s="147">
        <f>IF(N423="snížená",J423,0)</f>
        <v>0</v>
      </c>
      <c r="BG423" s="147">
        <f>IF(N423="zákl. přenesená",J423,0)</f>
        <v>0</v>
      </c>
      <c r="BH423" s="147">
        <f>IF(N423="sníž. přenesená",J423,0)</f>
        <v>0</v>
      </c>
      <c r="BI423" s="147">
        <f>IF(N423="nulová",J423,0)</f>
        <v>0</v>
      </c>
      <c r="BJ423" s="18" t="s">
        <v>84</v>
      </c>
      <c r="BK423" s="147">
        <f>ROUND(I423*H423,2)</f>
        <v>6790.25</v>
      </c>
      <c r="BL423" s="18" t="s">
        <v>137</v>
      </c>
      <c r="BM423" s="146" t="s">
        <v>782</v>
      </c>
    </row>
    <row r="424" spans="1:65" s="2" customFormat="1" ht="11">
      <c r="A424" s="30"/>
      <c r="B424" s="31"/>
      <c r="C424" s="30"/>
      <c r="D424" s="148" t="s">
        <v>139</v>
      </c>
      <c r="E424" s="30"/>
      <c r="F424" s="149" t="s">
        <v>783</v>
      </c>
      <c r="G424" s="30"/>
      <c r="H424" s="30"/>
      <c r="I424" s="30"/>
      <c r="J424" s="30"/>
      <c r="K424" s="30"/>
      <c r="L424" s="31"/>
      <c r="M424" s="150"/>
      <c r="N424" s="151"/>
      <c r="O424" s="51"/>
      <c r="P424" s="51"/>
      <c r="Q424" s="51"/>
      <c r="R424" s="51"/>
      <c r="S424" s="51"/>
      <c r="T424" s="52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T424" s="18" t="s">
        <v>139</v>
      </c>
      <c r="AU424" s="18" t="s">
        <v>86</v>
      </c>
    </row>
    <row r="425" spans="1:65" s="14" customFormat="1" ht="12">
      <c r="B425" s="160"/>
      <c r="D425" s="153" t="s">
        <v>146</v>
      </c>
      <c r="E425" s="161" t="s">
        <v>3</v>
      </c>
      <c r="F425" s="162" t="s">
        <v>784</v>
      </c>
      <c r="H425" s="161" t="s">
        <v>3</v>
      </c>
      <c r="L425" s="160"/>
      <c r="M425" s="163"/>
      <c r="N425" s="164"/>
      <c r="O425" s="164"/>
      <c r="P425" s="164"/>
      <c r="Q425" s="164"/>
      <c r="R425" s="164"/>
      <c r="S425" s="164"/>
      <c r="T425" s="165"/>
      <c r="AT425" s="161" t="s">
        <v>146</v>
      </c>
      <c r="AU425" s="161" t="s">
        <v>86</v>
      </c>
      <c r="AV425" s="14" t="s">
        <v>84</v>
      </c>
      <c r="AW425" s="14" t="s">
        <v>37</v>
      </c>
      <c r="AX425" s="14" t="s">
        <v>76</v>
      </c>
      <c r="AY425" s="161" t="s">
        <v>128</v>
      </c>
    </row>
    <row r="426" spans="1:65" s="13" customFormat="1" ht="12">
      <c r="B426" s="152"/>
      <c r="D426" s="153" t="s">
        <v>146</v>
      </c>
      <c r="E426" s="159" t="s">
        <v>3</v>
      </c>
      <c r="F426" s="154" t="s">
        <v>785</v>
      </c>
      <c r="H426" s="155">
        <v>4.3250000000000002</v>
      </c>
      <c r="L426" s="152"/>
      <c r="M426" s="156"/>
      <c r="N426" s="157"/>
      <c r="O426" s="157"/>
      <c r="P426" s="157"/>
      <c r="Q426" s="157"/>
      <c r="R426" s="157"/>
      <c r="S426" s="157"/>
      <c r="T426" s="158"/>
      <c r="AT426" s="159" t="s">
        <v>146</v>
      </c>
      <c r="AU426" s="159" t="s">
        <v>86</v>
      </c>
      <c r="AV426" s="13" t="s">
        <v>86</v>
      </c>
      <c r="AW426" s="13" t="s">
        <v>37</v>
      </c>
      <c r="AX426" s="13" t="s">
        <v>76</v>
      </c>
      <c r="AY426" s="159" t="s">
        <v>128</v>
      </c>
    </row>
    <row r="427" spans="1:65" s="16" customFormat="1" ht="12">
      <c r="B427" s="173"/>
      <c r="D427" s="153" t="s">
        <v>146</v>
      </c>
      <c r="E427" s="174" t="s">
        <v>3</v>
      </c>
      <c r="F427" s="175" t="s">
        <v>196</v>
      </c>
      <c r="H427" s="176">
        <v>4.3250000000000002</v>
      </c>
      <c r="L427" s="173"/>
      <c r="M427" s="177"/>
      <c r="N427" s="178"/>
      <c r="O427" s="178"/>
      <c r="P427" s="178"/>
      <c r="Q427" s="178"/>
      <c r="R427" s="178"/>
      <c r="S427" s="178"/>
      <c r="T427" s="179"/>
      <c r="AT427" s="174" t="s">
        <v>146</v>
      </c>
      <c r="AU427" s="174" t="s">
        <v>86</v>
      </c>
      <c r="AV427" s="16" t="s">
        <v>137</v>
      </c>
      <c r="AW427" s="16" t="s">
        <v>37</v>
      </c>
      <c r="AX427" s="16" t="s">
        <v>84</v>
      </c>
      <c r="AY427" s="174" t="s">
        <v>128</v>
      </c>
    </row>
    <row r="428" spans="1:65" s="2" customFormat="1" ht="24.25" customHeight="1">
      <c r="A428" s="30"/>
      <c r="B428" s="135"/>
      <c r="C428" s="136" t="s">
        <v>786</v>
      </c>
      <c r="D428" s="136" t="s">
        <v>132</v>
      </c>
      <c r="E428" s="137" t="s">
        <v>325</v>
      </c>
      <c r="F428" s="138" t="s">
        <v>326</v>
      </c>
      <c r="G428" s="139" t="s">
        <v>256</v>
      </c>
      <c r="H428" s="140">
        <v>3.24</v>
      </c>
      <c r="I428" s="141">
        <v>2190</v>
      </c>
      <c r="J428" s="141">
        <f>ROUND(I428*H428,2)</f>
        <v>7095.6</v>
      </c>
      <c r="K428" s="138" t="s">
        <v>136</v>
      </c>
      <c r="L428" s="31"/>
      <c r="M428" s="142" t="s">
        <v>3</v>
      </c>
      <c r="N428" s="143" t="s">
        <v>47</v>
      </c>
      <c r="O428" s="144">
        <v>0</v>
      </c>
      <c r="P428" s="144">
        <f>O428*H428</f>
        <v>0</v>
      </c>
      <c r="Q428" s="144">
        <v>0</v>
      </c>
      <c r="R428" s="144">
        <f>Q428*H428</f>
        <v>0</v>
      </c>
      <c r="S428" s="144">
        <v>2.2000000000000002</v>
      </c>
      <c r="T428" s="145">
        <f>S428*H428</f>
        <v>7.128000000000001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46" t="s">
        <v>137</v>
      </c>
      <c r="AT428" s="146" t="s">
        <v>132</v>
      </c>
      <c r="AU428" s="146" t="s">
        <v>86</v>
      </c>
      <c r="AY428" s="18" t="s">
        <v>128</v>
      </c>
      <c r="BE428" s="147">
        <f>IF(N428="základní",J428,0)</f>
        <v>7095.6</v>
      </c>
      <c r="BF428" s="147">
        <f>IF(N428="snížená",J428,0)</f>
        <v>0</v>
      </c>
      <c r="BG428" s="147">
        <f>IF(N428="zákl. přenesená",J428,0)</f>
        <v>0</v>
      </c>
      <c r="BH428" s="147">
        <f>IF(N428="sníž. přenesená",J428,0)</f>
        <v>0</v>
      </c>
      <c r="BI428" s="147">
        <f>IF(N428="nulová",J428,0)</f>
        <v>0</v>
      </c>
      <c r="BJ428" s="18" t="s">
        <v>84</v>
      </c>
      <c r="BK428" s="147">
        <f>ROUND(I428*H428,2)</f>
        <v>7095.6</v>
      </c>
      <c r="BL428" s="18" t="s">
        <v>137</v>
      </c>
      <c r="BM428" s="146" t="s">
        <v>787</v>
      </c>
    </row>
    <row r="429" spans="1:65" s="2" customFormat="1" ht="11">
      <c r="A429" s="30"/>
      <c r="B429" s="31"/>
      <c r="C429" s="30"/>
      <c r="D429" s="148" t="s">
        <v>139</v>
      </c>
      <c r="E429" s="30"/>
      <c r="F429" s="149" t="s">
        <v>328</v>
      </c>
      <c r="G429" s="30"/>
      <c r="H429" s="30"/>
      <c r="I429" s="30"/>
      <c r="J429" s="30"/>
      <c r="K429" s="30"/>
      <c r="L429" s="31"/>
      <c r="M429" s="150"/>
      <c r="N429" s="151"/>
      <c r="O429" s="51"/>
      <c r="P429" s="51"/>
      <c r="Q429" s="51"/>
      <c r="R429" s="51"/>
      <c r="S429" s="51"/>
      <c r="T429" s="52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T429" s="18" t="s">
        <v>139</v>
      </c>
      <c r="AU429" s="18" t="s">
        <v>86</v>
      </c>
    </row>
    <row r="430" spans="1:65" s="14" customFormat="1" ht="12">
      <c r="B430" s="160"/>
      <c r="D430" s="153" t="s">
        <v>146</v>
      </c>
      <c r="E430" s="161" t="s">
        <v>3</v>
      </c>
      <c r="F430" s="162" t="s">
        <v>788</v>
      </c>
      <c r="H430" s="161" t="s">
        <v>3</v>
      </c>
      <c r="L430" s="160"/>
      <c r="M430" s="163"/>
      <c r="N430" s="164"/>
      <c r="O430" s="164"/>
      <c r="P430" s="164"/>
      <c r="Q430" s="164"/>
      <c r="R430" s="164"/>
      <c r="S430" s="164"/>
      <c r="T430" s="165"/>
      <c r="AT430" s="161" t="s">
        <v>146</v>
      </c>
      <c r="AU430" s="161" t="s">
        <v>86</v>
      </c>
      <c r="AV430" s="14" t="s">
        <v>84</v>
      </c>
      <c r="AW430" s="14" t="s">
        <v>37</v>
      </c>
      <c r="AX430" s="14" t="s">
        <v>76</v>
      </c>
      <c r="AY430" s="161" t="s">
        <v>128</v>
      </c>
    </row>
    <row r="431" spans="1:65" s="13" customFormat="1" ht="12">
      <c r="B431" s="152"/>
      <c r="D431" s="153" t="s">
        <v>146</v>
      </c>
      <c r="E431" s="159" t="s">
        <v>3</v>
      </c>
      <c r="F431" s="154" t="s">
        <v>789</v>
      </c>
      <c r="H431" s="155">
        <v>3.24</v>
      </c>
      <c r="L431" s="152"/>
      <c r="M431" s="156"/>
      <c r="N431" s="157"/>
      <c r="O431" s="157"/>
      <c r="P431" s="157"/>
      <c r="Q431" s="157"/>
      <c r="R431" s="157"/>
      <c r="S431" s="157"/>
      <c r="T431" s="158"/>
      <c r="AT431" s="159" t="s">
        <v>146</v>
      </c>
      <c r="AU431" s="159" t="s">
        <v>86</v>
      </c>
      <c r="AV431" s="13" t="s">
        <v>86</v>
      </c>
      <c r="AW431" s="13" t="s">
        <v>37</v>
      </c>
      <c r="AX431" s="13" t="s">
        <v>76</v>
      </c>
      <c r="AY431" s="159" t="s">
        <v>128</v>
      </c>
    </row>
    <row r="432" spans="1:65" s="16" customFormat="1" ht="12">
      <c r="B432" s="173"/>
      <c r="D432" s="153" t="s">
        <v>146</v>
      </c>
      <c r="E432" s="174" t="s">
        <v>3</v>
      </c>
      <c r="F432" s="175" t="s">
        <v>196</v>
      </c>
      <c r="H432" s="176">
        <v>3.24</v>
      </c>
      <c r="L432" s="173"/>
      <c r="M432" s="177"/>
      <c r="N432" s="178"/>
      <c r="O432" s="178"/>
      <c r="P432" s="178"/>
      <c r="Q432" s="178"/>
      <c r="R432" s="178"/>
      <c r="S432" s="178"/>
      <c r="T432" s="179"/>
      <c r="AT432" s="174" t="s">
        <v>146</v>
      </c>
      <c r="AU432" s="174" t="s">
        <v>86</v>
      </c>
      <c r="AV432" s="16" t="s">
        <v>137</v>
      </c>
      <c r="AW432" s="16" t="s">
        <v>37</v>
      </c>
      <c r="AX432" s="16" t="s">
        <v>84</v>
      </c>
      <c r="AY432" s="174" t="s">
        <v>128</v>
      </c>
    </row>
    <row r="433" spans="1:65" s="2" customFormat="1" ht="37.75" customHeight="1">
      <c r="A433" s="30"/>
      <c r="B433" s="135"/>
      <c r="C433" s="136" t="s">
        <v>239</v>
      </c>
      <c r="D433" s="136" t="s">
        <v>132</v>
      </c>
      <c r="E433" s="137" t="s">
        <v>790</v>
      </c>
      <c r="F433" s="138" t="s">
        <v>791</v>
      </c>
      <c r="G433" s="139" t="s">
        <v>561</v>
      </c>
      <c r="H433" s="140">
        <v>6.3</v>
      </c>
      <c r="I433" s="141">
        <v>562</v>
      </c>
      <c r="J433" s="141">
        <f>ROUND(I433*H433,2)</f>
        <v>3540.6</v>
      </c>
      <c r="K433" s="138" t="s">
        <v>156</v>
      </c>
      <c r="L433" s="31"/>
      <c r="M433" s="142" t="s">
        <v>3</v>
      </c>
      <c r="N433" s="143" t="s">
        <v>47</v>
      </c>
      <c r="O433" s="144">
        <v>1.2150000000000001</v>
      </c>
      <c r="P433" s="144">
        <f>O433*H433</f>
        <v>7.6545000000000005</v>
      </c>
      <c r="Q433" s="144">
        <v>0</v>
      </c>
      <c r="R433" s="144">
        <f>Q433*H433</f>
        <v>0</v>
      </c>
      <c r="S433" s="144">
        <v>1.4999999999999999E-2</v>
      </c>
      <c r="T433" s="145">
        <f>S433*H433</f>
        <v>9.4500000000000001E-2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46" t="s">
        <v>137</v>
      </c>
      <c r="AT433" s="146" t="s">
        <v>132</v>
      </c>
      <c r="AU433" s="146" t="s">
        <v>86</v>
      </c>
      <c r="AY433" s="18" t="s">
        <v>128</v>
      </c>
      <c r="BE433" s="147">
        <f>IF(N433="základní",J433,0)</f>
        <v>3540.6</v>
      </c>
      <c r="BF433" s="147">
        <f>IF(N433="snížená",J433,0)</f>
        <v>0</v>
      </c>
      <c r="BG433" s="147">
        <f>IF(N433="zákl. přenesená",J433,0)</f>
        <v>0</v>
      </c>
      <c r="BH433" s="147">
        <f>IF(N433="sníž. přenesená",J433,0)</f>
        <v>0</v>
      </c>
      <c r="BI433" s="147">
        <f>IF(N433="nulová",J433,0)</f>
        <v>0</v>
      </c>
      <c r="BJ433" s="18" t="s">
        <v>84</v>
      </c>
      <c r="BK433" s="147">
        <f>ROUND(I433*H433,2)</f>
        <v>3540.6</v>
      </c>
      <c r="BL433" s="18" t="s">
        <v>137</v>
      </c>
      <c r="BM433" s="146" t="s">
        <v>792</v>
      </c>
    </row>
    <row r="434" spans="1:65" s="2" customFormat="1" ht="11">
      <c r="A434" s="30"/>
      <c r="B434" s="31"/>
      <c r="C434" s="30"/>
      <c r="D434" s="148" t="s">
        <v>139</v>
      </c>
      <c r="E434" s="30"/>
      <c r="F434" s="149" t="s">
        <v>793</v>
      </c>
      <c r="G434" s="30"/>
      <c r="H434" s="30"/>
      <c r="I434" s="30"/>
      <c r="J434" s="30"/>
      <c r="K434" s="30"/>
      <c r="L434" s="31"/>
      <c r="M434" s="150"/>
      <c r="N434" s="151"/>
      <c r="O434" s="51"/>
      <c r="P434" s="51"/>
      <c r="Q434" s="51"/>
      <c r="R434" s="51"/>
      <c r="S434" s="51"/>
      <c r="T434" s="52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T434" s="18" t="s">
        <v>139</v>
      </c>
      <c r="AU434" s="18" t="s">
        <v>86</v>
      </c>
    </row>
    <row r="435" spans="1:65" s="14" customFormat="1" ht="12">
      <c r="B435" s="160"/>
      <c r="D435" s="153" t="s">
        <v>146</v>
      </c>
      <c r="E435" s="161" t="s">
        <v>3</v>
      </c>
      <c r="F435" s="162" t="s">
        <v>794</v>
      </c>
      <c r="H435" s="161" t="s">
        <v>3</v>
      </c>
      <c r="L435" s="160"/>
      <c r="M435" s="163"/>
      <c r="N435" s="164"/>
      <c r="O435" s="164"/>
      <c r="P435" s="164"/>
      <c r="Q435" s="164"/>
      <c r="R435" s="164"/>
      <c r="S435" s="164"/>
      <c r="T435" s="165"/>
      <c r="AT435" s="161" t="s">
        <v>146</v>
      </c>
      <c r="AU435" s="161" t="s">
        <v>86</v>
      </c>
      <c r="AV435" s="14" t="s">
        <v>84</v>
      </c>
      <c r="AW435" s="14" t="s">
        <v>37</v>
      </c>
      <c r="AX435" s="14" t="s">
        <v>76</v>
      </c>
      <c r="AY435" s="161" t="s">
        <v>128</v>
      </c>
    </row>
    <row r="436" spans="1:65" s="13" customFormat="1" ht="12">
      <c r="B436" s="152"/>
      <c r="D436" s="153" t="s">
        <v>146</v>
      </c>
      <c r="E436" s="159" t="s">
        <v>3</v>
      </c>
      <c r="F436" s="154" t="s">
        <v>795</v>
      </c>
      <c r="H436" s="155">
        <v>2.1</v>
      </c>
      <c r="L436" s="152"/>
      <c r="M436" s="156"/>
      <c r="N436" s="157"/>
      <c r="O436" s="157"/>
      <c r="P436" s="157"/>
      <c r="Q436" s="157"/>
      <c r="R436" s="157"/>
      <c r="S436" s="157"/>
      <c r="T436" s="158"/>
      <c r="AT436" s="159" t="s">
        <v>146</v>
      </c>
      <c r="AU436" s="159" t="s">
        <v>86</v>
      </c>
      <c r="AV436" s="13" t="s">
        <v>86</v>
      </c>
      <c r="AW436" s="13" t="s">
        <v>37</v>
      </c>
      <c r="AX436" s="13" t="s">
        <v>76</v>
      </c>
      <c r="AY436" s="159" t="s">
        <v>128</v>
      </c>
    </row>
    <row r="437" spans="1:65" s="14" customFormat="1" ht="12">
      <c r="B437" s="160"/>
      <c r="D437" s="153" t="s">
        <v>146</v>
      </c>
      <c r="E437" s="161" t="s">
        <v>3</v>
      </c>
      <c r="F437" s="162" t="s">
        <v>796</v>
      </c>
      <c r="H437" s="161" t="s">
        <v>3</v>
      </c>
      <c r="L437" s="160"/>
      <c r="M437" s="163"/>
      <c r="N437" s="164"/>
      <c r="O437" s="164"/>
      <c r="P437" s="164"/>
      <c r="Q437" s="164"/>
      <c r="R437" s="164"/>
      <c r="S437" s="164"/>
      <c r="T437" s="165"/>
      <c r="AT437" s="161" t="s">
        <v>146</v>
      </c>
      <c r="AU437" s="161" t="s">
        <v>86</v>
      </c>
      <c r="AV437" s="14" t="s">
        <v>84</v>
      </c>
      <c r="AW437" s="14" t="s">
        <v>37</v>
      </c>
      <c r="AX437" s="14" t="s">
        <v>76</v>
      </c>
      <c r="AY437" s="161" t="s">
        <v>128</v>
      </c>
    </row>
    <row r="438" spans="1:65" s="13" customFormat="1" ht="12">
      <c r="B438" s="152"/>
      <c r="D438" s="153" t="s">
        <v>146</v>
      </c>
      <c r="E438" s="159" t="s">
        <v>3</v>
      </c>
      <c r="F438" s="154" t="s">
        <v>797</v>
      </c>
      <c r="H438" s="155">
        <v>4.2</v>
      </c>
      <c r="L438" s="152"/>
      <c r="M438" s="156"/>
      <c r="N438" s="157"/>
      <c r="O438" s="157"/>
      <c r="P438" s="157"/>
      <c r="Q438" s="157"/>
      <c r="R438" s="157"/>
      <c r="S438" s="157"/>
      <c r="T438" s="158"/>
      <c r="AT438" s="159" t="s">
        <v>146</v>
      </c>
      <c r="AU438" s="159" t="s">
        <v>86</v>
      </c>
      <c r="AV438" s="13" t="s">
        <v>86</v>
      </c>
      <c r="AW438" s="13" t="s">
        <v>37</v>
      </c>
      <c r="AX438" s="13" t="s">
        <v>76</v>
      </c>
      <c r="AY438" s="159" t="s">
        <v>128</v>
      </c>
    </row>
    <row r="439" spans="1:65" s="16" customFormat="1" ht="12">
      <c r="B439" s="173"/>
      <c r="D439" s="153" t="s">
        <v>146</v>
      </c>
      <c r="E439" s="174" t="s">
        <v>3</v>
      </c>
      <c r="F439" s="175" t="s">
        <v>196</v>
      </c>
      <c r="H439" s="176">
        <v>6.3</v>
      </c>
      <c r="L439" s="173"/>
      <c r="M439" s="177"/>
      <c r="N439" s="178"/>
      <c r="O439" s="178"/>
      <c r="P439" s="178"/>
      <c r="Q439" s="178"/>
      <c r="R439" s="178"/>
      <c r="S439" s="178"/>
      <c r="T439" s="179"/>
      <c r="AT439" s="174" t="s">
        <v>146</v>
      </c>
      <c r="AU439" s="174" t="s">
        <v>86</v>
      </c>
      <c r="AV439" s="16" t="s">
        <v>137</v>
      </c>
      <c r="AW439" s="16" t="s">
        <v>37</v>
      </c>
      <c r="AX439" s="16" t="s">
        <v>84</v>
      </c>
      <c r="AY439" s="174" t="s">
        <v>128</v>
      </c>
    </row>
    <row r="440" spans="1:65" s="2" customFormat="1" ht="24.25" customHeight="1">
      <c r="A440" s="30"/>
      <c r="B440" s="135"/>
      <c r="C440" s="136" t="s">
        <v>798</v>
      </c>
      <c r="D440" s="136" t="s">
        <v>132</v>
      </c>
      <c r="E440" s="137" t="s">
        <v>799</v>
      </c>
      <c r="F440" s="138" t="s">
        <v>800</v>
      </c>
      <c r="G440" s="139" t="s">
        <v>561</v>
      </c>
      <c r="H440" s="140">
        <v>9.9700000000000006</v>
      </c>
      <c r="I440" s="141">
        <v>200</v>
      </c>
      <c r="J440" s="141">
        <f>ROUND(I440*H440,2)</f>
        <v>1994</v>
      </c>
      <c r="K440" s="138" t="s">
        <v>136</v>
      </c>
      <c r="L440" s="31"/>
      <c r="M440" s="142" t="s">
        <v>3</v>
      </c>
      <c r="N440" s="143" t="s">
        <v>47</v>
      </c>
      <c r="O440" s="144">
        <v>0</v>
      </c>
      <c r="P440" s="144">
        <f>O440*H440</f>
        <v>0</v>
      </c>
      <c r="Q440" s="144">
        <v>1.113E-5</v>
      </c>
      <c r="R440" s="144">
        <f>Q440*H440</f>
        <v>1.1096610000000001E-4</v>
      </c>
      <c r="S440" s="144">
        <v>0</v>
      </c>
      <c r="T440" s="145">
        <f>S440*H440</f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46" t="s">
        <v>137</v>
      </c>
      <c r="AT440" s="146" t="s">
        <v>132</v>
      </c>
      <c r="AU440" s="146" t="s">
        <v>86</v>
      </c>
      <c r="AY440" s="18" t="s">
        <v>128</v>
      </c>
      <c r="BE440" s="147">
        <f>IF(N440="základní",J440,0)</f>
        <v>1994</v>
      </c>
      <c r="BF440" s="147">
        <f>IF(N440="snížená",J440,0)</f>
        <v>0</v>
      </c>
      <c r="BG440" s="147">
        <f>IF(N440="zákl. přenesená",J440,0)</f>
        <v>0</v>
      </c>
      <c r="BH440" s="147">
        <f>IF(N440="sníž. přenesená",J440,0)</f>
        <v>0</v>
      </c>
      <c r="BI440" s="147">
        <f>IF(N440="nulová",J440,0)</f>
        <v>0</v>
      </c>
      <c r="BJ440" s="18" t="s">
        <v>84</v>
      </c>
      <c r="BK440" s="147">
        <f>ROUND(I440*H440,2)</f>
        <v>1994</v>
      </c>
      <c r="BL440" s="18" t="s">
        <v>137</v>
      </c>
      <c r="BM440" s="146" t="s">
        <v>801</v>
      </c>
    </row>
    <row r="441" spans="1:65" s="2" customFormat="1" ht="11">
      <c r="A441" s="30"/>
      <c r="B441" s="31"/>
      <c r="C441" s="30"/>
      <c r="D441" s="148" t="s">
        <v>139</v>
      </c>
      <c r="E441" s="30"/>
      <c r="F441" s="149" t="s">
        <v>802</v>
      </c>
      <c r="G441" s="30"/>
      <c r="H441" s="30"/>
      <c r="I441" s="30"/>
      <c r="J441" s="30"/>
      <c r="K441" s="30"/>
      <c r="L441" s="31"/>
      <c r="M441" s="150"/>
      <c r="N441" s="151"/>
      <c r="O441" s="51"/>
      <c r="P441" s="51"/>
      <c r="Q441" s="51"/>
      <c r="R441" s="51"/>
      <c r="S441" s="51"/>
      <c r="T441" s="52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T441" s="18" t="s">
        <v>139</v>
      </c>
      <c r="AU441" s="18" t="s">
        <v>86</v>
      </c>
    </row>
    <row r="442" spans="1:65" s="14" customFormat="1" ht="12">
      <c r="B442" s="160"/>
      <c r="D442" s="153" t="s">
        <v>146</v>
      </c>
      <c r="E442" s="161" t="s">
        <v>3</v>
      </c>
      <c r="F442" s="162" t="s">
        <v>803</v>
      </c>
      <c r="H442" s="161" t="s">
        <v>3</v>
      </c>
      <c r="L442" s="160"/>
      <c r="M442" s="163"/>
      <c r="N442" s="164"/>
      <c r="O442" s="164"/>
      <c r="P442" s="164"/>
      <c r="Q442" s="164"/>
      <c r="R442" s="164"/>
      <c r="S442" s="164"/>
      <c r="T442" s="165"/>
      <c r="AT442" s="161" t="s">
        <v>146</v>
      </c>
      <c r="AU442" s="161" t="s">
        <v>86</v>
      </c>
      <c r="AV442" s="14" t="s">
        <v>84</v>
      </c>
      <c r="AW442" s="14" t="s">
        <v>37</v>
      </c>
      <c r="AX442" s="14" t="s">
        <v>76</v>
      </c>
      <c r="AY442" s="161" t="s">
        <v>128</v>
      </c>
    </row>
    <row r="443" spans="1:65" s="13" customFormat="1" ht="12">
      <c r="B443" s="152"/>
      <c r="D443" s="153" t="s">
        <v>146</v>
      </c>
      <c r="E443" s="159" t="s">
        <v>3</v>
      </c>
      <c r="F443" s="154" t="s">
        <v>804</v>
      </c>
      <c r="H443" s="155">
        <v>9.9700000000000006</v>
      </c>
      <c r="L443" s="152"/>
      <c r="M443" s="156"/>
      <c r="N443" s="157"/>
      <c r="O443" s="157"/>
      <c r="P443" s="157"/>
      <c r="Q443" s="157"/>
      <c r="R443" s="157"/>
      <c r="S443" s="157"/>
      <c r="T443" s="158"/>
      <c r="AT443" s="159" t="s">
        <v>146</v>
      </c>
      <c r="AU443" s="159" t="s">
        <v>86</v>
      </c>
      <c r="AV443" s="13" t="s">
        <v>86</v>
      </c>
      <c r="AW443" s="13" t="s">
        <v>37</v>
      </c>
      <c r="AX443" s="13" t="s">
        <v>76</v>
      </c>
      <c r="AY443" s="159" t="s">
        <v>128</v>
      </c>
    </row>
    <row r="444" spans="1:65" s="16" customFormat="1" ht="12">
      <c r="B444" s="173"/>
      <c r="D444" s="153" t="s">
        <v>146</v>
      </c>
      <c r="E444" s="174" t="s">
        <v>3</v>
      </c>
      <c r="F444" s="175" t="s">
        <v>196</v>
      </c>
      <c r="H444" s="176">
        <v>9.9700000000000006</v>
      </c>
      <c r="L444" s="173"/>
      <c r="M444" s="177"/>
      <c r="N444" s="178"/>
      <c r="O444" s="178"/>
      <c r="P444" s="178"/>
      <c r="Q444" s="178"/>
      <c r="R444" s="178"/>
      <c r="S444" s="178"/>
      <c r="T444" s="179"/>
      <c r="AT444" s="174" t="s">
        <v>146</v>
      </c>
      <c r="AU444" s="174" t="s">
        <v>86</v>
      </c>
      <c r="AV444" s="16" t="s">
        <v>137</v>
      </c>
      <c r="AW444" s="16" t="s">
        <v>37</v>
      </c>
      <c r="AX444" s="16" t="s">
        <v>84</v>
      </c>
      <c r="AY444" s="174" t="s">
        <v>128</v>
      </c>
    </row>
    <row r="445" spans="1:65" s="2" customFormat="1" ht="24.25" customHeight="1">
      <c r="A445" s="30"/>
      <c r="B445" s="135"/>
      <c r="C445" s="136" t="s">
        <v>805</v>
      </c>
      <c r="D445" s="136" t="s">
        <v>132</v>
      </c>
      <c r="E445" s="137" t="s">
        <v>806</v>
      </c>
      <c r="F445" s="138" t="s">
        <v>807</v>
      </c>
      <c r="G445" s="139" t="s">
        <v>176</v>
      </c>
      <c r="H445" s="140">
        <v>0.6</v>
      </c>
      <c r="I445" s="141">
        <v>142</v>
      </c>
      <c r="J445" s="141">
        <f>ROUND(I445*H445,2)</f>
        <v>85.2</v>
      </c>
      <c r="K445" s="138" t="s">
        <v>136</v>
      </c>
      <c r="L445" s="31"/>
      <c r="M445" s="142" t="s">
        <v>3</v>
      </c>
      <c r="N445" s="143" t="s">
        <v>47</v>
      </c>
      <c r="O445" s="144">
        <v>0</v>
      </c>
      <c r="P445" s="144">
        <f>O445*H445</f>
        <v>0</v>
      </c>
      <c r="Q445" s="144">
        <v>0</v>
      </c>
      <c r="R445" s="144">
        <f>Q445*H445</f>
        <v>0</v>
      </c>
      <c r="S445" s="144">
        <v>0</v>
      </c>
      <c r="T445" s="145">
        <f>S445*H445</f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46" t="s">
        <v>137</v>
      </c>
      <c r="AT445" s="146" t="s">
        <v>132</v>
      </c>
      <c r="AU445" s="146" t="s">
        <v>86</v>
      </c>
      <c r="AY445" s="18" t="s">
        <v>128</v>
      </c>
      <c r="BE445" s="147">
        <f>IF(N445="základní",J445,0)</f>
        <v>85.2</v>
      </c>
      <c r="BF445" s="147">
        <f>IF(N445="snížená",J445,0)</f>
        <v>0</v>
      </c>
      <c r="BG445" s="147">
        <f>IF(N445="zákl. přenesená",J445,0)</f>
        <v>0</v>
      </c>
      <c r="BH445" s="147">
        <f>IF(N445="sníž. přenesená",J445,0)</f>
        <v>0</v>
      </c>
      <c r="BI445" s="147">
        <f>IF(N445="nulová",J445,0)</f>
        <v>0</v>
      </c>
      <c r="BJ445" s="18" t="s">
        <v>84</v>
      </c>
      <c r="BK445" s="147">
        <f>ROUND(I445*H445,2)</f>
        <v>85.2</v>
      </c>
      <c r="BL445" s="18" t="s">
        <v>137</v>
      </c>
      <c r="BM445" s="146" t="s">
        <v>808</v>
      </c>
    </row>
    <row r="446" spans="1:65" s="2" customFormat="1" ht="11">
      <c r="A446" s="30"/>
      <c r="B446" s="31"/>
      <c r="C446" s="30"/>
      <c r="D446" s="148" t="s">
        <v>139</v>
      </c>
      <c r="E446" s="30"/>
      <c r="F446" s="149" t="s">
        <v>809</v>
      </c>
      <c r="G446" s="30"/>
      <c r="H446" s="30"/>
      <c r="I446" s="30"/>
      <c r="J446" s="30"/>
      <c r="K446" s="30"/>
      <c r="L446" s="31"/>
      <c r="M446" s="150"/>
      <c r="N446" s="151"/>
      <c r="O446" s="51"/>
      <c r="P446" s="51"/>
      <c r="Q446" s="51"/>
      <c r="R446" s="51"/>
      <c r="S446" s="51"/>
      <c r="T446" s="52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T446" s="18" t="s">
        <v>139</v>
      </c>
      <c r="AU446" s="18" t="s">
        <v>86</v>
      </c>
    </row>
    <row r="447" spans="1:65" s="14" customFormat="1" ht="12">
      <c r="B447" s="160"/>
      <c r="D447" s="153" t="s">
        <v>146</v>
      </c>
      <c r="E447" s="161" t="s">
        <v>3</v>
      </c>
      <c r="F447" s="162" t="s">
        <v>810</v>
      </c>
      <c r="H447" s="161" t="s">
        <v>3</v>
      </c>
      <c r="L447" s="160"/>
      <c r="M447" s="163"/>
      <c r="N447" s="164"/>
      <c r="O447" s="164"/>
      <c r="P447" s="164"/>
      <c r="Q447" s="164"/>
      <c r="R447" s="164"/>
      <c r="S447" s="164"/>
      <c r="T447" s="165"/>
      <c r="AT447" s="161" t="s">
        <v>146</v>
      </c>
      <c r="AU447" s="161" t="s">
        <v>86</v>
      </c>
      <c r="AV447" s="14" t="s">
        <v>84</v>
      </c>
      <c r="AW447" s="14" t="s">
        <v>37</v>
      </c>
      <c r="AX447" s="14" t="s">
        <v>76</v>
      </c>
      <c r="AY447" s="161" t="s">
        <v>128</v>
      </c>
    </row>
    <row r="448" spans="1:65" s="13" customFormat="1" ht="12">
      <c r="B448" s="152"/>
      <c r="D448" s="153" t="s">
        <v>146</v>
      </c>
      <c r="E448" s="159" t="s">
        <v>3</v>
      </c>
      <c r="F448" s="154" t="s">
        <v>811</v>
      </c>
      <c r="H448" s="155">
        <v>0.6</v>
      </c>
      <c r="L448" s="152"/>
      <c r="M448" s="156"/>
      <c r="N448" s="157"/>
      <c r="O448" s="157"/>
      <c r="P448" s="157"/>
      <c r="Q448" s="157"/>
      <c r="R448" s="157"/>
      <c r="S448" s="157"/>
      <c r="T448" s="158"/>
      <c r="AT448" s="159" t="s">
        <v>146</v>
      </c>
      <c r="AU448" s="159" t="s">
        <v>86</v>
      </c>
      <c r="AV448" s="13" t="s">
        <v>86</v>
      </c>
      <c r="AW448" s="13" t="s">
        <v>37</v>
      </c>
      <c r="AX448" s="13" t="s">
        <v>76</v>
      </c>
      <c r="AY448" s="159" t="s">
        <v>128</v>
      </c>
    </row>
    <row r="449" spans="1:65" s="16" customFormat="1" ht="12">
      <c r="B449" s="173"/>
      <c r="D449" s="153" t="s">
        <v>146</v>
      </c>
      <c r="E449" s="174" t="s">
        <v>3</v>
      </c>
      <c r="F449" s="175" t="s">
        <v>196</v>
      </c>
      <c r="H449" s="176">
        <v>0.6</v>
      </c>
      <c r="L449" s="173"/>
      <c r="M449" s="177"/>
      <c r="N449" s="178"/>
      <c r="O449" s="178"/>
      <c r="P449" s="178"/>
      <c r="Q449" s="178"/>
      <c r="R449" s="178"/>
      <c r="S449" s="178"/>
      <c r="T449" s="179"/>
      <c r="AT449" s="174" t="s">
        <v>146</v>
      </c>
      <c r="AU449" s="174" t="s">
        <v>86</v>
      </c>
      <c r="AV449" s="16" t="s">
        <v>137</v>
      </c>
      <c r="AW449" s="16" t="s">
        <v>37</v>
      </c>
      <c r="AX449" s="16" t="s">
        <v>84</v>
      </c>
      <c r="AY449" s="174" t="s">
        <v>128</v>
      </c>
    </row>
    <row r="450" spans="1:65" s="2" customFormat="1" ht="24.25" customHeight="1">
      <c r="A450" s="30"/>
      <c r="B450" s="135"/>
      <c r="C450" s="136" t="s">
        <v>253</v>
      </c>
      <c r="D450" s="136" t="s">
        <v>132</v>
      </c>
      <c r="E450" s="137" t="s">
        <v>812</v>
      </c>
      <c r="F450" s="138" t="s">
        <v>813</v>
      </c>
      <c r="G450" s="139" t="s">
        <v>256</v>
      </c>
      <c r="H450" s="140">
        <v>1.1970000000000001</v>
      </c>
      <c r="I450" s="141">
        <v>19600</v>
      </c>
      <c r="J450" s="141">
        <f>ROUND(I450*H450,2)</f>
        <v>23461.200000000001</v>
      </c>
      <c r="K450" s="138" t="s">
        <v>156</v>
      </c>
      <c r="L450" s="31"/>
      <c r="M450" s="142" t="s">
        <v>3</v>
      </c>
      <c r="N450" s="143" t="s">
        <v>47</v>
      </c>
      <c r="O450" s="144">
        <v>37.229999999999997</v>
      </c>
      <c r="P450" s="144">
        <f>O450*H450</f>
        <v>44.564309999999999</v>
      </c>
      <c r="Q450" s="144">
        <v>0.50375000000000003</v>
      </c>
      <c r="R450" s="144">
        <f>Q450*H450</f>
        <v>0.60298875000000007</v>
      </c>
      <c r="S450" s="144">
        <v>1.95</v>
      </c>
      <c r="T450" s="145">
        <f>S450*H450</f>
        <v>2.3341500000000002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46" t="s">
        <v>137</v>
      </c>
      <c r="AT450" s="146" t="s">
        <v>132</v>
      </c>
      <c r="AU450" s="146" t="s">
        <v>86</v>
      </c>
      <c r="AY450" s="18" t="s">
        <v>128</v>
      </c>
      <c r="BE450" s="147">
        <f>IF(N450="základní",J450,0)</f>
        <v>23461.200000000001</v>
      </c>
      <c r="BF450" s="147">
        <f>IF(N450="snížená",J450,0)</f>
        <v>0</v>
      </c>
      <c r="BG450" s="147">
        <f>IF(N450="zákl. přenesená",J450,0)</f>
        <v>0</v>
      </c>
      <c r="BH450" s="147">
        <f>IF(N450="sníž. přenesená",J450,0)</f>
        <v>0</v>
      </c>
      <c r="BI450" s="147">
        <f>IF(N450="nulová",J450,0)</f>
        <v>0</v>
      </c>
      <c r="BJ450" s="18" t="s">
        <v>84</v>
      </c>
      <c r="BK450" s="147">
        <f>ROUND(I450*H450,2)</f>
        <v>23461.200000000001</v>
      </c>
      <c r="BL450" s="18" t="s">
        <v>137</v>
      </c>
      <c r="BM450" s="146" t="s">
        <v>814</v>
      </c>
    </row>
    <row r="451" spans="1:65" s="2" customFormat="1" ht="11">
      <c r="A451" s="30"/>
      <c r="B451" s="31"/>
      <c r="C451" s="30"/>
      <c r="D451" s="148" t="s">
        <v>139</v>
      </c>
      <c r="E451" s="30"/>
      <c r="F451" s="149" t="s">
        <v>815</v>
      </c>
      <c r="G451" s="30"/>
      <c r="H451" s="30"/>
      <c r="I451" s="30"/>
      <c r="J451" s="30"/>
      <c r="K451" s="30"/>
      <c r="L451" s="31"/>
      <c r="M451" s="150"/>
      <c r="N451" s="151"/>
      <c r="O451" s="51"/>
      <c r="P451" s="51"/>
      <c r="Q451" s="51"/>
      <c r="R451" s="51"/>
      <c r="S451" s="51"/>
      <c r="T451" s="52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T451" s="18" t="s">
        <v>139</v>
      </c>
      <c r="AU451" s="18" t="s">
        <v>86</v>
      </c>
    </row>
    <row r="452" spans="1:65" s="14" customFormat="1" ht="12">
      <c r="B452" s="160"/>
      <c r="D452" s="153" t="s">
        <v>146</v>
      </c>
      <c r="E452" s="161" t="s">
        <v>3</v>
      </c>
      <c r="F452" s="162" t="s">
        <v>816</v>
      </c>
      <c r="H452" s="161" t="s">
        <v>3</v>
      </c>
      <c r="L452" s="160"/>
      <c r="M452" s="163"/>
      <c r="N452" s="164"/>
      <c r="O452" s="164"/>
      <c r="P452" s="164"/>
      <c r="Q452" s="164"/>
      <c r="R452" s="164"/>
      <c r="S452" s="164"/>
      <c r="T452" s="165"/>
      <c r="AT452" s="161" t="s">
        <v>146</v>
      </c>
      <c r="AU452" s="161" t="s">
        <v>86</v>
      </c>
      <c r="AV452" s="14" t="s">
        <v>84</v>
      </c>
      <c r="AW452" s="14" t="s">
        <v>37</v>
      </c>
      <c r="AX452" s="14" t="s">
        <v>76</v>
      </c>
      <c r="AY452" s="161" t="s">
        <v>128</v>
      </c>
    </row>
    <row r="453" spans="1:65" s="13" customFormat="1" ht="12">
      <c r="B453" s="152"/>
      <c r="D453" s="153" t="s">
        <v>146</v>
      </c>
      <c r="E453" s="159" t="s">
        <v>3</v>
      </c>
      <c r="F453" s="154" t="s">
        <v>817</v>
      </c>
      <c r="H453" s="155">
        <v>1.1970000000000001</v>
      </c>
      <c r="L453" s="152"/>
      <c r="M453" s="156"/>
      <c r="N453" s="157"/>
      <c r="O453" s="157"/>
      <c r="P453" s="157"/>
      <c r="Q453" s="157"/>
      <c r="R453" s="157"/>
      <c r="S453" s="157"/>
      <c r="T453" s="158"/>
      <c r="AT453" s="159" t="s">
        <v>146</v>
      </c>
      <c r="AU453" s="159" t="s">
        <v>86</v>
      </c>
      <c r="AV453" s="13" t="s">
        <v>86</v>
      </c>
      <c r="AW453" s="13" t="s">
        <v>37</v>
      </c>
      <c r="AX453" s="13" t="s">
        <v>76</v>
      </c>
      <c r="AY453" s="159" t="s">
        <v>128</v>
      </c>
    </row>
    <row r="454" spans="1:65" s="16" customFormat="1" ht="12">
      <c r="B454" s="173"/>
      <c r="D454" s="153" t="s">
        <v>146</v>
      </c>
      <c r="E454" s="174" t="s">
        <v>3</v>
      </c>
      <c r="F454" s="175" t="s">
        <v>196</v>
      </c>
      <c r="H454" s="176">
        <v>1.1970000000000001</v>
      </c>
      <c r="L454" s="173"/>
      <c r="M454" s="177"/>
      <c r="N454" s="178"/>
      <c r="O454" s="178"/>
      <c r="P454" s="178"/>
      <c r="Q454" s="178"/>
      <c r="R454" s="178"/>
      <c r="S454" s="178"/>
      <c r="T454" s="179"/>
      <c r="AT454" s="174" t="s">
        <v>146</v>
      </c>
      <c r="AU454" s="174" t="s">
        <v>86</v>
      </c>
      <c r="AV454" s="16" t="s">
        <v>137</v>
      </c>
      <c r="AW454" s="16" t="s">
        <v>37</v>
      </c>
      <c r="AX454" s="16" t="s">
        <v>84</v>
      </c>
      <c r="AY454" s="174" t="s">
        <v>128</v>
      </c>
    </row>
    <row r="455" spans="1:65" s="2" customFormat="1" ht="37.75" customHeight="1">
      <c r="A455" s="30"/>
      <c r="B455" s="135"/>
      <c r="C455" s="136" t="s">
        <v>818</v>
      </c>
      <c r="D455" s="136" t="s">
        <v>132</v>
      </c>
      <c r="E455" s="137" t="s">
        <v>819</v>
      </c>
      <c r="F455" s="138" t="s">
        <v>820</v>
      </c>
      <c r="G455" s="139" t="s">
        <v>561</v>
      </c>
      <c r="H455" s="140">
        <v>0.9</v>
      </c>
      <c r="I455" s="141">
        <v>1800</v>
      </c>
      <c r="J455" s="141">
        <f>ROUND(I455*H455,2)</f>
        <v>1620</v>
      </c>
      <c r="K455" s="138" t="s">
        <v>136</v>
      </c>
      <c r="L455" s="31"/>
      <c r="M455" s="142" t="s">
        <v>3</v>
      </c>
      <c r="N455" s="143" t="s">
        <v>47</v>
      </c>
      <c r="O455" s="144">
        <v>0</v>
      </c>
      <c r="P455" s="144">
        <f>O455*H455</f>
        <v>0</v>
      </c>
      <c r="Q455" s="144">
        <v>6.4999999999999997E-4</v>
      </c>
      <c r="R455" s="144">
        <f>Q455*H455</f>
        <v>5.8500000000000002E-4</v>
      </c>
      <c r="S455" s="144">
        <v>1E-3</v>
      </c>
      <c r="T455" s="145">
        <f>S455*H455</f>
        <v>9.0000000000000008E-4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46" t="s">
        <v>137</v>
      </c>
      <c r="AT455" s="146" t="s">
        <v>132</v>
      </c>
      <c r="AU455" s="146" t="s">
        <v>86</v>
      </c>
      <c r="AY455" s="18" t="s">
        <v>128</v>
      </c>
      <c r="BE455" s="147">
        <f>IF(N455="základní",J455,0)</f>
        <v>1620</v>
      </c>
      <c r="BF455" s="147">
        <f>IF(N455="snížená",J455,0)</f>
        <v>0</v>
      </c>
      <c r="BG455" s="147">
        <f>IF(N455="zákl. přenesená",J455,0)</f>
        <v>0</v>
      </c>
      <c r="BH455" s="147">
        <f>IF(N455="sníž. přenesená",J455,0)</f>
        <v>0</v>
      </c>
      <c r="BI455" s="147">
        <f>IF(N455="nulová",J455,0)</f>
        <v>0</v>
      </c>
      <c r="BJ455" s="18" t="s">
        <v>84</v>
      </c>
      <c r="BK455" s="147">
        <f>ROUND(I455*H455,2)</f>
        <v>1620</v>
      </c>
      <c r="BL455" s="18" t="s">
        <v>137</v>
      </c>
      <c r="BM455" s="146" t="s">
        <v>821</v>
      </c>
    </row>
    <row r="456" spans="1:65" s="2" customFormat="1" ht="11">
      <c r="A456" s="30"/>
      <c r="B456" s="31"/>
      <c r="C456" s="30"/>
      <c r="D456" s="148" t="s">
        <v>139</v>
      </c>
      <c r="E456" s="30"/>
      <c r="F456" s="149" t="s">
        <v>822</v>
      </c>
      <c r="G456" s="30"/>
      <c r="H456" s="30"/>
      <c r="I456" s="30"/>
      <c r="J456" s="30"/>
      <c r="K456" s="30"/>
      <c r="L456" s="31"/>
      <c r="M456" s="150"/>
      <c r="N456" s="151"/>
      <c r="O456" s="51"/>
      <c r="P456" s="51"/>
      <c r="Q456" s="51"/>
      <c r="R456" s="51"/>
      <c r="S456" s="51"/>
      <c r="T456" s="52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T456" s="18" t="s">
        <v>139</v>
      </c>
      <c r="AU456" s="18" t="s">
        <v>86</v>
      </c>
    </row>
    <row r="457" spans="1:65" s="14" customFormat="1" ht="12">
      <c r="B457" s="160"/>
      <c r="D457" s="153" t="s">
        <v>146</v>
      </c>
      <c r="E457" s="161" t="s">
        <v>3</v>
      </c>
      <c r="F457" s="162" t="s">
        <v>823</v>
      </c>
      <c r="H457" s="161" t="s">
        <v>3</v>
      </c>
      <c r="L457" s="160"/>
      <c r="M457" s="163"/>
      <c r="N457" s="164"/>
      <c r="O457" s="164"/>
      <c r="P457" s="164"/>
      <c r="Q457" s="164"/>
      <c r="R457" s="164"/>
      <c r="S457" s="164"/>
      <c r="T457" s="165"/>
      <c r="AT457" s="161" t="s">
        <v>146</v>
      </c>
      <c r="AU457" s="161" t="s">
        <v>86</v>
      </c>
      <c r="AV457" s="14" t="s">
        <v>84</v>
      </c>
      <c r="AW457" s="14" t="s">
        <v>37</v>
      </c>
      <c r="AX457" s="14" t="s">
        <v>76</v>
      </c>
      <c r="AY457" s="161" t="s">
        <v>128</v>
      </c>
    </row>
    <row r="458" spans="1:65" s="13" customFormat="1" ht="12">
      <c r="B458" s="152"/>
      <c r="D458" s="153" t="s">
        <v>146</v>
      </c>
      <c r="E458" s="159" t="s">
        <v>3</v>
      </c>
      <c r="F458" s="154" t="s">
        <v>824</v>
      </c>
      <c r="H458" s="155">
        <v>0.9</v>
      </c>
      <c r="L458" s="152"/>
      <c r="M458" s="156"/>
      <c r="N458" s="157"/>
      <c r="O458" s="157"/>
      <c r="P458" s="157"/>
      <c r="Q458" s="157"/>
      <c r="R458" s="157"/>
      <c r="S458" s="157"/>
      <c r="T458" s="158"/>
      <c r="AT458" s="159" t="s">
        <v>146</v>
      </c>
      <c r="AU458" s="159" t="s">
        <v>86</v>
      </c>
      <c r="AV458" s="13" t="s">
        <v>86</v>
      </c>
      <c r="AW458" s="13" t="s">
        <v>37</v>
      </c>
      <c r="AX458" s="13" t="s">
        <v>76</v>
      </c>
      <c r="AY458" s="159" t="s">
        <v>128</v>
      </c>
    </row>
    <row r="459" spans="1:65" s="16" customFormat="1" ht="12">
      <c r="B459" s="173"/>
      <c r="D459" s="153" t="s">
        <v>146</v>
      </c>
      <c r="E459" s="174" t="s">
        <v>3</v>
      </c>
      <c r="F459" s="175" t="s">
        <v>196</v>
      </c>
      <c r="H459" s="176">
        <v>0.9</v>
      </c>
      <c r="L459" s="173"/>
      <c r="M459" s="177"/>
      <c r="N459" s="178"/>
      <c r="O459" s="178"/>
      <c r="P459" s="178"/>
      <c r="Q459" s="178"/>
      <c r="R459" s="178"/>
      <c r="S459" s="178"/>
      <c r="T459" s="179"/>
      <c r="AT459" s="174" t="s">
        <v>146</v>
      </c>
      <c r="AU459" s="174" t="s">
        <v>86</v>
      </c>
      <c r="AV459" s="16" t="s">
        <v>137</v>
      </c>
      <c r="AW459" s="16" t="s">
        <v>37</v>
      </c>
      <c r="AX459" s="16" t="s">
        <v>84</v>
      </c>
      <c r="AY459" s="174" t="s">
        <v>128</v>
      </c>
    </row>
    <row r="460" spans="1:65" s="2" customFormat="1" ht="24.25" customHeight="1">
      <c r="A460" s="30"/>
      <c r="B460" s="135"/>
      <c r="C460" s="183" t="s">
        <v>825</v>
      </c>
      <c r="D460" s="183" t="s">
        <v>533</v>
      </c>
      <c r="E460" s="184" t="s">
        <v>826</v>
      </c>
      <c r="F460" s="185" t="s">
        <v>827</v>
      </c>
      <c r="G460" s="186" t="s">
        <v>135</v>
      </c>
      <c r="H460" s="187">
        <v>1E-3</v>
      </c>
      <c r="I460" s="188">
        <v>31600</v>
      </c>
      <c r="J460" s="188">
        <f>ROUND(I460*H460,2)</f>
        <v>31.6</v>
      </c>
      <c r="K460" s="185" t="s">
        <v>136</v>
      </c>
      <c r="L460" s="189"/>
      <c r="M460" s="190" t="s">
        <v>3</v>
      </c>
      <c r="N460" s="191" t="s">
        <v>47</v>
      </c>
      <c r="O460" s="144">
        <v>0</v>
      </c>
      <c r="P460" s="144">
        <f>O460*H460</f>
        <v>0</v>
      </c>
      <c r="Q460" s="144">
        <v>1</v>
      </c>
      <c r="R460" s="144">
        <f>Q460*H460</f>
        <v>1E-3</v>
      </c>
      <c r="S460" s="144">
        <v>0</v>
      </c>
      <c r="T460" s="145">
        <f>S460*H460</f>
        <v>0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46" t="s">
        <v>441</v>
      </c>
      <c r="AT460" s="146" t="s">
        <v>533</v>
      </c>
      <c r="AU460" s="146" t="s">
        <v>86</v>
      </c>
      <c r="AY460" s="18" t="s">
        <v>128</v>
      </c>
      <c r="BE460" s="147">
        <f>IF(N460="základní",J460,0)</f>
        <v>31.6</v>
      </c>
      <c r="BF460" s="147">
        <f>IF(N460="snížená",J460,0)</f>
        <v>0</v>
      </c>
      <c r="BG460" s="147">
        <f>IF(N460="zákl. přenesená",J460,0)</f>
        <v>0</v>
      </c>
      <c r="BH460" s="147">
        <f>IF(N460="sníž. přenesená",J460,0)</f>
        <v>0</v>
      </c>
      <c r="BI460" s="147">
        <f>IF(N460="nulová",J460,0)</f>
        <v>0</v>
      </c>
      <c r="BJ460" s="18" t="s">
        <v>84</v>
      </c>
      <c r="BK460" s="147">
        <f>ROUND(I460*H460,2)</f>
        <v>31.6</v>
      </c>
      <c r="BL460" s="18" t="s">
        <v>137</v>
      </c>
      <c r="BM460" s="146" t="s">
        <v>828</v>
      </c>
    </row>
    <row r="461" spans="1:65" s="13" customFormat="1" ht="12">
      <c r="B461" s="152"/>
      <c r="D461" s="153" t="s">
        <v>146</v>
      </c>
      <c r="E461" s="159" t="s">
        <v>3</v>
      </c>
      <c r="F461" s="154" t="s">
        <v>829</v>
      </c>
      <c r="H461" s="155">
        <v>1E-3</v>
      </c>
      <c r="L461" s="152"/>
      <c r="M461" s="156"/>
      <c r="N461" s="157"/>
      <c r="O461" s="157"/>
      <c r="P461" s="157"/>
      <c r="Q461" s="157"/>
      <c r="R461" s="157"/>
      <c r="S461" s="157"/>
      <c r="T461" s="158"/>
      <c r="AT461" s="159" t="s">
        <v>146</v>
      </c>
      <c r="AU461" s="159" t="s">
        <v>86</v>
      </c>
      <c r="AV461" s="13" t="s">
        <v>86</v>
      </c>
      <c r="AW461" s="13" t="s">
        <v>37</v>
      </c>
      <c r="AX461" s="13" t="s">
        <v>76</v>
      </c>
      <c r="AY461" s="159" t="s">
        <v>128</v>
      </c>
    </row>
    <row r="462" spans="1:65" s="16" customFormat="1" ht="12">
      <c r="B462" s="173"/>
      <c r="D462" s="153" t="s">
        <v>146</v>
      </c>
      <c r="E462" s="174" t="s">
        <v>3</v>
      </c>
      <c r="F462" s="175" t="s">
        <v>196</v>
      </c>
      <c r="H462" s="176">
        <v>1E-3</v>
      </c>
      <c r="L462" s="173"/>
      <c r="M462" s="177"/>
      <c r="N462" s="178"/>
      <c r="O462" s="178"/>
      <c r="P462" s="178"/>
      <c r="Q462" s="178"/>
      <c r="R462" s="178"/>
      <c r="S462" s="178"/>
      <c r="T462" s="179"/>
      <c r="AT462" s="174" t="s">
        <v>146</v>
      </c>
      <c r="AU462" s="174" t="s">
        <v>86</v>
      </c>
      <c r="AV462" s="16" t="s">
        <v>137</v>
      </c>
      <c r="AW462" s="16" t="s">
        <v>37</v>
      </c>
      <c r="AX462" s="16" t="s">
        <v>84</v>
      </c>
      <c r="AY462" s="174" t="s">
        <v>128</v>
      </c>
    </row>
    <row r="463" spans="1:65" s="12" customFormat="1" ht="22.75" customHeight="1">
      <c r="B463" s="123"/>
      <c r="D463" s="124" t="s">
        <v>75</v>
      </c>
      <c r="E463" s="133" t="s">
        <v>129</v>
      </c>
      <c r="F463" s="133" t="s">
        <v>130</v>
      </c>
      <c r="J463" s="134">
        <f>BK463</f>
        <v>26266.720000000001</v>
      </c>
      <c r="L463" s="123"/>
      <c r="M463" s="127"/>
      <c r="N463" s="128"/>
      <c r="O463" s="128"/>
      <c r="P463" s="129">
        <f>SUM(P464:P474)</f>
        <v>0</v>
      </c>
      <c r="Q463" s="128"/>
      <c r="R463" s="129">
        <f>SUM(R464:R474)</f>
        <v>0</v>
      </c>
      <c r="S463" s="128"/>
      <c r="T463" s="130">
        <f>SUM(T464:T474)</f>
        <v>0</v>
      </c>
      <c r="AR463" s="124" t="s">
        <v>84</v>
      </c>
      <c r="AT463" s="131" t="s">
        <v>75</v>
      </c>
      <c r="AU463" s="131" t="s">
        <v>84</v>
      </c>
      <c r="AY463" s="124" t="s">
        <v>128</v>
      </c>
      <c r="BK463" s="132">
        <f>SUM(BK464:BK474)</f>
        <v>26266.720000000001</v>
      </c>
    </row>
    <row r="464" spans="1:65" s="2" customFormat="1" ht="37.75" customHeight="1">
      <c r="A464" s="30"/>
      <c r="B464" s="135"/>
      <c r="C464" s="136" t="s">
        <v>341</v>
      </c>
      <c r="D464" s="136" t="s">
        <v>132</v>
      </c>
      <c r="E464" s="137" t="s">
        <v>342</v>
      </c>
      <c r="F464" s="138" t="s">
        <v>343</v>
      </c>
      <c r="G464" s="139" t="s">
        <v>135</v>
      </c>
      <c r="H464" s="140">
        <v>18.14</v>
      </c>
      <c r="I464" s="141">
        <v>108</v>
      </c>
      <c r="J464" s="141">
        <f>ROUND(I464*H464,2)</f>
        <v>1959.12</v>
      </c>
      <c r="K464" s="138" t="s">
        <v>136</v>
      </c>
      <c r="L464" s="31"/>
      <c r="M464" s="142" t="s">
        <v>3</v>
      </c>
      <c r="N464" s="143" t="s">
        <v>47</v>
      </c>
      <c r="O464" s="144">
        <v>0</v>
      </c>
      <c r="P464" s="144">
        <f>O464*H464</f>
        <v>0</v>
      </c>
      <c r="Q464" s="144">
        <v>0</v>
      </c>
      <c r="R464" s="144">
        <f>Q464*H464</f>
        <v>0</v>
      </c>
      <c r="S464" s="144">
        <v>0</v>
      </c>
      <c r="T464" s="145">
        <f>S464*H464</f>
        <v>0</v>
      </c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R464" s="146" t="s">
        <v>137</v>
      </c>
      <c r="AT464" s="146" t="s">
        <v>132</v>
      </c>
      <c r="AU464" s="146" t="s">
        <v>86</v>
      </c>
      <c r="AY464" s="18" t="s">
        <v>128</v>
      </c>
      <c r="BE464" s="147">
        <f>IF(N464="základní",J464,0)</f>
        <v>1959.12</v>
      </c>
      <c r="BF464" s="147">
        <f>IF(N464="snížená",J464,0)</f>
        <v>0</v>
      </c>
      <c r="BG464" s="147">
        <f>IF(N464="zákl. přenesená",J464,0)</f>
        <v>0</v>
      </c>
      <c r="BH464" s="147">
        <f>IF(N464="sníž. přenesená",J464,0)</f>
        <v>0</v>
      </c>
      <c r="BI464" s="147">
        <f>IF(N464="nulová",J464,0)</f>
        <v>0</v>
      </c>
      <c r="BJ464" s="18" t="s">
        <v>84</v>
      </c>
      <c r="BK464" s="147">
        <f>ROUND(I464*H464,2)</f>
        <v>1959.12</v>
      </c>
      <c r="BL464" s="18" t="s">
        <v>137</v>
      </c>
      <c r="BM464" s="146" t="s">
        <v>344</v>
      </c>
    </row>
    <row r="465" spans="1:65" s="2" customFormat="1" ht="11">
      <c r="A465" s="30"/>
      <c r="B465" s="31"/>
      <c r="C465" s="30"/>
      <c r="D465" s="148" t="s">
        <v>139</v>
      </c>
      <c r="E465" s="30"/>
      <c r="F465" s="149" t="s">
        <v>345</v>
      </c>
      <c r="G465" s="30"/>
      <c r="H465" s="30"/>
      <c r="I465" s="30"/>
      <c r="J465" s="30"/>
      <c r="K465" s="30"/>
      <c r="L465" s="31"/>
      <c r="M465" s="150"/>
      <c r="N465" s="151"/>
      <c r="O465" s="51"/>
      <c r="P465" s="51"/>
      <c r="Q465" s="51"/>
      <c r="R465" s="51"/>
      <c r="S465" s="51"/>
      <c r="T465" s="52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T465" s="18" t="s">
        <v>139</v>
      </c>
      <c r="AU465" s="18" t="s">
        <v>86</v>
      </c>
    </row>
    <row r="466" spans="1:65" s="2" customFormat="1" ht="33" customHeight="1">
      <c r="A466" s="30"/>
      <c r="B466" s="135"/>
      <c r="C466" s="136" t="s">
        <v>131</v>
      </c>
      <c r="D466" s="136" t="s">
        <v>132</v>
      </c>
      <c r="E466" s="137" t="s">
        <v>133</v>
      </c>
      <c r="F466" s="138" t="s">
        <v>134</v>
      </c>
      <c r="G466" s="139" t="s">
        <v>135</v>
      </c>
      <c r="H466" s="140">
        <v>18.14</v>
      </c>
      <c r="I466" s="141">
        <v>157</v>
      </c>
      <c r="J466" s="141">
        <f>ROUND(I466*H466,2)</f>
        <v>2847.98</v>
      </c>
      <c r="K466" s="138" t="s">
        <v>136</v>
      </c>
      <c r="L466" s="31"/>
      <c r="M466" s="142" t="s">
        <v>3</v>
      </c>
      <c r="N466" s="143" t="s">
        <v>47</v>
      </c>
      <c r="O466" s="144">
        <v>0</v>
      </c>
      <c r="P466" s="144">
        <f>O466*H466</f>
        <v>0</v>
      </c>
      <c r="Q466" s="144">
        <v>0</v>
      </c>
      <c r="R466" s="144">
        <f>Q466*H466</f>
        <v>0</v>
      </c>
      <c r="S466" s="144">
        <v>0</v>
      </c>
      <c r="T466" s="145">
        <f>S466*H466</f>
        <v>0</v>
      </c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R466" s="146" t="s">
        <v>137</v>
      </c>
      <c r="AT466" s="146" t="s">
        <v>132</v>
      </c>
      <c r="AU466" s="146" t="s">
        <v>86</v>
      </c>
      <c r="AY466" s="18" t="s">
        <v>128</v>
      </c>
      <c r="BE466" s="147">
        <f>IF(N466="základní",J466,0)</f>
        <v>2847.98</v>
      </c>
      <c r="BF466" s="147">
        <f>IF(N466="snížená",J466,0)</f>
        <v>0</v>
      </c>
      <c r="BG466" s="147">
        <f>IF(N466="zákl. přenesená",J466,0)</f>
        <v>0</v>
      </c>
      <c r="BH466" s="147">
        <f>IF(N466="sníž. přenesená",J466,0)</f>
        <v>0</v>
      </c>
      <c r="BI466" s="147">
        <f>IF(N466="nulová",J466,0)</f>
        <v>0</v>
      </c>
      <c r="BJ466" s="18" t="s">
        <v>84</v>
      </c>
      <c r="BK466" s="147">
        <f>ROUND(I466*H466,2)</f>
        <v>2847.98</v>
      </c>
      <c r="BL466" s="18" t="s">
        <v>137</v>
      </c>
      <c r="BM466" s="146" t="s">
        <v>138</v>
      </c>
    </row>
    <row r="467" spans="1:65" s="2" customFormat="1" ht="11">
      <c r="A467" s="30"/>
      <c r="B467" s="31"/>
      <c r="C467" s="30"/>
      <c r="D467" s="148" t="s">
        <v>139</v>
      </c>
      <c r="E467" s="30"/>
      <c r="F467" s="149" t="s">
        <v>140</v>
      </c>
      <c r="G467" s="30"/>
      <c r="H467" s="30"/>
      <c r="I467" s="30"/>
      <c r="J467" s="30"/>
      <c r="K467" s="30"/>
      <c r="L467" s="31"/>
      <c r="M467" s="150"/>
      <c r="N467" s="151"/>
      <c r="O467" s="51"/>
      <c r="P467" s="51"/>
      <c r="Q467" s="51"/>
      <c r="R467" s="51"/>
      <c r="S467" s="51"/>
      <c r="T467" s="52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T467" s="18" t="s">
        <v>139</v>
      </c>
      <c r="AU467" s="18" t="s">
        <v>86</v>
      </c>
    </row>
    <row r="468" spans="1:65" s="2" customFormat="1" ht="24.25" customHeight="1">
      <c r="A468" s="30"/>
      <c r="B468" s="135"/>
      <c r="C468" s="136" t="s">
        <v>141</v>
      </c>
      <c r="D468" s="136" t="s">
        <v>132</v>
      </c>
      <c r="E468" s="137" t="s">
        <v>142</v>
      </c>
      <c r="F468" s="138" t="s">
        <v>143</v>
      </c>
      <c r="G468" s="139" t="s">
        <v>135</v>
      </c>
      <c r="H468" s="140">
        <v>453.5</v>
      </c>
      <c r="I468" s="141">
        <v>11.2</v>
      </c>
      <c r="J468" s="141">
        <f>ROUND(I468*H468,2)</f>
        <v>5079.2</v>
      </c>
      <c r="K468" s="138" t="s">
        <v>136</v>
      </c>
      <c r="L468" s="31"/>
      <c r="M468" s="142" t="s">
        <v>3</v>
      </c>
      <c r="N468" s="143" t="s">
        <v>47</v>
      </c>
      <c r="O468" s="144">
        <v>0</v>
      </c>
      <c r="P468" s="144">
        <f>O468*H468</f>
        <v>0</v>
      </c>
      <c r="Q468" s="144">
        <v>0</v>
      </c>
      <c r="R468" s="144">
        <f>Q468*H468</f>
        <v>0</v>
      </c>
      <c r="S468" s="144">
        <v>0</v>
      </c>
      <c r="T468" s="145">
        <f>S468*H468</f>
        <v>0</v>
      </c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R468" s="146" t="s">
        <v>137</v>
      </c>
      <c r="AT468" s="146" t="s">
        <v>132</v>
      </c>
      <c r="AU468" s="146" t="s">
        <v>86</v>
      </c>
      <c r="AY468" s="18" t="s">
        <v>128</v>
      </c>
      <c r="BE468" s="147">
        <f>IF(N468="základní",J468,0)</f>
        <v>5079.2</v>
      </c>
      <c r="BF468" s="147">
        <f>IF(N468="snížená",J468,0)</f>
        <v>0</v>
      </c>
      <c r="BG468" s="147">
        <f>IF(N468="zákl. přenesená",J468,0)</f>
        <v>0</v>
      </c>
      <c r="BH468" s="147">
        <f>IF(N468="sníž. přenesená",J468,0)</f>
        <v>0</v>
      </c>
      <c r="BI468" s="147">
        <f>IF(N468="nulová",J468,0)</f>
        <v>0</v>
      </c>
      <c r="BJ468" s="18" t="s">
        <v>84</v>
      </c>
      <c r="BK468" s="147">
        <f>ROUND(I468*H468,2)</f>
        <v>5079.2</v>
      </c>
      <c r="BL468" s="18" t="s">
        <v>137</v>
      </c>
      <c r="BM468" s="146" t="s">
        <v>144</v>
      </c>
    </row>
    <row r="469" spans="1:65" s="2" customFormat="1" ht="11">
      <c r="A469" s="30"/>
      <c r="B469" s="31"/>
      <c r="C469" s="30"/>
      <c r="D469" s="148" t="s">
        <v>139</v>
      </c>
      <c r="E469" s="30"/>
      <c r="F469" s="149" t="s">
        <v>145</v>
      </c>
      <c r="G469" s="30"/>
      <c r="H469" s="30"/>
      <c r="I469" s="30"/>
      <c r="J469" s="30"/>
      <c r="K469" s="30"/>
      <c r="L469" s="31"/>
      <c r="M469" s="150"/>
      <c r="N469" s="151"/>
      <c r="O469" s="51"/>
      <c r="P469" s="51"/>
      <c r="Q469" s="51"/>
      <c r="R469" s="51"/>
      <c r="S469" s="51"/>
      <c r="T469" s="52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T469" s="18" t="s">
        <v>139</v>
      </c>
      <c r="AU469" s="18" t="s">
        <v>86</v>
      </c>
    </row>
    <row r="470" spans="1:65" s="13" customFormat="1" ht="12">
      <c r="B470" s="152"/>
      <c r="D470" s="153" t="s">
        <v>146</v>
      </c>
      <c r="F470" s="154" t="s">
        <v>830</v>
      </c>
      <c r="H470" s="155">
        <v>453.5</v>
      </c>
      <c r="L470" s="152"/>
      <c r="M470" s="156"/>
      <c r="N470" s="157"/>
      <c r="O470" s="157"/>
      <c r="P470" s="157"/>
      <c r="Q470" s="157"/>
      <c r="R470" s="157"/>
      <c r="S470" s="157"/>
      <c r="T470" s="158"/>
      <c r="AT470" s="159" t="s">
        <v>146</v>
      </c>
      <c r="AU470" s="159" t="s">
        <v>86</v>
      </c>
      <c r="AV470" s="13" t="s">
        <v>86</v>
      </c>
      <c r="AW470" s="13" t="s">
        <v>4</v>
      </c>
      <c r="AX470" s="13" t="s">
        <v>84</v>
      </c>
      <c r="AY470" s="159" t="s">
        <v>128</v>
      </c>
    </row>
    <row r="471" spans="1:65" s="2" customFormat="1" ht="37.75" customHeight="1">
      <c r="A471" s="30"/>
      <c r="B471" s="135"/>
      <c r="C471" s="136" t="s">
        <v>148</v>
      </c>
      <c r="D471" s="136" t="s">
        <v>132</v>
      </c>
      <c r="E471" s="137" t="s">
        <v>149</v>
      </c>
      <c r="F471" s="138" t="s">
        <v>150</v>
      </c>
      <c r="G471" s="139" t="s">
        <v>135</v>
      </c>
      <c r="H471" s="140">
        <v>18.14</v>
      </c>
      <c r="I471" s="141">
        <v>703</v>
      </c>
      <c r="J471" s="141">
        <f>ROUND(I471*H471,2)</f>
        <v>12752.42</v>
      </c>
      <c r="K471" s="138" t="s">
        <v>136</v>
      </c>
      <c r="L471" s="31"/>
      <c r="M471" s="142" t="s">
        <v>3</v>
      </c>
      <c r="N471" s="143" t="s">
        <v>47</v>
      </c>
      <c r="O471" s="144">
        <v>0</v>
      </c>
      <c r="P471" s="144">
        <f>O471*H471</f>
        <v>0</v>
      </c>
      <c r="Q471" s="144">
        <v>0</v>
      </c>
      <c r="R471" s="144">
        <f>Q471*H471</f>
        <v>0</v>
      </c>
      <c r="S471" s="144">
        <v>0</v>
      </c>
      <c r="T471" s="145">
        <f>S471*H471</f>
        <v>0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46" t="s">
        <v>137</v>
      </c>
      <c r="AT471" s="146" t="s">
        <v>132</v>
      </c>
      <c r="AU471" s="146" t="s">
        <v>86</v>
      </c>
      <c r="AY471" s="18" t="s">
        <v>128</v>
      </c>
      <c r="BE471" s="147">
        <f>IF(N471="základní",J471,0)</f>
        <v>12752.42</v>
      </c>
      <c r="BF471" s="147">
        <f>IF(N471="snížená",J471,0)</f>
        <v>0</v>
      </c>
      <c r="BG471" s="147">
        <f>IF(N471="zákl. přenesená",J471,0)</f>
        <v>0</v>
      </c>
      <c r="BH471" s="147">
        <f>IF(N471="sníž. přenesená",J471,0)</f>
        <v>0</v>
      </c>
      <c r="BI471" s="147">
        <f>IF(N471="nulová",J471,0)</f>
        <v>0</v>
      </c>
      <c r="BJ471" s="18" t="s">
        <v>84</v>
      </c>
      <c r="BK471" s="147">
        <f>ROUND(I471*H471,2)</f>
        <v>12752.42</v>
      </c>
      <c r="BL471" s="18" t="s">
        <v>137</v>
      </c>
      <c r="BM471" s="146" t="s">
        <v>151</v>
      </c>
    </row>
    <row r="472" spans="1:65" s="2" customFormat="1" ht="11">
      <c r="A472" s="30"/>
      <c r="B472" s="31"/>
      <c r="C472" s="30"/>
      <c r="D472" s="148" t="s">
        <v>139</v>
      </c>
      <c r="E472" s="30"/>
      <c r="F472" s="149" t="s">
        <v>152</v>
      </c>
      <c r="G472" s="30"/>
      <c r="H472" s="30"/>
      <c r="I472" s="30"/>
      <c r="J472" s="30"/>
      <c r="K472" s="30"/>
      <c r="L472" s="31"/>
      <c r="M472" s="150"/>
      <c r="N472" s="151"/>
      <c r="O472" s="51"/>
      <c r="P472" s="51"/>
      <c r="Q472" s="51"/>
      <c r="R472" s="51"/>
      <c r="S472" s="51"/>
      <c r="T472" s="52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T472" s="18" t="s">
        <v>139</v>
      </c>
      <c r="AU472" s="18" t="s">
        <v>86</v>
      </c>
    </row>
    <row r="473" spans="1:65" s="2" customFormat="1" ht="55.5" customHeight="1">
      <c r="A473" s="30"/>
      <c r="B473" s="135"/>
      <c r="C473" s="136" t="s">
        <v>359</v>
      </c>
      <c r="D473" s="136" t="s">
        <v>132</v>
      </c>
      <c r="E473" s="137" t="s">
        <v>360</v>
      </c>
      <c r="F473" s="138" t="s">
        <v>361</v>
      </c>
      <c r="G473" s="139" t="s">
        <v>135</v>
      </c>
      <c r="H473" s="140">
        <v>18.14</v>
      </c>
      <c r="I473" s="141">
        <v>200</v>
      </c>
      <c r="J473" s="141">
        <f>ROUND(I473*H473,2)</f>
        <v>3628</v>
      </c>
      <c r="K473" s="138" t="s">
        <v>136</v>
      </c>
      <c r="L473" s="31"/>
      <c r="M473" s="142" t="s">
        <v>3</v>
      </c>
      <c r="N473" s="143" t="s">
        <v>47</v>
      </c>
      <c r="O473" s="144">
        <v>0</v>
      </c>
      <c r="P473" s="144">
        <f>O473*H473</f>
        <v>0</v>
      </c>
      <c r="Q473" s="144">
        <v>0</v>
      </c>
      <c r="R473" s="144">
        <f>Q473*H473</f>
        <v>0</v>
      </c>
      <c r="S473" s="144">
        <v>0</v>
      </c>
      <c r="T473" s="145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46" t="s">
        <v>137</v>
      </c>
      <c r="AT473" s="146" t="s">
        <v>132</v>
      </c>
      <c r="AU473" s="146" t="s">
        <v>86</v>
      </c>
      <c r="AY473" s="18" t="s">
        <v>128</v>
      </c>
      <c r="BE473" s="147">
        <f>IF(N473="základní",J473,0)</f>
        <v>3628</v>
      </c>
      <c r="BF473" s="147">
        <f>IF(N473="snížená",J473,0)</f>
        <v>0</v>
      </c>
      <c r="BG473" s="147">
        <f>IF(N473="zákl. přenesená",J473,0)</f>
        <v>0</v>
      </c>
      <c r="BH473" s="147">
        <f>IF(N473="sníž. přenesená",J473,0)</f>
        <v>0</v>
      </c>
      <c r="BI473" s="147">
        <f>IF(N473="nulová",J473,0)</f>
        <v>0</v>
      </c>
      <c r="BJ473" s="18" t="s">
        <v>84</v>
      </c>
      <c r="BK473" s="147">
        <f>ROUND(I473*H473,2)</f>
        <v>3628</v>
      </c>
      <c r="BL473" s="18" t="s">
        <v>137</v>
      </c>
      <c r="BM473" s="146" t="s">
        <v>362</v>
      </c>
    </row>
    <row r="474" spans="1:65" s="2" customFormat="1" ht="11">
      <c r="A474" s="30"/>
      <c r="B474" s="31"/>
      <c r="C474" s="30"/>
      <c r="D474" s="148" t="s">
        <v>139</v>
      </c>
      <c r="E474" s="30"/>
      <c r="F474" s="149" t="s">
        <v>363</v>
      </c>
      <c r="G474" s="30"/>
      <c r="H474" s="30"/>
      <c r="I474" s="30"/>
      <c r="J474" s="30"/>
      <c r="K474" s="30"/>
      <c r="L474" s="31"/>
      <c r="M474" s="150"/>
      <c r="N474" s="151"/>
      <c r="O474" s="51"/>
      <c r="P474" s="51"/>
      <c r="Q474" s="51"/>
      <c r="R474" s="51"/>
      <c r="S474" s="51"/>
      <c r="T474" s="52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T474" s="18" t="s">
        <v>139</v>
      </c>
      <c r="AU474" s="18" t="s">
        <v>86</v>
      </c>
    </row>
    <row r="475" spans="1:65" s="12" customFormat="1" ht="22.75" customHeight="1">
      <c r="B475" s="123"/>
      <c r="D475" s="124" t="s">
        <v>75</v>
      </c>
      <c r="E475" s="133" t="s">
        <v>831</v>
      </c>
      <c r="F475" s="133" t="s">
        <v>832</v>
      </c>
      <c r="J475" s="134">
        <f>BK475</f>
        <v>42119.34</v>
      </c>
      <c r="L475" s="123"/>
      <c r="M475" s="127"/>
      <c r="N475" s="128"/>
      <c r="O475" s="128"/>
      <c r="P475" s="129">
        <f>SUM(P476:P477)</f>
        <v>0</v>
      </c>
      <c r="Q475" s="128"/>
      <c r="R475" s="129">
        <f>SUM(R476:R477)</f>
        <v>0</v>
      </c>
      <c r="S475" s="128"/>
      <c r="T475" s="130">
        <f>SUM(T476:T477)</f>
        <v>0</v>
      </c>
      <c r="AR475" s="124" t="s">
        <v>84</v>
      </c>
      <c r="AT475" s="131" t="s">
        <v>75</v>
      </c>
      <c r="AU475" s="131" t="s">
        <v>84</v>
      </c>
      <c r="AY475" s="124" t="s">
        <v>128</v>
      </c>
      <c r="BK475" s="132">
        <f>SUM(BK476:BK477)</f>
        <v>42119.34</v>
      </c>
    </row>
    <row r="476" spans="1:65" s="2" customFormat="1" ht="55.5" customHeight="1">
      <c r="A476" s="30"/>
      <c r="B476" s="135"/>
      <c r="C476" s="136" t="s">
        <v>833</v>
      </c>
      <c r="D476" s="136" t="s">
        <v>132</v>
      </c>
      <c r="E476" s="137" t="s">
        <v>834</v>
      </c>
      <c r="F476" s="138" t="s">
        <v>835</v>
      </c>
      <c r="G476" s="139" t="s">
        <v>135</v>
      </c>
      <c r="H476" s="140">
        <v>108.55500000000001</v>
      </c>
      <c r="I476" s="141">
        <v>388</v>
      </c>
      <c r="J476" s="141">
        <f>ROUND(I476*H476,2)</f>
        <v>42119.34</v>
      </c>
      <c r="K476" s="138" t="s">
        <v>136</v>
      </c>
      <c r="L476" s="31"/>
      <c r="M476" s="142" t="s">
        <v>3</v>
      </c>
      <c r="N476" s="143" t="s">
        <v>47</v>
      </c>
      <c r="O476" s="144">
        <v>0</v>
      </c>
      <c r="P476" s="144">
        <f>O476*H476</f>
        <v>0</v>
      </c>
      <c r="Q476" s="144">
        <v>0</v>
      </c>
      <c r="R476" s="144">
        <f>Q476*H476</f>
        <v>0</v>
      </c>
      <c r="S476" s="144">
        <v>0</v>
      </c>
      <c r="T476" s="145">
        <f>S476*H476</f>
        <v>0</v>
      </c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R476" s="146" t="s">
        <v>137</v>
      </c>
      <c r="AT476" s="146" t="s">
        <v>132</v>
      </c>
      <c r="AU476" s="146" t="s">
        <v>86</v>
      </c>
      <c r="AY476" s="18" t="s">
        <v>128</v>
      </c>
      <c r="BE476" s="147">
        <f>IF(N476="základní",J476,0)</f>
        <v>42119.34</v>
      </c>
      <c r="BF476" s="147">
        <f>IF(N476="snížená",J476,0)</f>
        <v>0</v>
      </c>
      <c r="BG476" s="147">
        <f>IF(N476="zákl. přenesená",J476,0)</f>
        <v>0</v>
      </c>
      <c r="BH476" s="147">
        <f>IF(N476="sníž. přenesená",J476,0)</f>
        <v>0</v>
      </c>
      <c r="BI476" s="147">
        <f>IF(N476="nulová",J476,0)</f>
        <v>0</v>
      </c>
      <c r="BJ476" s="18" t="s">
        <v>84</v>
      </c>
      <c r="BK476" s="147">
        <f>ROUND(I476*H476,2)</f>
        <v>42119.34</v>
      </c>
      <c r="BL476" s="18" t="s">
        <v>137</v>
      </c>
      <c r="BM476" s="146" t="s">
        <v>836</v>
      </c>
    </row>
    <row r="477" spans="1:65" s="2" customFormat="1" ht="11">
      <c r="A477" s="30"/>
      <c r="B477" s="31"/>
      <c r="C477" s="30"/>
      <c r="D477" s="148" t="s">
        <v>139</v>
      </c>
      <c r="E477" s="30"/>
      <c r="F477" s="149" t="s">
        <v>837</v>
      </c>
      <c r="G477" s="30"/>
      <c r="H477" s="30"/>
      <c r="I477" s="30"/>
      <c r="J477" s="30"/>
      <c r="K477" s="30"/>
      <c r="L477" s="31"/>
      <c r="M477" s="150"/>
      <c r="N477" s="151"/>
      <c r="O477" s="51"/>
      <c r="P477" s="51"/>
      <c r="Q477" s="51"/>
      <c r="R477" s="51"/>
      <c r="S477" s="51"/>
      <c r="T477" s="52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T477" s="18" t="s">
        <v>139</v>
      </c>
      <c r="AU477" s="18" t="s">
        <v>86</v>
      </c>
    </row>
    <row r="478" spans="1:65" s="12" customFormat="1" ht="26" customHeight="1">
      <c r="B478" s="123"/>
      <c r="D478" s="124" t="s">
        <v>75</v>
      </c>
      <c r="E478" s="125" t="s">
        <v>169</v>
      </c>
      <c r="F478" s="125" t="s">
        <v>170</v>
      </c>
      <c r="J478" s="126">
        <f>BK478</f>
        <v>284774.86999999994</v>
      </c>
      <c r="L478" s="123"/>
      <c r="M478" s="127"/>
      <c r="N478" s="128"/>
      <c r="O478" s="128"/>
      <c r="P478" s="129">
        <f>P479+P514+P525+P564+P592+P627+P649+P669+P700+P737+P762+P810</f>
        <v>49.784005999999991</v>
      </c>
      <c r="Q478" s="128"/>
      <c r="R478" s="129">
        <f>R479+R514+R525+R564+R592+R627+R649+R669+R700+R737+R762+R810</f>
        <v>2.6357425571390003</v>
      </c>
      <c r="S478" s="128"/>
      <c r="T478" s="130">
        <f>T479+T514+T525+T564+T592+T627+T649+T669+T700+T737+T762+T810</f>
        <v>0.14912</v>
      </c>
      <c r="AR478" s="124" t="s">
        <v>86</v>
      </c>
      <c r="AT478" s="131" t="s">
        <v>75</v>
      </c>
      <c r="AU478" s="131" t="s">
        <v>76</v>
      </c>
      <c r="AY478" s="124" t="s">
        <v>128</v>
      </c>
      <c r="BK478" s="132">
        <f>BK479+BK514+BK525+BK564+BK592+BK627+BK649+BK669+BK700+BK737+BK762+BK810</f>
        <v>284774.86999999994</v>
      </c>
    </row>
    <row r="479" spans="1:65" s="12" customFormat="1" ht="22.75" customHeight="1">
      <c r="B479" s="123"/>
      <c r="D479" s="124" t="s">
        <v>75</v>
      </c>
      <c r="E479" s="133" t="s">
        <v>171</v>
      </c>
      <c r="F479" s="133" t="s">
        <v>172</v>
      </c>
      <c r="J479" s="134">
        <f>BK479</f>
        <v>60205.869999999995</v>
      </c>
      <c r="L479" s="123"/>
      <c r="M479" s="127"/>
      <c r="N479" s="128"/>
      <c r="O479" s="128"/>
      <c r="P479" s="129">
        <f>SUM(P480:P513)</f>
        <v>1.6660620000000002</v>
      </c>
      <c r="Q479" s="128"/>
      <c r="R479" s="129">
        <f>SUM(R480:R513)</f>
        <v>0.89075571500000006</v>
      </c>
      <c r="S479" s="128"/>
      <c r="T479" s="130">
        <f>SUM(T480:T513)</f>
        <v>0.14912</v>
      </c>
      <c r="AR479" s="124" t="s">
        <v>86</v>
      </c>
      <c r="AT479" s="131" t="s">
        <v>75</v>
      </c>
      <c r="AU479" s="131" t="s">
        <v>84</v>
      </c>
      <c r="AY479" s="124" t="s">
        <v>128</v>
      </c>
      <c r="BK479" s="132">
        <f>SUM(BK480:BK513)</f>
        <v>60205.869999999995</v>
      </c>
    </row>
    <row r="480" spans="1:65" s="2" customFormat="1" ht="37.75" customHeight="1">
      <c r="A480" s="30"/>
      <c r="B480" s="135"/>
      <c r="C480" s="136" t="s">
        <v>838</v>
      </c>
      <c r="D480" s="136" t="s">
        <v>132</v>
      </c>
      <c r="E480" s="137" t="s">
        <v>839</v>
      </c>
      <c r="F480" s="138" t="s">
        <v>840</v>
      </c>
      <c r="G480" s="139" t="s">
        <v>176</v>
      </c>
      <c r="H480" s="140">
        <v>63.31</v>
      </c>
      <c r="I480" s="141">
        <v>12.4</v>
      </c>
      <c r="J480" s="141">
        <f>ROUND(I480*H480,2)</f>
        <v>785.04</v>
      </c>
      <c r="K480" s="138" t="s">
        <v>136</v>
      </c>
      <c r="L480" s="31"/>
      <c r="M480" s="142" t="s">
        <v>3</v>
      </c>
      <c r="N480" s="143" t="s">
        <v>47</v>
      </c>
      <c r="O480" s="144">
        <v>0</v>
      </c>
      <c r="P480" s="144">
        <f>O480*H480</f>
        <v>0</v>
      </c>
      <c r="Q480" s="144">
        <v>0</v>
      </c>
      <c r="R480" s="144">
        <f>Q480*H480</f>
        <v>0</v>
      </c>
      <c r="S480" s="144">
        <v>0</v>
      </c>
      <c r="T480" s="145">
        <f>S480*H480</f>
        <v>0</v>
      </c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R480" s="146" t="s">
        <v>177</v>
      </c>
      <c r="AT480" s="146" t="s">
        <v>132</v>
      </c>
      <c r="AU480" s="146" t="s">
        <v>86</v>
      </c>
      <c r="AY480" s="18" t="s">
        <v>128</v>
      </c>
      <c r="BE480" s="147">
        <f>IF(N480="základní",J480,0)</f>
        <v>785.04</v>
      </c>
      <c r="BF480" s="147">
        <f>IF(N480="snížená",J480,0)</f>
        <v>0</v>
      </c>
      <c r="BG480" s="147">
        <f>IF(N480="zákl. přenesená",J480,0)</f>
        <v>0</v>
      </c>
      <c r="BH480" s="147">
        <f>IF(N480="sníž. přenesená",J480,0)</f>
        <v>0</v>
      </c>
      <c r="BI480" s="147">
        <f>IF(N480="nulová",J480,0)</f>
        <v>0</v>
      </c>
      <c r="BJ480" s="18" t="s">
        <v>84</v>
      </c>
      <c r="BK480" s="147">
        <f>ROUND(I480*H480,2)</f>
        <v>785.04</v>
      </c>
      <c r="BL480" s="18" t="s">
        <v>177</v>
      </c>
      <c r="BM480" s="146" t="s">
        <v>841</v>
      </c>
    </row>
    <row r="481" spans="1:65" s="2" customFormat="1" ht="11">
      <c r="A481" s="30"/>
      <c r="B481" s="31"/>
      <c r="C481" s="30"/>
      <c r="D481" s="148" t="s">
        <v>139</v>
      </c>
      <c r="E481" s="30"/>
      <c r="F481" s="149" t="s">
        <v>842</v>
      </c>
      <c r="G481" s="30"/>
      <c r="H481" s="30"/>
      <c r="I481" s="30"/>
      <c r="J481" s="30"/>
      <c r="K481" s="30"/>
      <c r="L481" s="31"/>
      <c r="M481" s="150"/>
      <c r="N481" s="151"/>
      <c r="O481" s="51"/>
      <c r="P481" s="51"/>
      <c r="Q481" s="51"/>
      <c r="R481" s="51"/>
      <c r="S481" s="51"/>
      <c r="T481" s="52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T481" s="18" t="s">
        <v>139</v>
      </c>
      <c r="AU481" s="18" t="s">
        <v>86</v>
      </c>
    </row>
    <row r="482" spans="1:65" s="14" customFormat="1" ht="12">
      <c r="B482" s="160"/>
      <c r="D482" s="153" t="s">
        <v>146</v>
      </c>
      <c r="E482" s="161" t="s">
        <v>3</v>
      </c>
      <c r="F482" s="162" t="s">
        <v>498</v>
      </c>
      <c r="H482" s="161" t="s">
        <v>3</v>
      </c>
      <c r="L482" s="160"/>
      <c r="M482" s="163"/>
      <c r="N482" s="164"/>
      <c r="O482" s="164"/>
      <c r="P482" s="164"/>
      <c r="Q482" s="164"/>
      <c r="R482" s="164"/>
      <c r="S482" s="164"/>
      <c r="T482" s="165"/>
      <c r="AT482" s="161" t="s">
        <v>146</v>
      </c>
      <c r="AU482" s="161" t="s">
        <v>86</v>
      </c>
      <c r="AV482" s="14" t="s">
        <v>84</v>
      </c>
      <c r="AW482" s="14" t="s">
        <v>37</v>
      </c>
      <c r="AX482" s="14" t="s">
        <v>76</v>
      </c>
      <c r="AY482" s="161" t="s">
        <v>128</v>
      </c>
    </row>
    <row r="483" spans="1:65" s="13" customFormat="1" ht="12">
      <c r="B483" s="152"/>
      <c r="D483" s="153" t="s">
        <v>146</v>
      </c>
      <c r="E483" s="159" t="s">
        <v>3</v>
      </c>
      <c r="F483" s="154" t="s">
        <v>843</v>
      </c>
      <c r="H483" s="155">
        <v>63.31</v>
      </c>
      <c r="L483" s="152"/>
      <c r="M483" s="156"/>
      <c r="N483" s="157"/>
      <c r="O483" s="157"/>
      <c r="P483" s="157"/>
      <c r="Q483" s="157"/>
      <c r="R483" s="157"/>
      <c r="S483" s="157"/>
      <c r="T483" s="158"/>
      <c r="AT483" s="159" t="s">
        <v>146</v>
      </c>
      <c r="AU483" s="159" t="s">
        <v>86</v>
      </c>
      <c r="AV483" s="13" t="s">
        <v>86</v>
      </c>
      <c r="AW483" s="13" t="s">
        <v>37</v>
      </c>
      <c r="AX483" s="13" t="s">
        <v>76</v>
      </c>
      <c r="AY483" s="159" t="s">
        <v>128</v>
      </c>
    </row>
    <row r="484" spans="1:65" s="16" customFormat="1" ht="12">
      <c r="B484" s="173"/>
      <c r="D484" s="153" t="s">
        <v>146</v>
      </c>
      <c r="E484" s="174" t="s">
        <v>3</v>
      </c>
      <c r="F484" s="175" t="s">
        <v>196</v>
      </c>
      <c r="H484" s="176">
        <v>63.31</v>
      </c>
      <c r="L484" s="173"/>
      <c r="M484" s="177"/>
      <c r="N484" s="178"/>
      <c r="O484" s="178"/>
      <c r="P484" s="178"/>
      <c r="Q484" s="178"/>
      <c r="R484" s="178"/>
      <c r="S484" s="178"/>
      <c r="T484" s="179"/>
      <c r="AT484" s="174" t="s">
        <v>146</v>
      </c>
      <c r="AU484" s="174" t="s">
        <v>86</v>
      </c>
      <c r="AV484" s="16" t="s">
        <v>137</v>
      </c>
      <c r="AW484" s="16" t="s">
        <v>37</v>
      </c>
      <c r="AX484" s="16" t="s">
        <v>84</v>
      </c>
      <c r="AY484" s="174" t="s">
        <v>128</v>
      </c>
    </row>
    <row r="485" spans="1:65" s="2" customFormat="1" ht="33" customHeight="1">
      <c r="A485" s="30"/>
      <c r="B485" s="135"/>
      <c r="C485" s="136" t="s">
        <v>844</v>
      </c>
      <c r="D485" s="136" t="s">
        <v>132</v>
      </c>
      <c r="E485" s="137" t="s">
        <v>845</v>
      </c>
      <c r="F485" s="138" t="s">
        <v>846</v>
      </c>
      <c r="G485" s="139" t="s">
        <v>176</v>
      </c>
      <c r="H485" s="140">
        <v>2.903</v>
      </c>
      <c r="I485" s="141">
        <v>29.5</v>
      </c>
      <c r="J485" s="141">
        <f>ROUND(I485*H485,2)</f>
        <v>85.64</v>
      </c>
      <c r="K485" s="138" t="s">
        <v>156</v>
      </c>
      <c r="L485" s="31"/>
      <c r="M485" s="142" t="s">
        <v>3</v>
      </c>
      <c r="N485" s="143" t="s">
        <v>47</v>
      </c>
      <c r="O485" s="144">
        <v>5.3999999999999999E-2</v>
      </c>
      <c r="P485" s="144">
        <f>O485*H485</f>
        <v>0.15676200000000001</v>
      </c>
      <c r="Q485" s="144">
        <v>0</v>
      </c>
      <c r="R485" s="144">
        <f>Q485*H485</f>
        <v>0</v>
      </c>
      <c r="S485" s="144">
        <v>0</v>
      </c>
      <c r="T485" s="145">
        <f>S485*H485</f>
        <v>0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46" t="s">
        <v>177</v>
      </c>
      <c r="AT485" s="146" t="s">
        <v>132</v>
      </c>
      <c r="AU485" s="146" t="s">
        <v>86</v>
      </c>
      <c r="AY485" s="18" t="s">
        <v>128</v>
      </c>
      <c r="BE485" s="147">
        <f>IF(N485="základní",J485,0)</f>
        <v>85.64</v>
      </c>
      <c r="BF485" s="147">
        <f>IF(N485="snížená",J485,0)</f>
        <v>0</v>
      </c>
      <c r="BG485" s="147">
        <f>IF(N485="zákl. přenesená",J485,0)</f>
        <v>0</v>
      </c>
      <c r="BH485" s="147">
        <f>IF(N485="sníž. přenesená",J485,0)</f>
        <v>0</v>
      </c>
      <c r="BI485" s="147">
        <f>IF(N485="nulová",J485,0)</f>
        <v>0</v>
      </c>
      <c r="BJ485" s="18" t="s">
        <v>84</v>
      </c>
      <c r="BK485" s="147">
        <f>ROUND(I485*H485,2)</f>
        <v>85.64</v>
      </c>
      <c r="BL485" s="18" t="s">
        <v>177</v>
      </c>
      <c r="BM485" s="146" t="s">
        <v>847</v>
      </c>
    </row>
    <row r="486" spans="1:65" s="2" customFormat="1" ht="11">
      <c r="A486" s="30"/>
      <c r="B486" s="31"/>
      <c r="C486" s="30"/>
      <c r="D486" s="148" t="s">
        <v>139</v>
      </c>
      <c r="E486" s="30"/>
      <c r="F486" s="149" t="s">
        <v>848</v>
      </c>
      <c r="G486" s="30"/>
      <c r="H486" s="30"/>
      <c r="I486" s="30"/>
      <c r="J486" s="30"/>
      <c r="K486" s="30"/>
      <c r="L486" s="31"/>
      <c r="M486" s="150"/>
      <c r="N486" s="151"/>
      <c r="O486" s="51"/>
      <c r="P486" s="51"/>
      <c r="Q486" s="51"/>
      <c r="R486" s="51"/>
      <c r="S486" s="51"/>
      <c r="T486" s="52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T486" s="18" t="s">
        <v>139</v>
      </c>
      <c r="AU486" s="18" t="s">
        <v>86</v>
      </c>
    </row>
    <row r="487" spans="1:65" s="14" customFormat="1" ht="12">
      <c r="B487" s="160"/>
      <c r="D487" s="153" t="s">
        <v>146</v>
      </c>
      <c r="E487" s="161" t="s">
        <v>3</v>
      </c>
      <c r="F487" s="162" t="s">
        <v>91</v>
      </c>
      <c r="H487" s="161" t="s">
        <v>3</v>
      </c>
      <c r="L487" s="160"/>
      <c r="M487" s="163"/>
      <c r="N487" s="164"/>
      <c r="O487" s="164"/>
      <c r="P487" s="164"/>
      <c r="Q487" s="164"/>
      <c r="R487" s="164"/>
      <c r="S487" s="164"/>
      <c r="T487" s="165"/>
      <c r="AT487" s="161" t="s">
        <v>146</v>
      </c>
      <c r="AU487" s="161" t="s">
        <v>86</v>
      </c>
      <c r="AV487" s="14" t="s">
        <v>84</v>
      </c>
      <c r="AW487" s="14" t="s">
        <v>37</v>
      </c>
      <c r="AX487" s="14" t="s">
        <v>76</v>
      </c>
      <c r="AY487" s="161" t="s">
        <v>128</v>
      </c>
    </row>
    <row r="488" spans="1:65" s="13" customFormat="1" ht="12">
      <c r="B488" s="152"/>
      <c r="D488" s="153" t="s">
        <v>146</v>
      </c>
      <c r="E488" s="159" t="s">
        <v>3</v>
      </c>
      <c r="F488" s="154" t="s">
        <v>849</v>
      </c>
      <c r="H488" s="155">
        <v>2.903</v>
      </c>
      <c r="L488" s="152"/>
      <c r="M488" s="156"/>
      <c r="N488" s="157"/>
      <c r="O488" s="157"/>
      <c r="P488" s="157"/>
      <c r="Q488" s="157"/>
      <c r="R488" s="157"/>
      <c r="S488" s="157"/>
      <c r="T488" s="158"/>
      <c r="AT488" s="159" t="s">
        <v>146</v>
      </c>
      <c r="AU488" s="159" t="s">
        <v>86</v>
      </c>
      <c r="AV488" s="13" t="s">
        <v>86</v>
      </c>
      <c r="AW488" s="13" t="s">
        <v>37</v>
      </c>
      <c r="AX488" s="13" t="s">
        <v>76</v>
      </c>
      <c r="AY488" s="159" t="s">
        <v>128</v>
      </c>
    </row>
    <row r="489" spans="1:65" s="16" customFormat="1" ht="12">
      <c r="B489" s="173"/>
      <c r="D489" s="153" t="s">
        <v>146</v>
      </c>
      <c r="E489" s="174" t="s">
        <v>3</v>
      </c>
      <c r="F489" s="175" t="s">
        <v>196</v>
      </c>
      <c r="H489" s="176">
        <v>2.903</v>
      </c>
      <c r="L489" s="173"/>
      <c r="M489" s="177"/>
      <c r="N489" s="178"/>
      <c r="O489" s="178"/>
      <c r="P489" s="178"/>
      <c r="Q489" s="178"/>
      <c r="R489" s="178"/>
      <c r="S489" s="178"/>
      <c r="T489" s="179"/>
      <c r="AT489" s="174" t="s">
        <v>146</v>
      </c>
      <c r="AU489" s="174" t="s">
        <v>86</v>
      </c>
      <c r="AV489" s="16" t="s">
        <v>137</v>
      </c>
      <c r="AW489" s="16" t="s">
        <v>37</v>
      </c>
      <c r="AX489" s="16" t="s">
        <v>84</v>
      </c>
      <c r="AY489" s="174" t="s">
        <v>128</v>
      </c>
    </row>
    <row r="490" spans="1:65" s="2" customFormat="1" ht="16.5" customHeight="1">
      <c r="A490" s="30"/>
      <c r="B490" s="135"/>
      <c r="C490" s="183" t="s">
        <v>850</v>
      </c>
      <c r="D490" s="183" t="s">
        <v>533</v>
      </c>
      <c r="E490" s="184" t="s">
        <v>851</v>
      </c>
      <c r="F490" s="185" t="s">
        <v>852</v>
      </c>
      <c r="G490" s="186" t="s">
        <v>135</v>
      </c>
      <c r="H490" s="187">
        <v>0.02</v>
      </c>
      <c r="I490" s="188">
        <v>83100</v>
      </c>
      <c r="J490" s="188">
        <f>ROUND(I490*H490,2)</f>
        <v>1662</v>
      </c>
      <c r="K490" s="185" t="s">
        <v>136</v>
      </c>
      <c r="L490" s="189"/>
      <c r="M490" s="190" t="s">
        <v>3</v>
      </c>
      <c r="N490" s="191" t="s">
        <v>47</v>
      </c>
      <c r="O490" s="144">
        <v>0</v>
      </c>
      <c r="P490" s="144">
        <f>O490*H490</f>
        <v>0</v>
      </c>
      <c r="Q490" s="144">
        <v>1</v>
      </c>
      <c r="R490" s="144">
        <f>Q490*H490</f>
        <v>0.02</v>
      </c>
      <c r="S490" s="144">
        <v>0</v>
      </c>
      <c r="T490" s="145">
        <f>S490*H490</f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46" t="s">
        <v>853</v>
      </c>
      <c r="AT490" s="146" t="s">
        <v>533</v>
      </c>
      <c r="AU490" s="146" t="s">
        <v>86</v>
      </c>
      <c r="AY490" s="18" t="s">
        <v>128</v>
      </c>
      <c r="BE490" s="147">
        <f>IF(N490="základní",J490,0)</f>
        <v>1662</v>
      </c>
      <c r="BF490" s="147">
        <f>IF(N490="snížená",J490,0)</f>
        <v>0</v>
      </c>
      <c r="BG490" s="147">
        <f>IF(N490="zákl. přenesená",J490,0)</f>
        <v>0</v>
      </c>
      <c r="BH490" s="147">
        <f>IF(N490="sníž. přenesená",J490,0)</f>
        <v>0</v>
      </c>
      <c r="BI490" s="147">
        <f>IF(N490="nulová",J490,0)</f>
        <v>0</v>
      </c>
      <c r="BJ490" s="18" t="s">
        <v>84</v>
      </c>
      <c r="BK490" s="147">
        <f>ROUND(I490*H490,2)</f>
        <v>1662</v>
      </c>
      <c r="BL490" s="18" t="s">
        <v>177</v>
      </c>
      <c r="BM490" s="146" t="s">
        <v>854</v>
      </c>
    </row>
    <row r="491" spans="1:65" s="13" customFormat="1" ht="24">
      <c r="B491" s="152"/>
      <c r="D491" s="153" t="s">
        <v>146</v>
      </c>
      <c r="E491" s="159" t="s">
        <v>3</v>
      </c>
      <c r="F491" s="154" t="s">
        <v>855</v>
      </c>
      <c r="H491" s="155">
        <v>0.02</v>
      </c>
      <c r="L491" s="152"/>
      <c r="M491" s="156"/>
      <c r="N491" s="157"/>
      <c r="O491" s="157"/>
      <c r="P491" s="157"/>
      <c r="Q491" s="157"/>
      <c r="R491" s="157"/>
      <c r="S491" s="157"/>
      <c r="T491" s="158"/>
      <c r="AT491" s="159" t="s">
        <v>146</v>
      </c>
      <c r="AU491" s="159" t="s">
        <v>86</v>
      </c>
      <c r="AV491" s="13" t="s">
        <v>86</v>
      </c>
      <c r="AW491" s="13" t="s">
        <v>37</v>
      </c>
      <c r="AX491" s="13" t="s">
        <v>76</v>
      </c>
      <c r="AY491" s="159" t="s">
        <v>128</v>
      </c>
    </row>
    <row r="492" spans="1:65" s="16" customFormat="1" ht="12">
      <c r="B492" s="173"/>
      <c r="D492" s="153" t="s">
        <v>146</v>
      </c>
      <c r="E492" s="174" t="s">
        <v>3</v>
      </c>
      <c r="F492" s="175" t="s">
        <v>196</v>
      </c>
      <c r="H492" s="176">
        <v>0.02</v>
      </c>
      <c r="L492" s="173"/>
      <c r="M492" s="177"/>
      <c r="N492" s="178"/>
      <c r="O492" s="178"/>
      <c r="P492" s="178"/>
      <c r="Q492" s="178"/>
      <c r="R492" s="178"/>
      <c r="S492" s="178"/>
      <c r="T492" s="179"/>
      <c r="AT492" s="174" t="s">
        <v>146</v>
      </c>
      <c r="AU492" s="174" t="s">
        <v>86</v>
      </c>
      <c r="AV492" s="16" t="s">
        <v>137</v>
      </c>
      <c r="AW492" s="16" t="s">
        <v>37</v>
      </c>
      <c r="AX492" s="16" t="s">
        <v>84</v>
      </c>
      <c r="AY492" s="174" t="s">
        <v>128</v>
      </c>
    </row>
    <row r="493" spans="1:65" s="2" customFormat="1" ht="24.25" customHeight="1">
      <c r="A493" s="30"/>
      <c r="B493" s="135"/>
      <c r="C493" s="136" t="s">
        <v>856</v>
      </c>
      <c r="D493" s="136" t="s">
        <v>132</v>
      </c>
      <c r="E493" s="137" t="s">
        <v>857</v>
      </c>
      <c r="F493" s="138" t="s">
        <v>858</v>
      </c>
      <c r="G493" s="139" t="s">
        <v>176</v>
      </c>
      <c r="H493" s="140">
        <v>37.28</v>
      </c>
      <c r="I493" s="141">
        <v>26</v>
      </c>
      <c r="J493" s="141">
        <f>ROUND(I493*H493,2)</f>
        <v>969.28</v>
      </c>
      <c r="K493" s="138" t="s">
        <v>136</v>
      </c>
      <c r="L493" s="31"/>
      <c r="M493" s="142" t="s">
        <v>3</v>
      </c>
      <c r="N493" s="143" t="s">
        <v>47</v>
      </c>
      <c r="O493" s="144">
        <v>0</v>
      </c>
      <c r="P493" s="144">
        <f>O493*H493</f>
        <v>0</v>
      </c>
      <c r="Q493" s="144">
        <v>0</v>
      </c>
      <c r="R493" s="144">
        <f>Q493*H493</f>
        <v>0</v>
      </c>
      <c r="S493" s="144">
        <v>4.0000000000000001E-3</v>
      </c>
      <c r="T493" s="145">
        <f>S493*H493</f>
        <v>0.14912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46" t="s">
        <v>177</v>
      </c>
      <c r="AT493" s="146" t="s">
        <v>132</v>
      </c>
      <c r="AU493" s="146" t="s">
        <v>86</v>
      </c>
      <c r="AY493" s="18" t="s">
        <v>128</v>
      </c>
      <c r="BE493" s="147">
        <f>IF(N493="základní",J493,0)</f>
        <v>969.28</v>
      </c>
      <c r="BF493" s="147">
        <f>IF(N493="snížená",J493,0)</f>
        <v>0</v>
      </c>
      <c r="BG493" s="147">
        <f>IF(N493="zákl. přenesená",J493,0)</f>
        <v>0</v>
      </c>
      <c r="BH493" s="147">
        <f>IF(N493="sníž. přenesená",J493,0)</f>
        <v>0</v>
      </c>
      <c r="BI493" s="147">
        <f>IF(N493="nulová",J493,0)</f>
        <v>0</v>
      </c>
      <c r="BJ493" s="18" t="s">
        <v>84</v>
      </c>
      <c r="BK493" s="147">
        <f>ROUND(I493*H493,2)</f>
        <v>969.28</v>
      </c>
      <c r="BL493" s="18" t="s">
        <v>177</v>
      </c>
      <c r="BM493" s="146" t="s">
        <v>859</v>
      </c>
    </row>
    <row r="494" spans="1:65" s="2" customFormat="1" ht="11">
      <c r="A494" s="30"/>
      <c r="B494" s="31"/>
      <c r="C494" s="30"/>
      <c r="D494" s="148" t="s">
        <v>139</v>
      </c>
      <c r="E494" s="30"/>
      <c r="F494" s="149" t="s">
        <v>860</v>
      </c>
      <c r="G494" s="30"/>
      <c r="H494" s="30"/>
      <c r="I494" s="30"/>
      <c r="J494" s="30"/>
      <c r="K494" s="30"/>
      <c r="L494" s="31"/>
      <c r="M494" s="150"/>
      <c r="N494" s="151"/>
      <c r="O494" s="51"/>
      <c r="P494" s="51"/>
      <c r="Q494" s="51"/>
      <c r="R494" s="51"/>
      <c r="S494" s="51"/>
      <c r="T494" s="52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T494" s="18" t="s">
        <v>139</v>
      </c>
      <c r="AU494" s="18" t="s">
        <v>86</v>
      </c>
    </row>
    <row r="495" spans="1:65" s="2" customFormat="1" ht="36">
      <c r="A495" s="30"/>
      <c r="B495" s="31"/>
      <c r="C495" s="30"/>
      <c r="D495" s="153" t="s">
        <v>861</v>
      </c>
      <c r="E495" s="30"/>
      <c r="F495" s="192" t="s">
        <v>862</v>
      </c>
      <c r="G495" s="30"/>
      <c r="H495" s="30"/>
      <c r="I495" s="30"/>
      <c r="J495" s="30"/>
      <c r="K495" s="30"/>
      <c r="L495" s="31"/>
      <c r="M495" s="150"/>
      <c r="N495" s="151"/>
      <c r="O495" s="51"/>
      <c r="P495" s="51"/>
      <c r="Q495" s="51"/>
      <c r="R495" s="51"/>
      <c r="S495" s="51"/>
      <c r="T495" s="52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T495" s="18" t="s">
        <v>861</v>
      </c>
      <c r="AU495" s="18" t="s">
        <v>86</v>
      </c>
    </row>
    <row r="496" spans="1:65" s="14" customFormat="1" ht="12">
      <c r="B496" s="160"/>
      <c r="D496" s="153" t="s">
        <v>146</v>
      </c>
      <c r="E496" s="161" t="s">
        <v>3</v>
      </c>
      <c r="F496" s="162" t="s">
        <v>863</v>
      </c>
      <c r="H496" s="161" t="s">
        <v>3</v>
      </c>
      <c r="L496" s="160"/>
      <c r="M496" s="163"/>
      <c r="N496" s="164"/>
      <c r="O496" s="164"/>
      <c r="P496" s="164"/>
      <c r="Q496" s="164"/>
      <c r="R496" s="164"/>
      <c r="S496" s="164"/>
      <c r="T496" s="165"/>
      <c r="AT496" s="161" t="s">
        <v>146</v>
      </c>
      <c r="AU496" s="161" t="s">
        <v>86</v>
      </c>
      <c r="AV496" s="14" t="s">
        <v>84</v>
      </c>
      <c r="AW496" s="14" t="s">
        <v>37</v>
      </c>
      <c r="AX496" s="14" t="s">
        <v>76</v>
      </c>
      <c r="AY496" s="161" t="s">
        <v>128</v>
      </c>
    </row>
    <row r="497" spans="1:65" s="13" customFormat="1" ht="12">
      <c r="B497" s="152"/>
      <c r="D497" s="153" t="s">
        <v>146</v>
      </c>
      <c r="E497" s="159" t="s">
        <v>3</v>
      </c>
      <c r="F497" s="154" t="s">
        <v>864</v>
      </c>
      <c r="H497" s="155">
        <v>37.28</v>
      </c>
      <c r="L497" s="152"/>
      <c r="M497" s="156"/>
      <c r="N497" s="157"/>
      <c r="O497" s="157"/>
      <c r="P497" s="157"/>
      <c r="Q497" s="157"/>
      <c r="R497" s="157"/>
      <c r="S497" s="157"/>
      <c r="T497" s="158"/>
      <c r="AT497" s="159" t="s">
        <v>146</v>
      </c>
      <c r="AU497" s="159" t="s">
        <v>86</v>
      </c>
      <c r="AV497" s="13" t="s">
        <v>86</v>
      </c>
      <c r="AW497" s="13" t="s">
        <v>37</v>
      </c>
      <c r="AX497" s="13" t="s">
        <v>76</v>
      </c>
      <c r="AY497" s="159" t="s">
        <v>128</v>
      </c>
    </row>
    <row r="498" spans="1:65" s="16" customFormat="1" ht="12">
      <c r="B498" s="173"/>
      <c r="D498" s="153" t="s">
        <v>146</v>
      </c>
      <c r="E498" s="174" t="s">
        <v>3</v>
      </c>
      <c r="F498" s="175" t="s">
        <v>196</v>
      </c>
      <c r="H498" s="176">
        <v>37.28</v>
      </c>
      <c r="L498" s="173"/>
      <c r="M498" s="177"/>
      <c r="N498" s="178"/>
      <c r="O498" s="178"/>
      <c r="P498" s="178"/>
      <c r="Q498" s="178"/>
      <c r="R498" s="178"/>
      <c r="S498" s="178"/>
      <c r="T498" s="179"/>
      <c r="AT498" s="174" t="s">
        <v>146</v>
      </c>
      <c r="AU498" s="174" t="s">
        <v>86</v>
      </c>
      <c r="AV498" s="16" t="s">
        <v>137</v>
      </c>
      <c r="AW498" s="16" t="s">
        <v>37</v>
      </c>
      <c r="AX498" s="16" t="s">
        <v>84</v>
      </c>
      <c r="AY498" s="174" t="s">
        <v>128</v>
      </c>
    </row>
    <row r="499" spans="1:65" s="2" customFormat="1" ht="24.25" customHeight="1">
      <c r="A499" s="30"/>
      <c r="B499" s="135"/>
      <c r="C499" s="136" t="s">
        <v>865</v>
      </c>
      <c r="D499" s="136" t="s">
        <v>132</v>
      </c>
      <c r="E499" s="137" t="s">
        <v>866</v>
      </c>
      <c r="F499" s="138" t="s">
        <v>867</v>
      </c>
      <c r="G499" s="139" t="s">
        <v>176</v>
      </c>
      <c r="H499" s="140">
        <v>126.62</v>
      </c>
      <c r="I499" s="141">
        <v>129</v>
      </c>
      <c r="J499" s="141">
        <f>ROUND(I499*H499,2)</f>
        <v>16333.98</v>
      </c>
      <c r="K499" s="138" t="s">
        <v>136</v>
      </c>
      <c r="L499" s="31"/>
      <c r="M499" s="142" t="s">
        <v>3</v>
      </c>
      <c r="N499" s="143" t="s">
        <v>47</v>
      </c>
      <c r="O499" s="144">
        <v>0</v>
      </c>
      <c r="P499" s="144">
        <f>O499*H499</f>
        <v>0</v>
      </c>
      <c r="Q499" s="144">
        <v>3.9825E-4</v>
      </c>
      <c r="R499" s="144">
        <f>Q499*H499</f>
        <v>5.0426415000000002E-2</v>
      </c>
      <c r="S499" s="144">
        <v>0</v>
      </c>
      <c r="T499" s="145">
        <f>S499*H499</f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46" t="s">
        <v>177</v>
      </c>
      <c r="AT499" s="146" t="s">
        <v>132</v>
      </c>
      <c r="AU499" s="146" t="s">
        <v>86</v>
      </c>
      <c r="AY499" s="18" t="s">
        <v>128</v>
      </c>
      <c r="BE499" s="147">
        <f>IF(N499="základní",J499,0)</f>
        <v>16333.98</v>
      </c>
      <c r="BF499" s="147">
        <f>IF(N499="snížená",J499,0)</f>
        <v>0</v>
      </c>
      <c r="BG499" s="147">
        <f>IF(N499="zákl. přenesená",J499,0)</f>
        <v>0</v>
      </c>
      <c r="BH499" s="147">
        <f>IF(N499="sníž. přenesená",J499,0)</f>
        <v>0</v>
      </c>
      <c r="BI499" s="147">
        <f>IF(N499="nulová",J499,0)</f>
        <v>0</v>
      </c>
      <c r="BJ499" s="18" t="s">
        <v>84</v>
      </c>
      <c r="BK499" s="147">
        <f>ROUND(I499*H499,2)</f>
        <v>16333.98</v>
      </c>
      <c r="BL499" s="18" t="s">
        <v>177</v>
      </c>
      <c r="BM499" s="146" t="s">
        <v>868</v>
      </c>
    </row>
    <row r="500" spans="1:65" s="2" customFormat="1" ht="11">
      <c r="A500" s="30"/>
      <c r="B500" s="31"/>
      <c r="C500" s="30"/>
      <c r="D500" s="148" t="s">
        <v>139</v>
      </c>
      <c r="E500" s="30"/>
      <c r="F500" s="149" t="s">
        <v>869</v>
      </c>
      <c r="G500" s="30"/>
      <c r="H500" s="30"/>
      <c r="I500" s="30"/>
      <c r="J500" s="30"/>
      <c r="K500" s="30"/>
      <c r="L500" s="31"/>
      <c r="M500" s="150"/>
      <c r="N500" s="151"/>
      <c r="O500" s="51"/>
      <c r="P500" s="51"/>
      <c r="Q500" s="51"/>
      <c r="R500" s="51"/>
      <c r="S500" s="51"/>
      <c r="T500" s="52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T500" s="18" t="s">
        <v>139</v>
      </c>
      <c r="AU500" s="18" t="s">
        <v>86</v>
      </c>
    </row>
    <row r="501" spans="1:65" s="14" customFormat="1" ht="12">
      <c r="B501" s="160"/>
      <c r="D501" s="153" t="s">
        <v>146</v>
      </c>
      <c r="E501" s="161" t="s">
        <v>3</v>
      </c>
      <c r="F501" s="162" t="s">
        <v>870</v>
      </c>
      <c r="H501" s="161" t="s">
        <v>3</v>
      </c>
      <c r="L501" s="160"/>
      <c r="M501" s="163"/>
      <c r="N501" s="164"/>
      <c r="O501" s="164"/>
      <c r="P501" s="164"/>
      <c r="Q501" s="164"/>
      <c r="R501" s="164"/>
      <c r="S501" s="164"/>
      <c r="T501" s="165"/>
      <c r="AT501" s="161" t="s">
        <v>146</v>
      </c>
      <c r="AU501" s="161" t="s">
        <v>86</v>
      </c>
      <c r="AV501" s="14" t="s">
        <v>84</v>
      </c>
      <c r="AW501" s="14" t="s">
        <v>37</v>
      </c>
      <c r="AX501" s="14" t="s">
        <v>76</v>
      </c>
      <c r="AY501" s="161" t="s">
        <v>128</v>
      </c>
    </row>
    <row r="502" spans="1:65" s="13" customFormat="1" ht="12">
      <c r="B502" s="152"/>
      <c r="D502" s="153" t="s">
        <v>146</v>
      </c>
      <c r="E502" s="159" t="s">
        <v>3</v>
      </c>
      <c r="F502" s="154" t="s">
        <v>871</v>
      </c>
      <c r="H502" s="155">
        <v>126.62</v>
      </c>
      <c r="L502" s="152"/>
      <c r="M502" s="156"/>
      <c r="N502" s="157"/>
      <c r="O502" s="157"/>
      <c r="P502" s="157"/>
      <c r="Q502" s="157"/>
      <c r="R502" s="157"/>
      <c r="S502" s="157"/>
      <c r="T502" s="158"/>
      <c r="AT502" s="159" t="s">
        <v>146</v>
      </c>
      <c r="AU502" s="159" t="s">
        <v>86</v>
      </c>
      <c r="AV502" s="13" t="s">
        <v>86</v>
      </c>
      <c r="AW502" s="13" t="s">
        <v>37</v>
      </c>
      <c r="AX502" s="13" t="s">
        <v>76</v>
      </c>
      <c r="AY502" s="159" t="s">
        <v>128</v>
      </c>
    </row>
    <row r="503" spans="1:65" s="16" customFormat="1" ht="12">
      <c r="B503" s="173"/>
      <c r="D503" s="153" t="s">
        <v>146</v>
      </c>
      <c r="E503" s="174" t="s">
        <v>3</v>
      </c>
      <c r="F503" s="175" t="s">
        <v>196</v>
      </c>
      <c r="H503" s="176">
        <v>126.62</v>
      </c>
      <c r="L503" s="173"/>
      <c r="M503" s="177"/>
      <c r="N503" s="178"/>
      <c r="O503" s="178"/>
      <c r="P503" s="178"/>
      <c r="Q503" s="178"/>
      <c r="R503" s="178"/>
      <c r="S503" s="178"/>
      <c r="T503" s="179"/>
      <c r="AT503" s="174" t="s">
        <v>146</v>
      </c>
      <c r="AU503" s="174" t="s">
        <v>86</v>
      </c>
      <c r="AV503" s="16" t="s">
        <v>137</v>
      </c>
      <c r="AW503" s="16" t="s">
        <v>37</v>
      </c>
      <c r="AX503" s="16" t="s">
        <v>84</v>
      </c>
      <c r="AY503" s="174" t="s">
        <v>128</v>
      </c>
    </row>
    <row r="504" spans="1:65" s="2" customFormat="1" ht="24.25" customHeight="1">
      <c r="A504" s="30"/>
      <c r="B504" s="135"/>
      <c r="C504" s="136" t="s">
        <v>872</v>
      </c>
      <c r="D504" s="136" t="s">
        <v>132</v>
      </c>
      <c r="E504" s="137" t="s">
        <v>873</v>
      </c>
      <c r="F504" s="138" t="s">
        <v>874</v>
      </c>
      <c r="G504" s="139" t="s">
        <v>176</v>
      </c>
      <c r="H504" s="140">
        <v>5.8049999999999997</v>
      </c>
      <c r="I504" s="141">
        <v>160</v>
      </c>
      <c r="J504" s="141">
        <f>ROUND(I504*H504,2)</f>
        <v>928.8</v>
      </c>
      <c r="K504" s="138" t="s">
        <v>156</v>
      </c>
      <c r="L504" s="31"/>
      <c r="M504" s="142" t="s">
        <v>3</v>
      </c>
      <c r="N504" s="143" t="s">
        <v>47</v>
      </c>
      <c r="O504" s="144">
        <v>0.26</v>
      </c>
      <c r="P504" s="144">
        <f>O504*H504</f>
        <v>1.5093000000000001</v>
      </c>
      <c r="Q504" s="144">
        <v>4.0000000000000002E-4</v>
      </c>
      <c r="R504" s="144">
        <f>Q504*H504</f>
        <v>2.3219999999999998E-3</v>
      </c>
      <c r="S504" s="144">
        <v>0</v>
      </c>
      <c r="T504" s="145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46" t="s">
        <v>177</v>
      </c>
      <c r="AT504" s="146" t="s">
        <v>132</v>
      </c>
      <c r="AU504" s="146" t="s">
        <v>86</v>
      </c>
      <c r="AY504" s="18" t="s">
        <v>128</v>
      </c>
      <c r="BE504" s="147">
        <f>IF(N504="základní",J504,0)</f>
        <v>928.8</v>
      </c>
      <c r="BF504" s="147">
        <f>IF(N504="snížená",J504,0)</f>
        <v>0</v>
      </c>
      <c r="BG504" s="147">
        <f>IF(N504="zákl. přenesená",J504,0)</f>
        <v>0</v>
      </c>
      <c r="BH504" s="147">
        <f>IF(N504="sníž. přenesená",J504,0)</f>
        <v>0</v>
      </c>
      <c r="BI504" s="147">
        <f>IF(N504="nulová",J504,0)</f>
        <v>0</v>
      </c>
      <c r="BJ504" s="18" t="s">
        <v>84</v>
      </c>
      <c r="BK504" s="147">
        <f>ROUND(I504*H504,2)</f>
        <v>928.8</v>
      </c>
      <c r="BL504" s="18" t="s">
        <v>177</v>
      </c>
      <c r="BM504" s="146" t="s">
        <v>875</v>
      </c>
    </row>
    <row r="505" spans="1:65" s="2" customFormat="1" ht="11">
      <c r="A505" s="30"/>
      <c r="B505" s="31"/>
      <c r="C505" s="30"/>
      <c r="D505" s="148" t="s">
        <v>139</v>
      </c>
      <c r="E505" s="30"/>
      <c r="F505" s="149" t="s">
        <v>876</v>
      </c>
      <c r="G505" s="30"/>
      <c r="H505" s="30"/>
      <c r="I505" s="30"/>
      <c r="J505" s="30"/>
      <c r="K505" s="30"/>
      <c r="L505" s="31"/>
      <c r="M505" s="150"/>
      <c r="N505" s="151"/>
      <c r="O505" s="51"/>
      <c r="P505" s="51"/>
      <c r="Q505" s="51"/>
      <c r="R505" s="51"/>
      <c r="S505" s="51"/>
      <c r="T505" s="52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T505" s="18" t="s">
        <v>139</v>
      </c>
      <c r="AU505" s="18" t="s">
        <v>86</v>
      </c>
    </row>
    <row r="506" spans="1:65" s="14" customFormat="1" ht="12">
      <c r="B506" s="160"/>
      <c r="D506" s="153" t="s">
        <v>146</v>
      </c>
      <c r="E506" s="161" t="s">
        <v>3</v>
      </c>
      <c r="F506" s="162" t="s">
        <v>91</v>
      </c>
      <c r="H506" s="161" t="s">
        <v>3</v>
      </c>
      <c r="L506" s="160"/>
      <c r="M506" s="163"/>
      <c r="N506" s="164"/>
      <c r="O506" s="164"/>
      <c r="P506" s="164"/>
      <c r="Q506" s="164"/>
      <c r="R506" s="164"/>
      <c r="S506" s="164"/>
      <c r="T506" s="165"/>
      <c r="AT506" s="161" t="s">
        <v>146</v>
      </c>
      <c r="AU506" s="161" t="s">
        <v>86</v>
      </c>
      <c r="AV506" s="14" t="s">
        <v>84</v>
      </c>
      <c r="AW506" s="14" t="s">
        <v>37</v>
      </c>
      <c r="AX506" s="14" t="s">
        <v>76</v>
      </c>
      <c r="AY506" s="161" t="s">
        <v>128</v>
      </c>
    </row>
    <row r="507" spans="1:65" s="13" customFormat="1" ht="12">
      <c r="B507" s="152"/>
      <c r="D507" s="153" t="s">
        <v>146</v>
      </c>
      <c r="E507" s="159" t="s">
        <v>3</v>
      </c>
      <c r="F507" s="154" t="s">
        <v>877</v>
      </c>
      <c r="H507" s="155">
        <v>5.8049999999999997</v>
      </c>
      <c r="L507" s="152"/>
      <c r="M507" s="156"/>
      <c r="N507" s="157"/>
      <c r="O507" s="157"/>
      <c r="P507" s="157"/>
      <c r="Q507" s="157"/>
      <c r="R507" s="157"/>
      <c r="S507" s="157"/>
      <c r="T507" s="158"/>
      <c r="AT507" s="159" t="s">
        <v>146</v>
      </c>
      <c r="AU507" s="159" t="s">
        <v>86</v>
      </c>
      <c r="AV507" s="13" t="s">
        <v>86</v>
      </c>
      <c r="AW507" s="13" t="s">
        <v>37</v>
      </c>
      <c r="AX507" s="13" t="s">
        <v>76</v>
      </c>
      <c r="AY507" s="159" t="s">
        <v>128</v>
      </c>
    </row>
    <row r="508" spans="1:65" s="16" customFormat="1" ht="12">
      <c r="B508" s="173"/>
      <c r="D508" s="153" t="s">
        <v>146</v>
      </c>
      <c r="E508" s="174" t="s">
        <v>3</v>
      </c>
      <c r="F508" s="175" t="s">
        <v>196</v>
      </c>
      <c r="H508" s="176">
        <v>5.8049999999999997</v>
      </c>
      <c r="L508" s="173"/>
      <c r="M508" s="177"/>
      <c r="N508" s="178"/>
      <c r="O508" s="178"/>
      <c r="P508" s="178"/>
      <c r="Q508" s="178"/>
      <c r="R508" s="178"/>
      <c r="S508" s="178"/>
      <c r="T508" s="179"/>
      <c r="AT508" s="174" t="s">
        <v>146</v>
      </c>
      <c r="AU508" s="174" t="s">
        <v>86</v>
      </c>
      <c r="AV508" s="16" t="s">
        <v>137</v>
      </c>
      <c r="AW508" s="16" t="s">
        <v>37</v>
      </c>
      <c r="AX508" s="16" t="s">
        <v>84</v>
      </c>
      <c r="AY508" s="174" t="s">
        <v>128</v>
      </c>
    </row>
    <row r="509" spans="1:65" s="2" customFormat="1" ht="49" customHeight="1">
      <c r="A509" s="30"/>
      <c r="B509" s="135"/>
      <c r="C509" s="183" t="s">
        <v>878</v>
      </c>
      <c r="D509" s="183" t="s">
        <v>533</v>
      </c>
      <c r="E509" s="184" t="s">
        <v>879</v>
      </c>
      <c r="F509" s="185" t="s">
        <v>880</v>
      </c>
      <c r="G509" s="186" t="s">
        <v>176</v>
      </c>
      <c r="H509" s="187">
        <v>154.34100000000001</v>
      </c>
      <c r="I509" s="188">
        <v>244</v>
      </c>
      <c r="J509" s="188">
        <f>ROUND(I509*H509,2)</f>
        <v>37659.199999999997</v>
      </c>
      <c r="K509" s="185" t="s">
        <v>136</v>
      </c>
      <c r="L509" s="189"/>
      <c r="M509" s="190" t="s">
        <v>3</v>
      </c>
      <c r="N509" s="191" t="s">
        <v>47</v>
      </c>
      <c r="O509" s="144">
        <v>0</v>
      </c>
      <c r="P509" s="144">
        <f>O509*H509</f>
        <v>0</v>
      </c>
      <c r="Q509" s="144">
        <v>5.3E-3</v>
      </c>
      <c r="R509" s="144">
        <f>Q509*H509</f>
        <v>0.81800729999999999</v>
      </c>
      <c r="S509" s="144">
        <v>0</v>
      </c>
      <c r="T509" s="145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46" t="s">
        <v>853</v>
      </c>
      <c r="AT509" s="146" t="s">
        <v>533</v>
      </c>
      <c r="AU509" s="146" t="s">
        <v>86</v>
      </c>
      <c r="AY509" s="18" t="s">
        <v>128</v>
      </c>
      <c r="BE509" s="147">
        <f>IF(N509="základní",J509,0)</f>
        <v>37659.199999999997</v>
      </c>
      <c r="BF509" s="147">
        <f>IF(N509="snížená",J509,0)</f>
        <v>0</v>
      </c>
      <c r="BG509" s="147">
        <f>IF(N509="zákl. přenesená",J509,0)</f>
        <v>0</v>
      </c>
      <c r="BH509" s="147">
        <f>IF(N509="sníž. přenesená",J509,0)</f>
        <v>0</v>
      </c>
      <c r="BI509" s="147">
        <f>IF(N509="nulová",J509,0)</f>
        <v>0</v>
      </c>
      <c r="BJ509" s="18" t="s">
        <v>84</v>
      </c>
      <c r="BK509" s="147">
        <f>ROUND(I509*H509,2)</f>
        <v>37659.199999999997</v>
      </c>
      <c r="BL509" s="18" t="s">
        <v>177</v>
      </c>
      <c r="BM509" s="146" t="s">
        <v>881</v>
      </c>
    </row>
    <row r="510" spans="1:65" s="13" customFormat="1" ht="24">
      <c r="B510" s="152"/>
      <c r="D510" s="153" t="s">
        <v>146</v>
      </c>
      <c r="E510" s="159" t="s">
        <v>3</v>
      </c>
      <c r="F510" s="154" t="s">
        <v>882</v>
      </c>
      <c r="H510" s="155">
        <v>154.34100000000001</v>
      </c>
      <c r="L510" s="152"/>
      <c r="M510" s="156"/>
      <c r="N510" s="157"/>
      <c r="O510" s="157"/>
      <c r="P510" s="157"/>
      <c r="Q510" s="157"/>
      <c r="R510" s="157"/>
      <c r="S510" s="157"/>
      <c r="T510" s="158"/>
      <c r="AT510" s="159" t="s">
        <v>146</v>
      </c>
      <c r="AU510" s="159" t="s">
        <v>86</v>
      </c>
      <c r="AV510" s="13" t="s">
        <v>86</v>
      </c>
      <c r="AW510" s="13" t="s">
        <v>37</v>
      </c>
      <c r="AX510" s="13" t="s">
        <v>76</v>
      </c>
      <c r="AY510" s="159" t="s">
        <v>128</v>
      </c>
    </row>
    <row r="511" spans="1:65" s="16" customFormat="1" ht="12">
      <c r="B511" s="173"/>
      <c r="D511" s="153" t="s">
        <v>146</v>
      </c>
      <c r="E511" s="174" t="s">
        <v>3</v>
      </c>
      <c r="F511" s="175" t="s">
        <v>196</v>
      </c>
      <c r="H511" s="176">
        <v>154.34100000000001</v>
      </c>
      <c r="L511" s="173"/>
      <c r="M511" s="177"/>
      <c r="N511" s="178"/>
      <c r="O511" s="178"/>
      <c r="P511" s="178"/>
      <c r="Q511" s="178"/>
      <c r="R511" s="178"/>
      <c r="S511" s="178"/>
      <c r="T511" s="179"/>
      <c r="AT511" s="174" t="s">
        <v>146</v>
      </c>
      <c r="AU511" s="174" t="s">
        <v>86</v>
      </c>
      <c r="AV511" s="16" t="s">
        <v>137</v>
      </c>
      <c r="AW511" s="16" t="s">
        <v>37</v>
      </c>
      <c r="AX511" s="16" t="s">
        <v>84</v>
      </c>
      <c r="AY511" s="174" t="s">
        <v>128</v>
      </c>
    </row>
    <row r="512" spans="1:65" s="2" customFormat="1" ht="44.25" customHeight="1">
      <c r="A512" s="30"/>
      <c r="B512" s="135"/>
      <c r="C512" s="136" t="s">
        <v>883</v>
      </c>
      <c r="D512" s="136" t="s">
        <v>132</v>
      </c>
      <c r="E512" s="137" t="s">
        <v>884</v>
      </c>
      <c r="F512" s="138" t="s">
        <v>885</v>
      </c>
      <c r="G512" s="139" t="s">
        <v>886</v>
      </c>
      <c r="H512" s="140">
        <v>584.23900000000003</v>
      </c>
      <c r="I512" s="141">
        <v>3.05</v>
      </c>
      <c r="J512" s="141">
        <f>ROUND(I512*H512,2)</f>
        <v>1781.93</v>
      </c>
      <c r="K512" s="138" t="s">
        <v>136</v>
      </c>
      <c r="L512" s="31"/>
      <c r="M512" s="142" t="s">
        <v>3</v>
      </c>
      <c r="N512" s="143" t="s">
        <v>47</v>
      </c>
      <c r="O512" s="144">
        <v>0</v>
      </c>
      <c r="P512" s="144">
        <f>O512*H512</f>
        <v>0</v>
      </c>
      <c r="Q512" s="144">
        <v>0</v>
      </c>
      <c r="R512" s="144">
        <f>Q512*H512</f>
        <v>0</v>
      </c>
      <c r="S512" s="144">
        <v>0</v>
      </c>
      <c r="T512" s="145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46" t="s">
        <v>177</v>
      </c>
      <c r="AT512" s="146" t="s">
        <v>132</v>
      </c>
      <c r="AU512" s="146" t="s">
        <v>86</v>
      </c>
      <c r="AY512" s="18" t="s">
        <v>128</v>
      </c>
      <c r="BE512" s="147">
        <f>IF(N512="základní",J512,0)</f>
        <v>1781.93</v>
      </c>
      <c r="BF512" s="147">
        <f>IF(N512="snížená",J512,0)</f>
        <v>0</v>
      </c>
      <c r="BG512" s="147">
        <f>IF(N512="zákl. přenesená",J512,0)</f>
        <v>0</v>
      </c>
      <c r="BH512" s="147">
        <f>IF(N512="sníž. přenesená",J512,0)</f>
        <v>0</v>
      </c>
      <c r="BI512" s="147">
        <f>IF(N512="nulová",J512,0)</f>
        <v>0</v>
      </c>
      <c r="BJ512" s="18" t="s">
        <v>84</v>
      </c>
      <c r="BK512" s="147">
        <f>ROUND(I512*H512,2)</f>
        <v>1781.93</v>
      </c>
      <c r="BL512" s="18" t="s">
        <v>177</v>
      </c>
      <c r="BM512" s="146" t="s">
        <v>887</v>
      </c>
    </row>
    <row r="513" spans="1:65" s="2" customFormat="1" ht="11">
      <c r="A513" s="30"/>
      <c r="B513" s="31"/>
      <c r="C513" s="30"/>
      <c r="D513" s="148" t="s">
        <v>139</v>
      </c>
      <c r="E513" s="30"/>
      <c r="F513" s="149" t="s">
        <v>888</v>
      </c>
      <c r="G513" s="30"/>
      <c r="H513" s="30"/>
      <c r="I513" s="30"/>
      <c r="J513" s="30"/>
      <c r="K513" s="30"/>
      <c r="L513" s="31"/>
      <c r="M513" s="150"/>
      <c r="N513" s="151"/>
      <c r="O513" s="51"/>
      <c r="P513" s="51"/>
      <c r="Q513" s="51"/>
      <c r="R513" s="51"/>
      <c r="S513" s="51"/>
      <c r="T513" s="52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T513" s="18" t="s">
        <v>139</v>
      </c>
      <c r="AU513" s="18" t="s">
        <v>86</v>
      </c>
    </row>
    <row r="514" spans="1:65" s="12" customFormat="1" ht="22.75" customHeight="1">
      <c r="B514" s="123"/>
      <c r="D514" s="124" t="s">
        <v>75</v>
      </c>
      <c r="E514" s="133" t="s">
        <v>889</v>
      </c>
      <c r="F514" s="133" t="s">
        <v>890</v>
      </c>
      <c r="J514" s="134">
        <f>BK514</f>
        <v>1206.04</v>
      </c>
      <c r="L514" s="123"/>
      <c r="M514" s="127"/>
      <c r="N514" s="128"/>
      <c r="O514" s="128"/>
      <c r="P514" s="129">
        <f>SUM(P515:P524)</f>
        <v>0</v>
      </c>
      <c r="Q514" s="128"/>
      <c r="R514" s="129">
        <f>SUM(R515:R524)</f>
        <v>1.6327680000000001E-2</v>
      </c>
      <c r="S514" s="128"/>
      <c r="T514" s="130">
        <f>SUM(T515:T524)</f>
        <v>0</v>
      </c>
      <c r="AR514" s="124" t="s">
        <v>86</v>
      </c>
      <c r="AT514" s="131" t="s">
        <v>75</v>
      </c>
      <c r="AU514" s="131" t="s">
        <v>84</v>
      </c>
      <c r="AY514" s="124" t="s">
        <v>128</v>
      </c>
      <c r="BK514" s="132">
        <f>SUM(BK515:BK524)</f>
        <v>1206.04</v>
      </c>
    </row>
    <row r="515" spans="1:65" s="2" customFormat="1" ht="24.25" customHeight="1">
      <c r="A515" s="30"/>
      <c r="B515" s="135"/>
      <c r="C515" s="136" t="s">
        <v>891</v>
      </c>
      <c r="D515" s="136" t="s">
        <v>132</v>
      </c>
      <c r="E515" s="137" t="s">
        <v>892</v>
      </c>
      <c r="F515" s="138" t="s">
        <v>893</v>
      </c>
      <c r="G515" s="139" t="s">
        <v>176</v>
      </c>
      <c r="H515" s="140">
        <v>21.888999999999999</v>
      </c>
      <c r="I515" s="141">
        <v>19.2</v>
      </c>
      <c r="J515" s="141">
        <f>ROUND(I515*H515,2)</f>
        <v>420.27</v>
      </c>
      <c r="K515" s="138" t="s">
        <v>136</v>
      </c>
      <c r="L515" s="31"/>
      <c r="M515" s="142" t="s">
        <v>3</v>
      </c>
      <c r="N515" s="143" t="s">
        <v>47</v>
      </c>
      <c r="O515" s="144">
        <v>0</v>
      </c>
      <c r="P515" s="144">
        <f>O515*H515</f>
        <v>0</v>
      </c>
      <c r="Q515" s="144">
        <v>0</v>
      </c>
      <c r="R515" s="144">
        <f>Q515*H515</f>
        <v>0</v>
      </c>
      <c r="S515" s="144">
        <v>0</v>
      </c>
      <c r="T515" s="145">
        <f>S515*H515</f>
        <v>0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R515" s="146" t="s">
        <v>177</v>
      </c>
      <c r="AT515" s="146" t="s">
        <v>132</v>
      </c>
      <c r="AU515" s="146" t="s">
        <v>86</v>
      </c>
      <c r="AY515" s="18" t="s">
        <v>128</v>
      </c>
      <c r="BE515" s="147">
        <f>IF(N515="základní",J515,0)</f>
        <v>420.27</v>
      </c>
      <c r="BF515" s="147">
        <f>IF(N515="snížená",J515,0)</f>
        <v>0</v>
      </c>
      <c r="BG515" s="147">
        <f>IF(N515="zákl. přenesená",J515,0)</f>
        <v>0</v>
      </c>
      <c r="BH515" s="147">
        <f>IF(N515="sníž. přenesená",J515,0)</f>
        <v>0</v>
      </c>
      <c r="BI515" s="147">
        <f>IF(N515="nulová",J515,0)</f>
        <v>0</v>
      </c>
      <c r="BJ515" s="18" t="s">
        <v>84</v>
      </c>
      <c r="BK515" s="147">
        <f>ROUND(I515*H515,2)</f>
        <v>420.27</v>
      </c>
      <c r="BL515" s="18" t="s">
        <v>177</v>
      </c>
      <c r="BM515" s="146" t="s">
        <v>894</v>
      </c>
    </row>
    <row r="516" spans="1:65" s="2" customFormat="1" ht="11">
      <c r="A516" s="30"/>
      <c r="B516" s="31"/>
      <c r="C516" s="30"/>
      <c r="D516" s="148" t="s">
        <v>139</v>
      </c>
      <c r="E516" s="30"/>
      <c r="F516" s="149" t="s">
        <v>895</v>
      </c>
      <c r="G516" s="30"/>
      <c r="H516" s="30"/>
      <c r="I516" s="30"/>
      <c r="J516" s="30"/>
      <c r="K516" s="30"/>
      <c r="L516" s="31"/>
      <c r="M516" s="150"/>
      <c r="N516" s="151"/>
      <c r="O516" s="51"/>
      <c r="P516" s="51"/>
      <c r="Q516" s="51"/>
      <c r="R516" s="51"/>
      <c r="S516" s="51"/>
      <c r="T516" s="52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T516" s="18" t="s">
        <v>139</v>
      </c>
      <c r="AU516" s="18" t="s">
        <v>86</v>
      </c>
    </row>
    <row r="517" spans="1:65" s="14" customFormat="1" ht="12">
      <c r="B517" s="160"/>
      <c r="D517" s="153" t="s">
        <v>146</v>
      </c>
      <c r="E517" s="161" t="s">
        <v>3</v>
      </c>
      <c r="F517" s="162" t="s">
        <v>181</v>
      </c>
      <c r="H517" s="161" t="s">
        <v>3</v>
      </c>
      <c r="L517" s="160"/>
      <c r="M517" s="163"/>
      <c r="N517" s="164"/>
      <c r="O517" s="164"/>
      <c r="P517" s="164"/>
      <c r="Q517" s="164"/>
      <c r="R517" s="164"/>
      <c r="S517" s="164"/>
      <c r="T517" s="165"/>
      <c r="AT517" s="161" t="s">
        <v>146</v>
      </c>
      <c r="AU517" s="161" t="s">
        <v>86</v>
      </c>
      <c r="AV517" s="14" t="s">
        <v>84</v>
      </c>
      <c r="AW517" s="14" t="s">
        <v>37</v>
      </c>
      <c r="AX517" s="14" t="s">
        <v>76</v>
      </c>
      <c r="AY517" s="161" t="s">
        <v>128</v>
      </c>
    </row>
    <row r="518" spans="1:65" s="14" customFormat="1" ht="12">
      <c r="B518" s="160"/>
      <c r="D518" s="153" t="s">
        <v>146</v>
      </c>
      <c r="E518" s="161" t="s">
        <v>3</v>
      </c>
      <c r="F518" s="162" t="s">
        <v>346</v>
      </c>
      <c r="H518" s="161" t="s">
        <v>3</v>
      </c>
      <c r="L518" s="160"/>
      <c r="M518" s="163"/>
      <c r="N518" s="164"/>
      <c r="O518" s="164"/>
      <c r="P518" s="164"/>
      <c r="Q518" s="164"/>
      <c r="R518" s="164"/>
      <c r="S518" s="164"/>
      <c r="T518" s="165"/>
      <c r="AT518" s="161" t="s">
        <v>146</v>
      </c>
      <c r="AU518" s="161" t="s">
        <v>86</v>
      </c>
      <c r="AV518" s="14" t="s">
        <v>84</v>
      </c>
      <c r="AW518" s="14" t="s">
        <v>37</v>
      </c>
      <c r="AX518" s="14" t="s">
        <v>76</v>
      </c>
      <c r="AY518" s="161" t="s">
        <v>128</v>
      </c>
    </row>
    <row r="519" spans="1:65" s="13" customFormat="1" ht="12">
      <c r="B519" s="152"/>
      <c r="D519" s="153" t="s">
        <v>146</v>
      </c>
      <c r="E519" s="159" t="s">
        <v>3</v>
      </c>
      <c r="F519" s="154" t="s">
        <v>896</v>
      </c>
      <c r="H519" s="155">
        <v>-66.551000000000002</v>
      </c>
      <c r="L519" s="152"/>
      <c r="M519" s="156"/>
      <c r="N519" s="157"/>
      <c r="O519" s="157"/>
      <c r="P519" s="157"/>
      <c r="Q519" s="157"/>
      <c r="R519" s="157"/>
      <c r="S519" s="157"/>
      <c r="T519" s="158"/>
      <c r="AT519" s="159" t="s">
        <v>146</v>
      </c>
      <c r="AU519" s="159" t="s">
        <v>86</v>
      </c>
      <c r="AV519" s="13" t="s">
        <v>86</v>
      </c>
      <c r="AW519" s="13" t="s">
        <v>37</v>
      </c>
      <c r="AX519" s="13" t="s">
        <v>76</v>
      </c>
      <c r="AY519" s="159" t="s">
        <v>128</v>
      </c>
    </row>
    <row r="520" spans="1:65" s="14" customFormat="1" ht="12">
      <c r="B520" s="160"/>
      <c r="D520" s="153" t="s">
        <v>146</v>
      </c>
      <c r="E520" s="161" t="s">
        <v>3</v>
      </c>
      <c r="F520" s="162" t="s">
        <v>584</v>
      </c>
      <c r="H520" s="161" t="s">
        <v>3</v>
      </c>
      <c r="L520" s="160"/>
      <c r="M520" s="163"/>
      <c r="N520" s="164"/>
      <c r="O520" s="164"/>
      <c r="P520" s="164"/>
      <c r="Q520" s="164"/>
      <c r="R520" s="164"/>
      <c r="S520" s="164"/>
      <c r="T520" s="165"/>
      <c r="AT520" s="161" t="s">
        <v>146</v>
      </c>
      <c r="AU520" s="161" t="s">
        <v>86</v>
      </c>
      <c r="AV520" s="14" t="s">
        <v>84</v>
      </c>
      <c r="AW520" s="14" t="s">
        <v>37</v>
      </c>
      <c r="AX520" s="14" t="s">
        <v>76</v>
      </c>
      <c r="AY520" s="161" t="s">
        <v>128</v>
      </c>
    </row>
    <row r="521" spans="1:65" s="13" customFormat="1" ht="12">
      <c r="B521" s="152"/>
      <c r="D521" s="153" t="s">
        <v>146</v>
      </c>
      <c r="E521" s="159" t="s">
        <v>3</v>
      </c>
      <c r="F521" s="154" t="s">
        <v>897</v>
      </c>
      <c r="H521" s="155">
        <v>88.44</v>
      </c>
      <c r="L521" s="152"/>
      <c r="M521" s="156"/>
      <c r="N521" s="157"/>
      <c r="O521" s="157"/>
      <c r="P521" s="157"/>
      <c r="Q521" s="157"/>
      <c r="R521" s="157"/>
      <c r="S521" s="157"/>
      <c r="T521" s="158"/>
      <c r="AT521" s="159" t="s">
        <v>146</v>
      </c>
      <c r="AU521" s="159" t="s">
        <v>86</v>
      </c>
      <c r="AV521" s="13" t="s">
        <v>86</v>
      </c>
      <c r="AW521" s="13" t="s">
        <v>37</v>
      </c>
      <c r="AX521" s="13" t="s">
        <v>76</v>
      </c>
      <c r="AY521" s="159" t="s">
        <v>128</v>
      </c>
    </row>
    <row r="522" spans="1:65" s="16" customFormat="1" ht="12">
      <c r="B522" s="173"/>
      <c r="D522" s="153" t="s">
        <v>146</v>
      </c>
      <c r="E522" s="174" t="s">
        <v>3</v>
      </c>
      <c r="F522" s="175" t="s">
        <v>196</v>
      </c>
      <c r="H522" s="176">
        <v>21.888999999999999</v>
      </c>
      <c r="L522" s="173"/>
      <c r="M522" s="177"/>
      <c r="N522" s="178"/>
      <c r="O522" s="178"/>
      <c r="P522" s="178"/>
      <c r="Q522" s="178"/>
      <c r="R522" s="178"/>
      <c r="S522" s="178"/>
      <c r="T522" s="179"/>
      <c r="AT522" s="174" t="s">
        <v>146</v>
      </c>
      <c r="AU522" s="174" t="s">
        <v>86</v>
      </c>
      <c r="AV522" s="16" t="s">
        <v>137</v>
      </c>
      <c r="AW522" s="16" t="s">
        <v>37</v>
      </c>
      <c r="AX522" s="16" t="s">
        <v>84</v>
      </c>
      <c r="AY522" s="174" t="s">
        <v>128</v>
      </c>
    </row>
    <row r="523" spans="1:65" s="2" customFormat="1" ht="24.25" customHeight="1">
      <c r="A523" s="30"/>
      <c r="B523" s="135"/>
      <c r="C523" s="183" t="s">
        <v>898</v>
      </c>
      <c r="D523" s="183" t="s">
        <v>533</v>
      </c>
      <c r="E523" s="184" t="s">
        <v>899</v>
      </c>
      <c r="F523" s="185" t="s">
        <v>900</v>
      </c>
      <c r="G523" s="186" t="s">
        <v>176</v>
      </c>
      <c r="H523" s="187">
        <v>25.512</v>
      </c>
      <c r="I523" s="188">
        <v>30.8</v>
      </c>
      <c r="J523" s="188">
        <f>ROUND(I523*H523,2)</f>
        <v>785.77</v>
      </c>
      <c r="K523" s="185" t="s">
        <v>136</v>
      </c>
      <c r="L523" s="189"/>
      <c r="M523" s="190" t="s">
        <v>3</v>
      </c>
      <c r="N523" s="191" t="s">
        <v>47</v>
      </c>
      <c r="O523" s="144">
        <v>0</v>
      </c>
      <c r="P523" s="144">
        <f>O523*H523</f>
        <v>0</v>
      </c>
      <c r="Q523" s="144">
        <v>6.4000000000000005E-4</v>
      </c>
      <c r="R523" s="144">
        <f>Q523*H523</f>
        <v>1.6327680000000001E-2</v>
      </c>
      <c r="S523" s="144">
        <v>0</v>
      </c>
      <c r="T523" s="145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46" t="s">
        <v>853</v>
      </c>
      <c r="AT523" s="146" t="s">
        <v>533</v>
      </c>
      <c r="AU523" s="146" t="s">
        <v>86</v>
      </c>
      <c r="AY523" s="18" t="s">
        <v>128</v>
      </c>
      <c r="BE523" s="147">
        <f>IF(N523="základní",J523,0)</f>
        <v>785.77</v>
      </c>
      <c r="BF523" s="147">
        <f>IF(N523="snížená",J523,0)</f>
        <v>0</v>
      </c>
      <c r="BG523" s="147">
        <f>IF(N523="zákl. přenesená",J523,0)</f>
        <v>0</v>
      </c>
      <c r="BH523" s="147">
        <f>IF(N523="sníž. přenesená",J523,0)</f>
        <v>0</v>
      </c>
      <c r="BI523" s="147">
        <f>IF(N523="nulová",J523,0)</f>
        <v>0</v>
      </c>
      <c r="BJ523" s="18" t="s">
        <v>84</v>
      </c>
      <c r="BK523" s="147">
        <f>ROUND(I523*H523,2)</f>
        <v>785.77</v>
      </c>
      <c r="BL523" s="18" t="s">
        <v>177</v>
      </c>
      <c r="BM523" s="146" t="s">
        <v>901</v>
      </c>
    </row>
    <row r="524" spans="1:65" s="13" customFormat="1" ht="12">
      <c r="B524" s="152"/>
      <c r="D524" s="153" t="s">
        <v>146</v>
      </c>
      <c r="E524" s="159" t="s">
        <v>3</v>
      </c>
      <c r="F524" s="154" t="s">
        <v>902</v>
      </c>
      <c r="H524" s="155">
        <v>25.512</v>
      </c>
      <c r="L524" s="152"/>
      <c r="M524" s="156"/>
      <c r="N524" s="157"/>
      <c r="O524" s="157"/>
      <c r="P524" s="157"/>
      <c r="Q524" s="157"/>
      <c r="R524" s="157"/>
      <c r="S524" s="157"/>
      <c r="T524" s="158"/>
      <c r="AT524" s="159" t="s">
        <v>146</v>
      </c>
      <c r="AU524" s="159" t="s">
        <v>86</v>
      </c>
      <c r="AV524" s="13" t="s">
        <v>86</v>
      </c>
      <c r="AW524" s="13" t="s">
        <v>37</v>
      </c>
      <c r="AX524" s="13" t="s">
        <v>84</v>
      </c>
      <c r="AY524" s="159" t="s">
        <v>128</v>
      </c>
    </row>
    <row r="525" spans="1:65" s="12" customFormat="1" ht="22.75" customHeight="1">
      <c r="B525" s="123"/>
      <c r="D525" s="124" t="s">
        <v>75</v>
      </c>
      <c r="E525" s="133" t="s">
        <v>202</v>
      </c>
      <c r="F525" s="133" t="s">
        <v>203</v>
      </c>
      <c r="J525" s="134">
        <f>BK525</f>
        <v>4399.2199999999993</v>
      </c>
      <c r="L525" s="123"/>
      <c r="M525" s="127"/>
      <c r="N525" s="128"/>
      <c r="O525" s="128"/>
      <c r="P525" s="129">
        <f>SUM(P526:P563)</f>
        <v>0</v>
      </c>
      <c r="Q525" s="128"/>
      <c r="R525" s="129">
        <f>SUM(R526:R563)</f>
        <v>0.11212746000000001</v>
      </c>
      <c r="S525" s="128"/>
      <c r="T525" s="130">
        <f>SUM(T526:T563)</f>
        <v>0</v>
      </c>
      <c r="AR525" s="124" t="s">
        <v>86</v>
      </c>
      <c r="AT525" s="131" t="s">
        <v>75</v>
      </c>
      <c r="AU525" s="131" t="s">
        <v>84</v>
      </c>
      <c r="AY525" s="124" t="s">
        <v>128</v>
      </c>
      <c r="BK525" s="132">
        <f>SUM(BK526:BK563)</f>
        <v>4399.2199999999993</v>
      </c>
    </row>
    <row r="526" spans="1:65" s="2" customFormat="1" ht="44.25" customHeight="1">
      <c r="A526" s="30"/>
      <c r="B526" s="135"/>
      <c r="C526" s="136" t="s">
        <v>903</v>
      </c>
      <c r="D526" s="136" t="s">
        <v>132</v>
      </c>
      <c r="E526" s="137" t="s">
        <v>904</v>
      </c>
      <c r="F526" s="138" t="s">
        <v>905</v>
      </c>
      <c r="G526" s="139" t="s">
        <v>176</v>
      </c>
      <c r="H526" s="140">
        <v>35.537999999999997</v>
      </c>
      <c r="I526" s="141">
        <v>122</v>
      </c>
      <c r="J526" s="141">
        <f>ROUND(I526*H526,2)</f>
        <v>4335.6400000000003</v>
      </c>
      <c r="K526" s="138" t="s">
        <v>136</v>
      </c>
      <c r="L526" s="31"/>
      <c r="M526" s="142" t="s">
        <v>3</v>
      </c>
      <c r="N526" s="143" t="s">
        <v>47</v>
      </c>
      <c r="O526" s="144">
        <v>0</v>
      </c>
      <c r="P526" s="144">
        <f>O526*H526</f>
        <v>0</v>
      </c>
      <c r="Q526" s="144">
        <v>2.9999999999999997E-4</v>
      </c>
      <c r="R526" s="144">
        <f>Q526*H526</f>
        <v>1.0661399999999998E-2</v>
      </c>
      <c r="S526" s="144">
        <v>0</v>
      </c>
      <c r="T526" s="145">
        <f>S526*H526</f>
        <v>0</v>
      </c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R526" s="146" t="s">
        <v>177</v>
      </c>
      <c r="AT526" s="146" t="s">
        <v>132</v>
      </c>
      <c r="AU526" s="146" t="s">
        <v>86</v>
      </c>
      <c r="AY526" s="18" t="s">
        <v>128</v>
      </c>
      <c r="BE526" s="147">
        <f>IF(N526="základní",J526,0)</f>
        <v>4335.6400000000003</v>
      </c>
      <c r="BF526" s="147">
        <f>IF(N526="snížená",J526,0)</f>
        <v>0</v>
      </c>
      <c r="BG526" s="147">
        <f>IF(N526="zákl. přenesená",J526,0)</f>
        <v>0</v>
      </c>
      <c r="BH526" s="147">
        <f>IF(N526="sníž. přenesená",J526,0)</f>
        <v>0</v>
      </c>
      <c r="BI526" s="147">
        <f>IF(N526="nulová",J526,0)</f>
        <v>0</v>
      </c>
      <c r="BJ526" s="18" t="s">
        <v>84</v>
      </c>
      <c r="BK526" s="147">
        <f>ROUND(I526*H526,2)</f>
        <v>4335.6400000000003</v>
      </c>
      <c r="BL526" s="18" t="s">
        <v>177</v>
      </c>
      <c r="BM526" s="146" t="s">
        <v>906</v>
      </c>
    </row>
    <row r="527" spans="1:65" s="2" customFormat="1" ht="11">
      <c r="A527" s="30"/>
      <c r="B527" s="31"/>
      <c r="C527" s="30"/>
      <c r="D527" s="148" t="s">
        <v>139</v>
      </c>
      <c r="E527" s="30"/>
      <c r="F527" s="149" t="s">
        <v>907</v>
      </c>
      <c r="G527" s="30"/>
      <c r="H527" s="30"/>
      <c r="I527" s="30"/>
      <c r="J527" s="30"/>
      <c r="K527" s="30"/>
      <c r="L527" s="31"/>
      <c r="M527" s="150"/>
      <c r="N527" s="151"/>
      <c r="O527" s="51"/>
      <c r="P527" s="51"/>
      <c r="Q527" s="51"/>
      <c r="R527" s="51"/>
      <c r="S527" s="51"/>
      <c r="T527" s="52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T527" s="18" t="s">
        <v>139</v>
      </c>
      <c r="AU527" s="18" t="s">
        <v>86</v>
      </c>
    </row>
    <row r="528" spans="1:65" s="14" customFormat="1" ht="12">
      <c r="B528" s="160"/>
      <c r="D528" s="153" t="s">
        <v>146</v>
      </c>
      <c r="E528" s="161" t="s">
        <v>3</v>
      </c>
      <c r="F528" s="162" t="s">
        <v>908</v>
      </c>
      <c r="H528" s="161" t="s">
        <v>3</v>
      </c>
      <c r="L528" s="160"/>
      <c r="M528" s="163"/>
      <c r="N528" s="164"/>
      <c r="O528" s="164"/>
      <c r="P528" s="164"/>
      <c r="Q528" s="164"/>
      <c r="R528" s="164"/>
      <c r="S528" s="164"/>
      <c r="T528" s="165"/>
      <c r="AT528" s="161" t="s">
        <v>146</v>
      </c>
      <c r="AU528" s="161" t="s">
        <v>86</v>
      </c>
      <c r="AV528" s="14" t="s">
        <v>84</v>
      </c>
      <c r="AW528" s="14" t="s">
        <v>37</v>
      </c>
      <c r="AX528" s="14" t="s">
        <v>76</v>
      </c>
      <c r="AY528" s="161" t="s">
        <v>128</v>
      </c>
    </row>
    <row r="529" spans="1:65" s="14" customFormat="1" ht="12">
      <c r="B529" s="160"/>
      <c r="D529" s="153" t="s">
        <v>146</v>
      </c>
      <c r="E529" s="161" t="s">
        <v>3</v>
      </c>
      <c r="F529" s="162" t="s">
        <v>346</v>
      </c>
      <c r="H529" s="161" t="s">
        <v>3</v>
      </c>
      <c r="L529" s="160"/>
      <c r="M529" s="163"/>
      <c r="N529" s="164"/>
      <c r="O529" s="164"/>
      <c r="P529" s="164"/>
      <c r="Q529" s="164"/>
      <c r="R529" s="164"/>
      <c r="S529" s="164"/>
      <c r="T529" s="165"/>
      <c r="AT529" s="161" t="s">
        <v>146</v>
      </c>
      <c r="AU529" s="161" t="s">
        <v>86</v>
      </c>
      <c r="AV529" s="14" t="s">
        <v>84</v>
      </c>
      <c r="AW529" s="14" t="s">
        <v>37</v>
      </c>
      <c r="AX529" s="14" t="s">
        <v>76</v>
      </c>
      <c r="AY529" s="161" t="s">
        <v>128</v>
      </c>
    </row>
    <row r="530" spans="1:65" s="13" customFormat="1" ht="12">
      <c r="B530" s="152"/>
      <c r="D530" s="153" t="s">
        <v>146</v>
      </c>
      <c r="E530" s="159" t="s">
        <v>3</v>
      </c>
      <c r="F530" s="154" t="s">
        <v>909</v>
      </c>
      <c r="H530" s="155">
        <v>-106.74</v>
      </c>
      <c r="L530" s="152"/>
      <c r="M530" s="156"/>
      <c r="N530" s="157"/>
      <c r="O530" s="157"/>
      <c r="P530" s="157"/>
      <c r="Q530" s="157"/>
      <c r="R530" s="157"/>
      <c r="S530" s="157"/>
      <c r="T530" s="158"/>
      <c r="AT530" s="159" t="s">
        <v>146</v>
      </c>
      <c r="AU530" s="159" t="s">
        <v>86</v>
      </c>
      <c r="AV530" s="13" t="s">
        <v>86</v>
      </c>
      <c r="AW530" s="13" t="s">
        <v>37</v>
      </c>
      <c r="AX530" s="13" t="s">
        <v>76</v>
      </c>
      <c r="AY530" s="159" t="s">
        <v>128</v>
      </c>
    </row>
    <row r="531" spans="1:65" s="14" customFormat="1" ht="12">
      <c r="B531" s="160"/>
      <c r="D531" s="153" t="s">
        <v>146</v>
      </c>
      <c r="E531" s="161" t="s">
        <v>3</v>
      </c>
      <c r="F531" s="162" t="s">
        <v>584</v>
      </c>
      <c r="H531" s="161" t="s">
        <v>3</v>
      </c>
      <c r="L531" s="160"/>
      <c r="M531" s="163"/>
      <c r="N531" s="164"/>
      <c r="O531" s="164"/>
      <c r="P531" s="164"/>
      <c r="Q531" s="164"/>
      <c r="R531" s="164"/>
      <c r="S531" s="164"/>
      <c r="T531" s="165"/>
      <c r="AT531" s="161" t="s">
        <v>146</v>
      </c>
      <c r="AU531" s="161" t="s">
        <v>86</v>
      </c>
      <c r="AV531" s="14" t="s">
        <v>84</v>
      </c>
      <c r="AW531" s="14" t="s">
        <v>37</v>
      </c>
      <c r="AX531" s="14" t="s">
        <v>76</v>
      </c>
      <c r="AY531" s="161" t="s">
        <v>128</v>
      </c>
    </row>
    <row r="532" spans="1:65" s="13" customFormat="1" ht="12">
      <c r="B532" s="152"/>
      <c r="D532" s="153" t="s">
        <v>146</v>
      </c>
      <c r="E532" s="159" t="s">
        <v>3</v>
      </c>
      <c r="F532" s="154" t="s">
        <v>910</v>
      </c>
      <c r="H532" s="155">
        <v>142.27799999999999</v>
      </c>
      <c r="L532" s="152"/>
      <c r="M532" s="156"/>
      <c r="N532" s="157"/>
      <c r="O532" s="157"/>
      <c r="P532" s="157"/>
      <c r="Q532" s="157"/>
      <c r="R532" s="157"/>
      <c r="S532" s="157"/>
      <c r="T532" s="158"/>
      <c r="AT532" s="159" t="s">
        <v>146</v>
      </c>
      <c r="AU532" s="159" t="s">
        <v>86</v>
      </c>
      <c r="AV532" s="13" t="s">
        <v>86</v>
      </c>
      <c r="AW532" s="13" t="s">
        <v>37</v>
      </c>
      <c r="AX532" s="13" t="s">
        <v>76</v>
      </c>
      <c r="AY532" s="159" t="s">
        <v>128</v>
      </c>
    </row>
    <row r="533" spans="1:65" s="16" customFormat="1" ht="12">
      <c r="B533" s="173"/>
      <c r="D533" s="153" t="s">
        <v>146</v>
      </c>
      <c r="E533" s="174" t="s">
        <v>3</v>
      </c>
      <c r="F533" s="175" t="s">
        <v>196</v>
      </c>
      <c r="H533" s="176">
        <v>35.537999999999997</v>
      </c>
      <c r="L533" s="173"/>
      <c r="M533" s="177"/>
      <c r="N533" s="178"/>
      <c r="O533" s="178"/>
      <c r="P533" s="178"/>
      <c r="Q533" s="178"/>
      <c r="R533" s="178"/>
      <c r="S533" s="178"/>
      <c r="T533" s="179"/>
      <c r="AT533" s="174" t="s">
        <v>146</v>
      </c>
      <c r="AU533" s="174" t="s">
        <v>86</v>
      </c>
      <c r="AV533" s="16" t="s">
        <v>137</v>
      </c>
      <c r="AW533" s="16" t="s">
        <v>37</v>
      </c>
      <c r="AX533" s="16" t="s">
        <v>84</v>
      </c>
      <c r="AY533" s="174" t="s">
        <v>128</v>
      </c>
    </row>
    <row r="534" spans="1:65" s="2" customFormat="1" ht="24.25" customHeight="1">
      <c r="A534" s="30"/>
      <c r="B534" s="135"/>
      <c r="C534" s="183" t="s">
        <v>911</v>
      </c>
      <c r="D534" s="183" t="s">
        <v>533</v>
      </c>
      <c r="E534" s="184" t="s">
        <v>912</v>
      </c>
      <c r="F534" s="185" t="s">
        <v>913</v>
      </c>
      <c r="G534" s="186" t="s">
        <v>176</v>
      </c>
      <c r="H534" s="187">
        <v>38.026000000000003</v>
      </c>
      <c r="I534" s="188">
        <v>160</v>
      </c>
      <c r="J534" s="188">
        <f>ROUND(I534*H534,2)</f>
        <v>6084.16</v>
      </c>
      <c r="K534" s="185" t="s">
        <v>136</v>
      </c>
      <c r="L534" s="189"/>
      <c r="M534" s="190" t="s">
        <v>3</v>
      </c>
      <c r="N534" s="191" t="s">
        <v>47</v>
      </c>
      <c r="O534" s="144">
        <v>0</v>
      </c>
      <c r="P534" s="144">
        <f>O534*H534</f>
        <v>0</v>
      </c>
      <c r="Q534" s="144">
        <v>2.6199999999999999E-3</v>
      </c>
      <c r="R534" s="144">
        <f>Q534*H534</f>
        <v>9.9628120000000001E-2</v>
      </c>
      <c r="S534" s="144">
        <v>0</v>
      </c>
      <c r="T534" s="145">
        <f>S534*H534</f>
        <v>0</v>
      </c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R534" s="146" t="s">
        <v>853</v>
      </c>
      <c r="AT534" s="146" t="s">
        <v>533</v>
      </c>
      <c r="AU534" s="146" t="s">
        <v>86</v>
      </c>
      <c r="AY534" s="18" t="s">
        <v>128</v>
      </c>
      <c r="BE534" s="147">
        <f>IF(N534="základní",J534,0)</f>
        <v>6084.16</v>
      </c>
      <c r="BF534" s="147">
        <f>IF(N534="snížená",J534,0)</f>
        <v>0</v>
      </c>
      <c r="BG534" s="147">
        <f>IF(N534="zákl. přenesená",J534,0)</f>
        <v>0</v>
      </c>
      <c r="BH534" s="147">
        <f>IF(N534="sníž. přenesená",J534,0)</f>
        <v>0</v>
      </c>
      <c r="BI534" s="147">
        <f>IF(N534="nulová",J534,0)</f>
        <v>0</v>
      </c>
      <c r="BJ534" s="18" t="s">
        <v>84</v>
      </c>
      <c r="BK534" s="147">
        <f>ROUND(I534*H534,2)</f>
        <v>6084.16</v>
      </c>
      <c r="BL534" s="18" t="s">
        <v>177</v>
      </c>
      <c r="BM534" s="146" t="s">
        <v>914</v>
      </c>
    </row>
    <row r="535" spans="1:65" s="13" customFormat="1" ht="12">
      <c r="B535" s="152"/>
      <c r="D535" s="153" t="s">
        <v>146</v>
      </c>
      <c r="E535" s="159" t="s">
        <v>3</v>
      </c>
      <c r="F535" s="154" t="s">
        <v>915</v>
      </c>
      <c r="H535" s="155">
        <v>38.026000000000003</v>
      </c>
      <c r="L535" s="152"/>
      <c r="M535" s="156"/>
      <c r="N535" s="157"/>
      <c r="O535" s="157"/>
      <c r="P535" s="157"/>
      <c r="Q535" s="157"/>
      <c r="R535" s="157"/>
      <c r="S535" s="157"/>
      <c r="T535" s="158"/>
      <c r="AT535" s="159" t="s">
        <v>146</v>
      </c>
      <c r="AU535" s="159" t="s">
        <v>86</v>
      </c>
      <c r="AV535" s="13" t="s">
        <v>86</v>
      </c>
      <c r="AW535" s="13" t="s">
        <v>37</v>
      </c>
      <c r="AX535" s="13" t="s">
        <v>76</v>
      </c>
      <c r="AY535" s="159" t="s">
        <v>128</v>
      </c>
    </row>
    <row r="536" spans="1:65" s="16" customFormat="1" ht="12">
      <c r="B536" s="173"/>
      <c r="D536" s="153" t="s">
        <v>146</v>
      </c>
      <c r="E536" s="174" t="s">
        <v>3</v>
      </c>
      <c r="F536" s="175" t="s">
        <v>196</v>
      </c>
      <c r="H536" s="176">
        <v>38.026000000000003</v>
      </c>
      <c r="L536" s="173"/>
      <c r="M536" s="177"/>
      <c r="N536" s="178"/>
      <c r="O536" s="178"/>
      <c r="P536" s="178"/>
      <c r="Q536" s="178"/>
      <c r="R536" s="178"/>
      <c r="S536" s="178"/>
      <c r="T536" s="179"/>
      <c r="AT536" s="174" t="s">
        <v>146</v>
      </c>
      <c r="AU536" s="174" t="s">
        <v>86</v>
      </c>
      <c r="AV536" s="16" t="s">
        <v>137</v>
      </c>
      <c r="AW536" s="16" t="s">
        <v>37</v>
      </c>
      <c r="AX536" s="16" t="s">
        <v>84</v>
      </c>
      <c r="AY536" s="174" t="s">
        <v>128</v>
      </c>
    </row>
    <row r="537" spans="1:65" s="2" customFormat="1" ht="24.25" customHeight="1">
      <c r="A537" s="30"/>
      <c r="B537" s="135"/>
      <c r="C537" s="183" t="s">
        <v>916</v>
      </c>
      <c r="D537" s="183" t="s">
        <v>533</v>
      </c>
      <c r="E537" s="184" t="s">
        <v>917</v>
      </c>
      <c r="F537" s="185" t="s">
        <v>918</v>
      </c>
      <c r="G537" s="186" t="s">
        <v>176</v>
      </c>
      <c r="H537" s="187">
        <v>38.026000000000003</v>
      </c>
      <c r="I537" s="188">
        <v>140</v>
      </c>
      <c r="J537" s="188">
        <f>ROUND(I537*H537,2)</f>
        <v>5323.64</v>
      </c>
      <c r="K537" s="185" t="s">
        <v>136</v>
      </c>
      <c r="L537" s="189"/>
      <c r="M537" s="190" t="s">
        <v>3</v>
      </c>
      <c r="N537" s="191" t="s">
        <v>47</v>
      </c>
      <c r="O537" s="144">
        <v>0</v>
      </c>
      <c r="P537" s="144">
        <f>O537*H537</f>
        <v>0</v>
      </c>
      <c r="Q537" s="144">
        <v>2.5400000000000002E-3</v>
      </c>
      <c r="R537" s="144">
        <f>Q537*H537</f>
        <v>9.6586040000000012E-2</v>
      </c>
      <c r="S537" s="144">
        <v>0</v>
      </c>
      <c r="T537" s="145">
        <f>S537*H537</f>
        <v>0</v>
      </c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R537" s="146" t="s">
        <v>853</v>
      </c>
      <c r="AT537" s="146" t="s">
        <v>533</v>
      </c>
      <c r="AU537" s="146" t="s">
        <v>86</v>
      </c>
      <c r="AY537" s="18" t="s">
        <v>128</v>
      </c>
      <c r="BE537" s="147">
        <f>IF(N537="základní",J537,0)</f>
        <v>5323.64</v>
      </c>
      <c r="BF537" s="147">
        <f>IF(N537="snížená",J537,0)</f>
        <v>0</v>
      </c>
      <c r="BG537" s="147">
        <f>IF(N537="zákl. přenesená",J537,0)</f>
        <v>0</v>
      </c>
      <c r="BH537" s="147">
        <f>IF(N537="sníž. přenesená",J537,0)</f>
        <v>0</v>
      </c>
      <c r="BI537" s="147">
        <f>IF(N537="nulová",J537,0)</f>
        <v>0</v>
      </c>
      <c r="BJ537" s="18" t="s">
        <v>84</v>
      </c>
      <c r="BK537" s="147">
        <f>ROUND(I537*H537,2)</f>
        <v>5323.64</v>
      </c>
      <c r="BL537" s="18" t="s">
        <v>177</v>
      </c>
      <c r="BM537" s="146" t="s">
        <v>919</v>
      </c>
    </row>
    <row r="538" spans="1:65" s="13" customFormat="1" ht="12">
      <c r="B538" s="152"/>
      <c r="D538" s="153" t="s">
        <v>146</v>
      </c>
      <c r="E538" s="159" t="s">
        <v>3</v>
      </c>
      <c r="F538" s="154" t="s">
        <v>915</v>
      </c>
      <c r="H538" s="155">
        <v>38.026000000000003</v>
      </c>
      <c r="L538" s="152"/>
      <c r="M538" s="156"/>
      <c r="N538" s="157"/>
      <c r="O538" s="157"/>
      <c r="P538" s="157"/>
      <c r="Q538" s="157"/>
      <c r="R538" s="157"/>
      <c r="S538" s="157"/>
      <c r="T538" s="158"/>
      <c r="AT538" s="159" t="s">
        <v>146</v>
      </c>
      <c r="AU538" s="159" t="s">
        <v>86</v>
      </c>
      <c r="AV538" s="13" t="s">
        <v>86</v>
      </c>
      <c r="AW538" s="13" t="s">
        <v>37</v>
      </c>
      <c r="AX538" s="13" t="s">
        <v>76</v>
      </c>
      <c r="AY538" s="159" t="s">
        <v>128</v>
      </c>
    </row>
    <row r="539" spans="1:65" s="16" customFormat="1" ht="12">
      <c r="B539" s="173"/>
      <c r="D539" s="153" t="s">
        <v>146</v>
      </c>
      <c r="E539" s="174" t="s">
        <v>3</v>
      </c>
      <c r="F539" s="175" t="s">
        <v>196</v>
      </c>
      <c r="H539" s="176">
        <v>38.026000000000003</v>
      </c>
      <c r="L539" s="173"/>
      <c r="M539" s="177"/>
      <c r="N539" s="178"/>
      <c r="O539" s="178"/>
      <c r="P539" s="178"/>
      <c r="Q539" s="178"/>
      <c r="R539" s="178"/>
      <c r="S539" s="178"/>
      <c r="T539" s="179"/>
      <c r="AT539" s="174" t="s">
        <v>146</v>
      </c>
      <c r="AU539" s="174" t="s">
        <v>86</v>
      </c>
      <c r="AV539" s="16" t="s">
        <v>137</v>
      </c>
      <c r="AW539" s="16" t="s">
        <v>37</v>
      </c>
      <c r="AX539" s="16" t="s">
        <v>84</v>
      </c>
      <c r="AY539" s="174" t="s">
        <v>128</v>
      </c>
    </row>
    <row r="540" spans="1:65" s="2" customFormat="1" ht="37.75" customHeight="1">
      <c r="A540" s="30"/>
      <c r="B540" s="135"/>
      <c r="C540" s="136" t="s">
        <v>920</v>
      </c>
      <c r="D540" s="136" t="s">
        <v>132</v>
      </c>
      <c r="E540" s="137" t="s">
        <v>921</v>
      </c>
      <c r="F540" s="138" t="s">
        <v>922</v>
      </c>
      <c r="G540" s="139" t="s">
        <v>176</v>
      </c>
      <c r="H540" s="140">
        <v>-41.780999999999999</v>
      </c>
      <c r="I540" s="141">
        <v>51.5</v>
      </c>
      <c r="J540" s="141">
        <f>ROUND(I540*H540,2)</f>
        <v>-2151.7199999999998</v>
      </c>
      <c r="K540" s="138" t="s">
        <v>136</v>
      </c>
      <c r="L540" s="31"/>
      <c r="M540" s="142" t="s">
        <v>3</v>
      </c>
      <c r="N540" s="143" t="s">
        <v>47</v>
      </c>
      <c r="O540" s="144">
        <v>0</v>
      </c>
      <c r="P540" s="144">
        <f>O540*H540</f>
        <v>0</v>
      </c>
      <c r="Q540" s="144">
        <v>0</v>
      </c>
      <c r="R540" s="144">
        <f>Q540*H540</f>
        <v>0</v>
      </c>
      <c r="S540" s="144">
        <v>0</v>
      </c>
      <c r="T540" s="145">
        <f>S540*H540</f>
        <v>0</v>
      </c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R540" s="146" t="s">
        <v>177</v>
      </c>
      <c r="AT540" s="146" t="s">
        <v>132</v>
      </c>
      <c r="AU540" s="146" t="s">
        <v>86</v>
      </c>
      <c r="AY540" s="18" t="s">
        <v>128</v>
      </c>
      <c r="BE540" s="147">
        <f>IF(N540="základní",J540,0)</f>
        <v>-2151.7199999999998</v>
      </c>
      <c r="BF540" s="147">
        <f>IF(N540="snížená",J540,0)</f>
        <v>0</v>
      </c>
      <c r="BG540" s="147">
        <f>IF(N540="zákl. přenesená",J540,0)</f>
        <v>0</v>
      </c>
      <c r="BH540" s="147">
        <f>IF(N540="sníž. přenesená",J540,0)</f>
        <v>0</v>
      </c>
      <c r="BI540" s="147">
        <f>IF(N540="nulová",J540,0)</f>
        <v>0</v>
      </c>
      <c r="BJ540" s="18" t="s">
        <v>84</v>
      </c>
      <c r="BK540" s="147">
        <f>ROUND(I540*H540,2)</f>
        <v>-2151.7199999999998</v>
      </c>
      <c r="BL540" s="18" t="s">
        <v>177</v>
      </c>
      <c r="BM540" s="146" t="s">
        <v>923</v>
      </c>
    </row>
    <row r="541" spans="1:65" s="2" customFormat="1" ht="11">
      <c r="A541" s="30"/>
      <c r="B541" s="31"/>
      <c r="C541" s="30"/>
      <c r="D541" s="148" t="s">
        <v>139</v>
      </c>
      <c r="E541" s="30"/>
      <c r="F541" s="149" t="s">
        <v>924</v>
      </c>
      <c r="G541" s="30"/>
      <c r="H541" s="30"/>
      <c r="I541" s="30"/>
      <c r="J541" s="30"/>
      <c r="K541" s="30"/>
      <c r="L541" s="31"/>
      <c r="M541" s="150"/>
      <c r="N541" s="151"/>
      <c r="O541" s="51"/>
      <c r="P541" s="51"/>
      <c r="Q541" s="51"/>
      <c r="R541" s="51"/>
      <c r="S541" s="51"/>
      <c r="T541" s="52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T541" s="18" t="s">
        <v>139</v>
      </c>
      <c r="AU541" s="18" t="s">
        <v>86</v>
      </c>
    </row>
    <row r="542" spans="1:65" s="14" customFormat="1" ht="12">
      <c r="B542" s="160"/>
      <c r="D542" s="153" t="s">
        <v>146</v>
      </c>
      <c r="E542" s="161" t="s">
        <v>3</v>
      </c>
      <c r="F542" s="162" t="s">
        <v>721</v>
      </c>
      <c r="H542" s="161" t="s">
        <v>3</v>
      </c>
      <c r="L542" s="160"/>
      <c r="M542" s="163"/>
      <c r="N542" s="164"/>
      <c r="O542" s="164"/>
      <c r="P542" s="164"/>
      <c r="Q542" s="164"/>
      <c r="R542" s="164"/>
      <c r="S542" s="164"/>
      <c r="T542" s="165"/>
      <c r="AT542" s="161" t="s">
        <v>146</v>
      </c>
      <c r="AU542" s="161" t="s">
        <v>86</v>
      </c>
      <c r="AV542" s="14" t="s">
        <v>84</v>
      </c>
      <c r="AW542" s="14" t="s">
        <v>37</v>
      </c>
      <c r="AX542" s="14" t="s">
        <v>76</v>
      </c>
      <c r="AY542" s="161" t="s">
        <v>128</v>
      </c>
    </row>
    <row r="543" spans="1:65" s="14" customFormat="1" ht="12">
      <c r="B543" s="160"/>
      <c r="D543" s="153" t="s">
        <v>146</v>
      </c>
      <c r="E543" s="161" t="s">
        <v>3</v>
      </c>
      <c r="F543" s="162" t="s">
        <v>722</v>
      </c>
      <c r="H543" s="161" t="s">
        <v>3</v>
      </c>
      <c r="L543" s="160"/>
      <c r="M543" s="163"/>
      <c r="N543" s="164"/>
      <c r="O543" s="164"/>
      <c r="P543" s="164"/>
      <c r="Q543" s="164"/>
      <c r="R543" s="164"/>
      <c r="S543" s="164"/>
      <c r="T543" s="165"/>
      <c r="AT543" s="161" t="s">
        <v>146</v>
      </c>
      <c r="AU543" s="161" t="s">
        <v>86</v>
      </c>
      <c r="AV543" s="14" t="s">
        <v>84</v>
      </c>
      <c r="AW543" s="14" t="s">
        <v>37</v>
      </c>
      <c r="AX543" s="14" t="s">
        <v>76</v>
      </c>
      <c r="AY543" s="161" t="s">
        <v>128</v>
      </c>
    </row>
    <row r="544" spans="1:65" s="13" customFormat="1" ht="12">
      <c r="B544" s="152"/>
      <c r="D544" s="153" t="s">
        <v>146</v>
      </c>
      <c r="E544" s="159" t="s">
        <v>3</v>
      </c>
      <c r="F544" s="154" t="s">
        <v>723</v>
      </c>
      <c r="H544" s="155">
        <v>-46.49</v>
      </c>
      <c r="L544" s="152"/>
      <c r="M544" s="156"/>
      <c r="N544" s="157"/>
      <c r="O544" s="157"/>
      <c r="P544" s="157"/>
      <c r="Q544" s="157"/>
      <c r="R544" s="157"/>
      <c r="S544" s="157"/>
      <c r="T544" s="158"/>
      <c r="AT544" s="159" t="s">
        <v>146</v>
      </c>
      <c r="AU544" s="159" t="s">
        <v>86</v>
      </c>
      <c r="AV544" s="13" t="s">
        <v>86</v>
      </c>
      <c r="AW544" s="13" t="s">
        <v>37</v>
      </c>
      <c r="AX544" s="13" t="s">
        <v>76</v>
      </c>
      <c r="AY544" s="159" t="s">
        <v>128</v>
      </c>
    </row>
    <row r="545" spans="1:65" s="13" customFormat="1" ht="12">
      <c r="B545" s="152"/>
      <c r="D545" s="153" t="s">
        <v>146</v>
      </c>
      <c r="E545" s="159" t="s">
        <v>3</v>
      </c>
      <c r="F545" s="154" t="s">
        <v>724</v>
      </c>
      <c r="H545" s="155">
        <v>4.7089999999999996</v>
      </c>
      <c r="L545" s="152"/>
      <c r="M545" s="156"/>
      <c r="N545" s="157"/>
      <c r="O545" s="157"/>
      <c r="P545" s="157"/>
      <c r="Q545" s="157"/>
      <c r="R545" s="157"/>
      <c r="S545" s="157"/>
      <c r="T545" s="158"/>
      <c r="AT545" s="159" t="s">
        <v>146</v>
      </c>
      <c r="AU545" s="159" t="s">
        <v>86</v>
      </c>
      <c r="AV545" s="13" t="s">
        <v>86</v>
      </c>
      <c r="AW545" s="13" t="s">
        <v>37</v>
      </c>
      <c r="AX545" s="13" t="s">
        <v>76</v>
      </c>
      <c r="AY545" s="159" t="s">
        <v>128</v>
      </c>
    </row>
    <row r="546" spans="1:65" s="16" customFormat="1" ht="12">
      <c r="B546" s="173"/>
      <c r="D546" s="153" t="s">
        <v>146</v>
      </c>
      <c r="E546" s="174" t="s">
        <v>3</v>
      </c>
      <c r="F546" s="175" t="s">
        <v>196</v>
      </c>
      <c r="H546" s="176">
        <v>-41.780999999999999</v>
      </c>
      <c r="L546" s="173"/>
      <c r="M546" s="177"/>
      <c r="N546" s="178"/>
      <c r="O546" s="178"/>
      <c r="P546" s="178"/>
      <c r="Q546" s="178"/>
      <c r="R546" s="178"/>
      <c r="S546" s="178"/>
      <c r="T546" s="179"/>
      <c r="AT546" s="174" t="s">
        <v>146</v>
      </c>
      <c r="AU546" s="174" t="s">
        <v>86</v>
      </c>
      <c r="AV546" s="16" t="s">
        <v>137</v>
      </c>
      <c r="AW546" s="16" t="s">
        <v>37</v>
      </c>
      <c r="AX546" s="16" t="s">
        <v>84</v>
      </c>
      <c r="AY546" s="174" t="s">
        <v>128</v>
      </c>
    </row>
    <row r="547" spans="1:65" s="2" customFormat="1" ht="24.25" customHeight="1">
      <c r="A547" s="30"/>
      <c r="B547" s="135"/>
      <c r="C547" s="183" t="s">
        <v>925</v>
      </c>
      <c r="D547" s="183" t="s">
        <v>533</v>
      </c>
      <c r="E547" s="184" t="s">
        <v>926</v>
      </c>
      <c r="F547" s="185" t="s">
        <v>927</v>
      </c>
      <c r="G547" s="186" t="s">
        <v>176</v>
      </c>
      <c r="H547" s="187">
        <v>-47.42</v>
      </c>
      <c r="I547" s="188">
        <v>180</v>
      </c>
      <c r="J547" s="188">
        <f>ROUND(I547*H547,2)</f>
        <v>-8535.6</v>
      </c>
      <c r="K547" s="185" t="s">
        <v>136</v>
      </c>
      <c r="L547" s="189"/>
      <c r="M547" s="190" t="s">
        <v>3</v>
      </c>
      <c r="N547" s="191" t="s">
        <v>47</v>
      </c>
      <c r="O547" s="144">
        <v>0</v>
      </c>
      <c r="P547" s="144">
        <f>O547*H547</f>
        <v>0</v>
      </c>
      <c r="Q547" s="144">
        <v>1.8E-3</v>
      </c>
      <c r="R547" s="144">
        <f>Q547*H547</f>
        <v>-8.5356000000000001E-2</v>
      </c>
      <c r="S547" s="144">
        <v>0</v>
      </c>
      <c r="T547" s="145">
        <f>S547*H547</f>
        <v>0</v>
      </c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R547" s="146" t="s">
        <v>853</v>
      </c>
      <c r="AT547" s="146" t="s">
        <v>533</v>
      </c>
      <c r="AU547" s="146" t="s">
        <v>86</v>
      </c>
      <c r="AY547" s="18" t="s">
        <v>128</v>
      </c>
      <c r="BE547" s="147">
        <f>IF(N547="základní",J547,0)</f>
        <v>-8535.6</v>
      </c>
      <c r="BF547" s="147">
        <f>IF(N547="snížená",J547,0)</f>
        <v>0</v>
      </c>
      <c r="BG547" s="147">
        <f>IF(N547="zákl. přenesená",J547,0)</f>
        <v>0</v>
      </c>
      <c r="BH547" s="147">
        <f>IF(N547="sníž. přenesená",J547,0)</f>
        <v>0</v>
      </c>
      <c r="BI547" s="147">
        <f>IF(N547="nulová",J547,0)</f>
        <v>0</v>
      </c>
      <c r="BJ547" s="18" t="s">
        <v>84</v>
      </c>
      <c r="BK547" s="147">
        <f>ROUND(I547*H547,2)</f>
        <v>-8535.6</v>
      </c>
      <c r="BL547" s="18" t="s">
        <v>177</v>
      </c>
      <c r="BM547" s="146" t="s">
        <v>928</v>
      </c>
    </row>
    <row r="548" spans="1:65" s="13" customFormat="1" ht="12">
      <c r="B548" s="152"/>
      <c r="D548" s="153" t="s">
        <v>146</v>
      </c>
      <c r="E548" s="159" t="s">
        <v>3</v>
      </c>
      <c r="F548" s="154" t="s">
        <v>929</v>
      </c>
      <c r="H548" s="155">
        <v>-47.42</v>
      </c>
      <c r="L548" s="152"/>
      <c r="M548" s="156"/>
      <c r="N548" s="157"/>
      <c r="O548" s="157"/>
      <c r="P548" s="157"/>
      <c r="Q548" s="157"/>
      <c r="R548" s="157"/>
      <c r="S548" s="157"/>
      <c r="T548" s="158"/>
      <c r="AT548" s="159" t="s">
        <v>146</v>
      </c>
      <c r="AU548" s="159" t="s">
        <v>86</v>
      </c>
      <c r="AV548" s="13" t="s">
        <v>86</v>
      </c>
      <c r="AW548" s="13" t="s">
        <v>37</v>
      </c>
      <c r="AX548" s="13" t="s">
        <v>76</v>
      </c>
      <c r="AY548" s="159" t="s">
        <v>128</v>
      </c>
    </row>
    <row r="549" spans="1:65" s="16" customFormat="1" ht="12">
      <c r="B549" s="173"/>
      <c r="D549" s="153" t="s">
        <v>146</v>
      </c>
      <c r="E549" s="174" t="s">
        <v>3</v>
      </c>
      <c r="F549" s="175" t="s">
        <v>196</v>
      </c>
      <c r="H549" s="176">
        <v>-47.42</v>
      </c>
      <c r="L549" s="173"/>
      <c r="M549" s="177"/>
      <c r="N549" s="178"/>
      <c r="O549" s="178"/>
      <c r="P549" s="178"/>
      <c r="Q549" s="178"/>
      <c r="R549" s="178"/>
      <c r="S549" s="178"/>
      <c r="T549" s="179"/>
      <c r="AT549" s="174" t="s">
        <v>146</v>
      </c>
      <c r="AU549" s="174" t="s">
        <v>86</v>
      </c>
      <c r="AV549" s="16" t="s">
        <v>137</v>
      </c>
      <c r="AW549" s="16" t="s">
        <v>37</v>
      </c>
      <c r="AX549" s="16" t="s">
        <v>84</v>
      </c>
      <c r="AY549" s="174" t="s">
        <v>128</v>
      </c>
    </row>
    <row r="550" spans="1:65" s="2" customFormat="1" ht="24.25" customHeight="1">
      <c r="A550" s="30"/>
      <c r="B550" s="135"/>
      <c r="C550" s="183" t="s">
        <v>930</v>
      </c>
      <c r="D550" s="183" t="s">
        <v>533</v>
      </c>
      <c r="E550" s="184" t="s">
        <v>931</v>
      </c>
      <c r="F550" s="185" t="s">
        <v>932</v>
      </c>
      <c r="G550" s="186" t="s">
        <v>176</v>
      </c>
      <c r="H550" s="187">
        <v>4.8029999999999999</v>
      </c>
      <c r="I550" s="188">
        <v>140</v>
      </c>
      <c r="J550" s="188">
        <f>ROUND(I550*H550,2)</f>
        <v>672.42</v>
      </c>
      <c r="K550" s="185" t="s">
        <v>136</v>
      </c>
      <c r="L550" s="189"/>
      <c r="M550" s="190" t="s">
        <v>3</v>
      </c>
      <c r="N550" s="191" t="s">
        <v>47</v>
      </c>
      <c r="O550" s="144">
        <v>0</v>
      </c>
      <c r="P550" s="144">
        <f>O550*H550</f>
        <v>0</v>
      </c>
      <c r="Q550" s="144">
        <v>2.0999999999999999E-3</v>
      </c>
      <c r="R550" s="144">
        <f>Q550*H550</f>
        <v>1.0086299999999999E-2</v>
      </c>
      <c r="S550" s="144">
        <v>0</v>
      </c>
      <c r="T550" s="145">
        <f>S550*H550</f>
        <v>0</v>
      </c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R550" s="146" t="s">
        <v>853</v>
      </c>
      <c r="AT550" s="146" t="s">
        <v>533</v>
      </c>
      <c r="AU550" s="146" t="s">
        <v>86</v>
      </c>
      <c r="AY550" s="18" t="s">
        <v>128</v>
      </c>
      <c r="BE550" s="147">
        <f>IF(N550="základní",J550,0)</f>
        <v>672.42</v>
      </c>
      <c r="BF550" s="147">
        <f>IF(N550="snížená",J550,0)</f>
        <v>0</v>
      </c>
      <c r="BG550" s="147">
        <f>IF(N550="zákl. přenesená",J550,0)</f>
        <v>0</v>
      </c>
      <c r="BH550" s="147">
        <f>IF(N550="sníž. přenesená",J550,0)</f>
        <v>0</v>
      </c>
      <c r="BI550" s="147">
        <f>IF(N550="nulová",J550,0)</f>
        <v>0</v>
      </c>
      <c r="BJ550" s="18" t="s">
        <v>84</v>
      </c>
      <c r="BK550" s="147">
        <f>ROUND(I550*H550,2)</f>
        <v>672.42</v>
      </c>
      <c r="BL550" s="18" t="s">
        <v>177</v>
      </c>
      <c r="BM550" s="146" t="s">
        <v>933</v>
      </c>
    </row>
    <row r="551" spans="1:65" s="14" customFormat="1" ht="12">
      <c r="B551" s="160"/>
      <c r="D551" s="153" t="s">
        <v>146</v>
      </c>
      <c r="E551" s="161" t="s">
        <v>3</v>
      </c>
      <c r="F551" s="162" t="s">
        <v>722</v>
      </c>
      <c r="H551" s="161" t="s">
        <v>3</v>
      </c>
      <c r="L551" s="160"/>
      <c r="M551" s="163"/>
      <c r="N551" s="164"/>
      <c r="O551" s="164"/>
      <c r="P551" s="164"/>
      <c r="Q551" s="164"/>
      <c r="R551" s="164"/>
      <c r="S551" s="164"/>
      <c r="T551" s="165"/>
      <c r="AT551" s="161" t="s">
        <v>146</v>
      </c>
      <c r="AU551" s="161" t="s">
        <v>86</v>
      </c>
      <c r="AV551" s="14" t="s">
        <v>84</v>
      </c>
      <c r="AW551" s="14" t="s">
        <v>37</v>
      </c>
      <c r="AX551" s="14" t="s">
        <v>76</v>
      </c>
      <c r="AY551" s="161" t="s">
        <v>128</v>
      </c>
    </row>
    <row r="552" spans="1:65" s="13" customFormat="1" ht="12">
      <c r="B552" s="152"/>
      <c r="D552" s="153" t="s">
        <v>146</v>
      </c>
      <c r="E552" s="159" t="s">
        <v>3</v>
      </c>
      <c r="F552" s="154" t="s">
        <v>934</v>
      </c>
      <c r="H552" s="155">
        <v>4.8029999999999999</v>
      </c>
      <c r="L552" s="152"/>
      <c r="M552" s="156"/>
      <c r="N552" s="157"/>
      <c r="O552" s="157"/>
      <c r="P552" s="157"/>
      <c r="Q552" s="157"/>
      <c r="R552" s="157"/>
      <c r="S552" s="157"/>
      <c r="T552" s="158"/>
      <c r="AT552" s="159" t="s">
        <v>146</v>
      </c>
      <c r="AU552" s="159" t="s">
        <v>86</v>
      </c>
      <c r="AV552" s="13" t="s">
        <v>86</v>
      </c>
      <c r="AW552" s="13" t="s">
        <v>37</v>
      </c>
      <c r="AX552" s="13" t="s">
        <v>76</v>
      </c>
      <c r="AY552" s="159" t="s">
        <v>128</v>
      </c>
    </row>
    <row r="553" spans="1:65" s="16" customFormat="1" ht="12">
      <c r="B553" s="173"/>
      <c r="D553" s="153" t="s">
        <v>146</v>
      </c>
      <c r="E553" s="174" t="s">
        <v>3</v>
      </c>
      <c r="F553" s="175" t="s">
        <v>196</v>
      </c>
      <c r="H553" s="176">
        <v>4.8029999999999999</v>
      </c>
      <c r="L553" s="173"/>
      <c r="M553" s="177"/>
      <c r="N553" s="178"/>
      <c r="O553" s="178"/>
      <c r="P553" s="178"/>
      <c r="Q553" s="178"/>
      <c r="R553" s="178"/>
      <c r="S553" s="178"/>
      <c r="T553" s="179"/>
      <c r="AT553" s="174" t="s">
        <v>146</v>
      </c>
      <c r="AU553" s="174" t="s">
        <v>86</v>
      </c>
      <c r="AV553" s="16" t="s">
        <v>137</v>
      </c>
      <c r="AW553" s="16" t="s">
        <v>37</v>
      </c>
      <c r="AX553" s="16" t="s">
        <v>84</v>
      </c>
      <c r="AY553" s="174" t="s">
        <v>128</v>
      </c>
    </row>
    <row r="554" spans="1:65" s="2" customFormat="1" ht="44.25" customHeight="1">
      <c r="A554" s="30"/>
      <c r="B554" s="135"/>
      <c r="C554" s="136" t="s">
        <v>935</v>
      </c>
      <c r="D554" s="136" t="s">
        <v>132</v>
      </c>
      <c r="E554" s="137" t="s">
        <v>936</v>
      </c>
      <c r="F554" s="138" t="s">
        <v>937</v>
      </c>
      <c r="G554" s="139" t="s">
        <v>176</v>
      </c>
      <c r="H554" s="140">
        <v>-41.780999999999999</v>
      </c>
      <c r="I554" s="141">
        <v>14.8</v>
      </c>
      <c r="J554" s="141">
        <f>ROUND(I554*H554,2)</f>
        <v>-618.36</v>
      </c>
      <c r="K554" s="138" t="s">
        <v>136</v>
      </c>
      <c r="L554" s="31"/>
      <c r="M554" s="142" t="s">
        <v>3</v>
      </c>
      <c r="N554" s="143" t="s">
        <v>47</v>
      </c>
      <c r="O554" s="144">
        <v>0</v>
      </c>
      <c r="P554" s="144">
        <f>O554*H554</f>
        <v>0</v>
      </c>
      <c r="Q554" s="144">
        <v>0</v>
      </c>
      <c r="R554" s="144">
        <f>Q554*H554</f>
        <v>0</v>
      </c>
      <c r="S554" s="144">
        <v>0</v>
      </c>
      <c r="T554" s="145">
        <f>S554*H554</f>
        <v>0</v>
      </c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R554" s="146" t="s">
        <v>177</v>
      </c>
      <c r="AT554" s="146" t="s">
        <v>132</v>
      </c>
      <c r="AU554" s="146" t="s">
        <v>86</v>
      </c>
      <c r="AY554" s="18" t="s">
        <v>128</v>
      </c>
      <c r="BE554" s="147">
        <f>IF(N554="základní",J554,0)</f>
        <v>-618.36</v>
      </c>
      <c r="BF554" s="147">
        <f>IF(N554="snížená",J554,0)</f>
        <v>0</v>
      </c>
      <c r="BG554" s="147">
        <f>IF(N554="zákl. přenesená",J554,0)</f>
        <v>0</v>
      </c>
      <c r="BH554" s="147">
        <f>IF(N554="sníž. přenesená",J554,0)</f>
        <v>0</v>
      </c>
      <c r="BI554" s="147">
        <f>IF(N554="nulová",J554,0)</f>
        <v>0</v>
      </c>
      <c r="BJ554" s="18" t="s">
        <v>84</v>
      </c>
      <c r="BK554" s="147">
        <f>ROUND(I554*H554,2)</f>
        <v>-618.36</v>
      </c>
      <c r="BL554" s="18" t="s">
        <v>177</v>
      </c>
      <c r="BM554" s="146" t="s">
        <v>938</v>
      </c>
    </row>
    <row r="555" spans="1:65" s="2" customFormat="1" ht="11">
      <c r="A555" s="30"/>
      <c r="B555" s="31"/>
      <c r="C555" s="30"/>
      <c r="D555" s="148" t="s">
        <v>139</v>
      </c>
      <c r="E555" s="30"/>
      <c r="F555" s="149" t="s">
        <v>939</v>
      </c>
      <c r="G555" s="30"/>
      <c r="H555" s="30"/>
      <c r="I555" s="30"/>
      <c r="J555" s="30"/>
      <c r="K555" s="30"/>
      <c r="L555" s="31"/>
      <c r="M555" s="150"/>
      <c r="N555" s="151"/>
      <c r="O555" s="51"/>
      <c r="P555" s="51"/>
      <c r="Q555" s="51"/>
      <c r="R555" s="51"/>
      <c r="S555" s="51"/>
      <c r="T555" s="52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T555" s="18" t="s">
        <v>139</v>
      </c>
      <c r="AU555" s="18" t="s">
        <v>86</v>
      </c>
    </row>
    <row r="556" spans="1:65" s="14" customFormat="1" ht="12">
      <c r="B556" s="160"/>
      <c r="D556" s="153" t="s">
        <v>146</v>
      </c>
      <c r="E556" s="161" t="s">
        <v>3</v>
      </c>
      <c r="F556" s="162" t="s">
        <v>721</v>
      </c>
      <c r="H556" s="161" t="s">
        <v>3</v>
      </c>
      <c r="L556" s="160"/>
      <c r="M556" s="163"/>
      <c r="N556" s="164"/>
      <c r="O556" s="164"/>
      <c r="P556" s="164"/>
      <c r="Q556" s="164"/>
      <c r="R556" s="164"/>
      <c r="S556" s="164"/>
      <c r="T556" s="165"/>
      <c r="AT556" s="161" t="s">
        <v>146</v>
      </c>
      <c r="AU556" s="161" t="s">
        <v>86</v>
      </c>
      <c r="AV556" s="14" t="s">
        <v>84</v>
      </c>
      <c r="AW556" s="14" t="s">
        <v>37</v>
      </c>
      <c r="AX556" s="14" t="s">
        <v>76</v>
      </c>
      <c r="AY556" s="161" t="s">
        <v>128</v>
      </c>
    </row>
    <row r="557" spans="1:65" s="14" customFormat="1" ht="12">
      <c r="B557" s="160"/>
      <c r="D557" s="153" t="s">
        <v>146</v>
      </c>
      <c r="E557" s="161" t="s">
        <v>3</v>
      </c>
      <c r="F557" s="162" t="s">
        <v>722</v>
      </c>
      <c r="H557" s="161" t="s">
        <v>3</v>
      </c>
      <c r="L557" s="160"/>
      <c r="M557" s="163"/>
      <c r="N557" s="164"/>
      <c r="O557" s="164"/>
      <c r="P557" s="164"/>
      <c r="Q557" s="164"/>
      <c r="R557" s="164"/>
      <c r="S557" s="164"/>
      <c r="T557" s="165"/>
      <c r="AT557" s="161" t="s">
        <v>146</v>
      </c>
      <c r="AU557" s="161" t="s">
        <v>86</v>
      </c>
      <c r="AV557" s="14" t="s">
        <v>84</v>
      </c>
      <c r="AW557" s="14" t="s">
        <v>37</v>
      </c>
      <c r="AX557" s="14" t="s">
        <v>76</v>
      </c>
      <c r="AY557" s="161" t="s">
        <v>128</v>
      </c>
    </row>
    <row r="558" spans="1:65" s="13" customFormat="1" ht="12">
      <c r="B558" s="152"/>
      <c r="D558" s="153" t="s">
        <v>146</v>
      </c>
      <c r="E558" s="159" t="s">
        <v>3</v>
      </c>
      <c r="F558" s="154" t="s">
        <v>723</v>
      </c>
      <c r="H558" s="155">
        <v>-46.49</v>
      </c>
      <c r="L558" s="152"/>
      <c r="M558" s="156"/>
      <c r="N558" s="157"/>
      <c r="O558" s="157"/>
      <c r="P558" s="157"/>
      <c r="Q558" s="157"/>
      <c r="R558" s="157"/>
      <c r="S558" s="157"/>
      <c r="T558" s="158"/>
      <c r="AT558" s="159" t="s">
        <v>146</v>
      </c>
      <c r="AU558" s="159" t="s">
        <v>86</v>
      </c>
      <c r="AV558" s="13" t="s">
        <v>86</v>
      </c>
      <c r="AW558" s="13" t="s">
        <v>37</v>
      </c>
      <c r="AX558" s="13" t="s">
        <v>76</v>
      </c>
      <c r="AY558" s="159" t="s">
        <v>128</v>
      </c>
    </row>
    <row r="559" spans="1:65" s="13" customFormat="1" ht="12">
      <c r="B559" s="152"/>
      <c r="D559" s="153" t="s">
        <v>146</v>
      </c>
      <c r="E559" s="159" t="s">
        <v>3</v>
      </c>
      <c r="F559" s="154" t="s">
        <v>724</v>
      </c>
      <c r="H559" s="155">
        <v>4.7089999999999996</v>
      </c>
      <c r="L559" s="152"/>
      <c r="M559" s="156"/>
      <c r="N559" s="157"/>
      <c r="O559" s="157"/>
      <c r="P559" s="157"/>
      <c r="Q559" s="157"/>
      <c r="R559" s="157"/>
      <c r="S559" s="157"/>
      <c r="T559" s="158"/>
      <c r="AT559" s="159" t="s">
        <v>146</v>
      </c>
      <c r="AU559" s="159" t="s">
        <v>86</v>
      </c>
      <c r="AV559" s="13" t="s">
        <v>86</v>
      </c>
      <c r="AW559" s="13" t="s">
        <v>37</v>
      </c>
      <c r="AX559" s="13" t="s">
        <v>76</v>
      </c>
      <c r="AY559" s="159" t="s">
        <v>128</v>
      </c>
    </row>
    <row r="560" spans="1:65" s="16" customFormat="1" ht="12">
      <c r="B560" s="173"/>
      <c r="D560" s="153" t="s">
        <v>146</v>
      </c>
      <c r="E560" s="174" t="s">
        <v>3</v>
      </c>
      <c r="F560" s="175" t="s">
        <v>196</v>
      </c>
      <c r="H560" s="176">
        <v>-41.780999999999999</v>
      </c>
      <c r="L560" s="173"/>
      <c r="M560" s="177"/>
      <c r="N560" s="178"/>
      <c r="O560" s="178"/>
      <c r="P560" s="178"/>
      <c r="Q560" s="178"/>
      <c r="R560" s="178"/>
      <c r="S560" s="178"/>
      <c r="T560" s="179"/>
      <c r="AT560" s="174" t="s">
        <v>146</v>
      </c>
      <c r="AU560" s="174" t="s">
        <v>86</v>
      </c>
      <c r="AV560" s="16" t="s">
        <v>137</v>
      </c>
      <c r="AW560" s="16" t="s">
        <v>37</v>
      </c>
      <c r="AX560" s="16" t="s">
        <v>84</v>
      </c>
      <c r="AY560" s="174" t="s">
        <v>128</v>
      </c>
    </row>
    <row r="561" spans="1:65" s="2" customFormat="1" ht="16.5" customHeight="1">
      <c r="A561" s="30"/>
      <c r="B561" s="135"/>
      <c r="C561" s="183" t="s">
        <v>940</v>
      </c>
      <c r="D561" s="183" t="s">
        <v>533</v>
      </c>
      <c r="E561" s="184" t="s">
        <v>941</v>
      </c>
      <c r="F561" s="185" t="s">
        <v>942</v>
      </c>
      <c r="G561" s="186" t="s">
        <v>176</v>
      </c>
      <c r="H561" s="187">
        <v>-48.695999999999998</v>
      </c>
      <c r="I561" s="188">
        <v>14.6</v>
      </c>
      <c r="J561" s="188">
        <f>ROUND(I561*H561,2)</f>
        <v>-710.96</v>
      </c>
      <c r="K561" s="185" t="s">
        <v>136</v>
      </c>
      <c r="L561" s="189"/>
      <c r="M561" s="190" t="s">
        <v>3</v>
      </c>
      <c r="N561" s="191" t="s">
        <v>47</v>
      </c>
      <c r="O561" s="144">
        <v>0</v>
      </c>
      <c r="P561" s="144">
        <f>O561*H561</f>
        <v>0</v>
      </c>
      <c r="Q561" s="144">
        <v>4.0000000000000002E-4</v>
      </c>
      <c r="R561" s="144">
        <f>Q561*H561</f>
        <v>-1.94784E-2</v>
      </c>
      <c r="S561" s="144">
        <v>0</v>
      </c>
      <c r="T561" s="145">
        <f>S561*H561</f>
        <v>0</v>
      </c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R561" s="146" t="s">
        <v>853</v>
      </c>
      <c r="AT561" s="146" t="s">
        <v>533</v>
      </c>
      <c r="AU561" s="146" t="s">
        <v>86</v>
      </c>
      <c r="AY561" s="18" t="s">
        <v>128</v>
      </c>
      <c r="BE561" s="147">
        <f>IF(N561="základní",J561,0)</f>
        <v>-710.96</v>
      </c>
      <c r="BF561" s="147">
        <f>IF(N561="snížená",J561,0)</f>
        <v>0</v>
      </c>
      <c r="BG561" s="147">
        <f>IF(N561="zákl. přenesená",J561,0)</f>
        <v>0</v>
      </c>
      <c r="BH561" s="147">
        <f>IF(N561="sníž. přenesená",J561,0)</f>
        <v>0</v>
      </c>
      <c r="BI561" s="147">
        <f>IF(N561="nulová",J561,0)</f>
        <v>0</v>
      </c>
      <c r="BJ561" s="18" t="s">
        <v>84</v>
      </c>
      <c r="BK561" s="147">
        <f>ROUND(I561*H561,2)</f>
        <v>-710.96</v>
      </c>
      <c r="BL561" s="18" t="s">
        <v>177</v>
      </c>
      <c r="BM561" s="146" t="s">
        <v>943</v>
      </c>
    </row>
    <row r="562" spans="1:65" s="13" customFormat="1" ht="12">
      <c r="B562" s="152"/>
      <c r="D562" s="153" t="s">
        <v>146</v>
      </c>
      <c r="E562" s="159" t="s">
        <v>3</v>
      </c>
      <c r="F562" s="154" t="s">
        <v>944</v>
      </c>
      <c r="H562" s="155">
        <v>-48.695999999999998</v>
      </c>
      <c r="L562" s="152"/>
      <c r="M562" s="156"/>
      <c r="N562" s="157"/>
      <c r="O562" s="157"/>
      <c r="P562" s="157"/>
      <c r="Q562" s="157"/>
      <c r="R562" s="157"/>
      <c r="S562" s="157"/>
      <c r="T562" s="158"/>
      <c r="AT562" s="159" t="s">
        <v>146</v>
      </c>
      <c r="AU562" s="159" t="s">
        <v>86</v>
      </c>
      <c r="AV562" s="13" t="s">
        <v>86</v>
      </c>
      <c r="AW562" s="13" t="s">
        <v>37</v>
      </c>
      <c r="AX562" s="13" t="s">
        <v>76</v>
      </c>
      <c r="AY562" s="159" t="s">
        <v>128</v>
      </c>
    </row>
    <row r="563" spans="1:65" s="16" customFormat="1" ht="12">
      <c r="B563" s="173"/>
      <c r="D563" s="153" t="s">
        <v>146</v>
      </c>
      <c r="E563" s="174" t="s">
        <v>3</v>
      </c>
      <c r="F563" s="175" t="s">
        <v>196</v>
      </c>
      <c r="H563" s="176">
        <v>-48.695999999999998</v>
      </c>
      <c r="L563" s="173"/>
      <c r="M563" s="177"/>
      <c r="N563" s="178"/>
      <c r="O563" s="178"/>
      <c r="P563" s="178"/>
      <c r="Q563" s="178"/>
      <c r="R563" s="178"/>
      <c r="S563" s="178"/>
      <c r="T563" s="179"/>
      <c r="AT563" s="174" t="s">
        <v>146</v>
      </c>
      <c r="AU563" s="174" t="s">
        <v>86</v>
      </c>
      <c r="AV563" s="16" t="s">
        <v>137</v>
      </c>
      <c r="AW563" s="16" t="s">
        <v>37</v>
      </c>
      <c r="AX563" s="16" t="s">
        <v>84</v>
      </c>
      <c r="AY563" s="174" t="s">
        <v>128</v>
      </c>
    </row>
    <row r="564" spans="1:65" s="12" customFormat="1" ht="22.75" customHeight="1">
      <c r="B564" s="123"/>
      <c r="D564" s="124" t="s">
        <v>75</v>
      </c>
      <c r="E564" s="133" t="s">
        <v>945</v>
      </c>
      <c r="F564" s="133" t="s">
        <v>946</v>
      </c>
      <c r="J564" s="134">
        <f>BK564</f>
        <v>7392.9600000000009</v>
      </c>
      <c r="L564" s="123"/>
      <c r="M564" s="127"/>
      <c r="N564" s="128"/>
      <c r="O564" s="128"/>
      <c r="P564" s="129">
        <f>SUM(P565:P591)</f>
        <v>0</v>
      </c>
      <c r="Q564" s="128"/>
      <c r="R564" s="129">
        <f>SUM(R565:R591)</f>
        <v>0.35206423999999997</v>
      </c>
      <c r="S564" s="128"/>
      <c r="T564" s="130">
        <f>SUM(T565:T591)</f>
        <v>0</v>
      </c>
      <c r="AR564" s="124" t="s">
        <v>86</v>
      </c>
      <c r="AT564" s="131" t="s">
        <v>75</v>
      </c>
      <c r="AU564" s="131" t="s">
        <v>84</v>
      </c>
      <c r="AY564" s="124" t="s">
        <v>128</v>
      </c>
      <c r="BK564" s="132">
        <f>SUM(BK565:BK591)</f>
        <v>7392.9600000000009</v>
      </c>
    </row>
    <row r="565" spans="1:65" s="2" customFormat="1" ht="37.75" customHeight="1">
      <c r="A565" s="30"/>
      <c r="B565" s="135"/>
      <c r="C565" s="136" t="s">
        <v>947</v>
      </c>
      <c r="D565" s="136" t="s">
        <v>132</v>
      </c>
      <c r="E565" s="137" t="s">
        <v>948</v>
      </c>
      <c r="F565" s="138" t="s">
        <v>949</v>
      </c>
      <c r="G565" s="139" t="s">
        <v>256</v>
      </c>
      <c r="H565" s="140">
        <v>0.63800000000000001</v>
      </c>
      <c r="I565" s="141">
        <v>750</v>
      </c>
      <c r="J565" s="141">
        <f>ROUND(I565*H565,2)</f>
        <v>478.5</v>
      </c>
      <c r="K565" s="138" t="s">
        <v>136</v>
      </c>
      <c r="L565" s="31"/>
      <c r="M565" s="142" t="s">
        <v>3</v>
      </c>
      <c r="N565" s="143" t="s">
        <v>47</v>
      </c>
      <c r="O565" s="144">
        <v>0</v>
      </c>
      <c r="P565" s="144">
        <f>O565*H565</f>
        <v>0</v>
      </c>
      <c r="Q565" s="144">
        <v>1.08E-3</v>
      </c>
      <c r="R565" s="144">
        <f>Q565*H565</f>
        <v>6.8904000000000003E-4</v>
      </c>
      <c r="S565" s="144">
        <v>0</v>
      </c>
      <c r="T565" s="145">
        <f>S565*H565</f>
        <v>0</v>
      </c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R565" s="146" t="s">
        <v>177</v>
      </c>
      <c r="AT565" s="146" t="s">
        <v>132</v>
      </c>
      <c r="AU565" s="146" t="s">
        <v>86</v>
      </c>
      <c r="AY565" s="18" t="s">
        <v>128</v>
      </c>
      <c r="BE565" s="147">
        <f>IF(N565="základní",J565,0)</f>
        <v>478.5</v>
      </c>
      <c r="BF565" s="147">
        <f>IF(N565="snížená",J565,0)</f>
        <v>0</v>
      </c>
      <c r="BG565" s="147">
        <f>IF(N565="zákl. přenesená",J565,0)</f>
        <v>0</v>
      </c>
      <c r="BH565" s="147">
        <f>IF(N565="sníž. přenesená",J565,0)</f>
        <v>0</v>
      </c>
      <c r="BI565" s="147">
        <f>IF(N565="nulová",J565,0)</f>
        <v>0</v>
      </c>
      <c r="BJ565" s="18" t="s">
        <v>84</v>
      </c>
      <c r="BK565" s="147">
        <f>ROUND(I565*H565,2)</f>
        <v>478.5</v>
      </c>
      <c r="BL565" s="18" t="s">
        <v>177</v>
      </c>
      <c r="BM565" s="146" t="s">
        <v>950</v>
      </c>
    </row>
    <row r="566" spans="1:65" s="2" customFormat="1" ht="11">
      <c r="A566" s="30"/>
      <c r="B566" s="31"/>
      <c r="C566" s="30"/>
      <c r="D566" s="148" t="s">
        <v>139</v>
      </c>
      <c r="E566" s="30"/>
      <c r="F566" s="149" t="s">
        <v>951</v>
      </c>
      <c r="G566" s="30"/>
      <c r="H566" s="30"/>
      <c r="I566" s="30"/>
      <c r="J566" s="30"/>
      <c r="K566" s="30"/>
      <c r="L566" s="31"/>
      <c r="M566" s="150"/>
      <c r="N566" s="151"/>
      <c r="O566" s="51"/>
      <c r="P566" s="51"/>
      <c r="Q566" s="51"/>
      <c r="R566" s="51"/>
      <c r="S566" s="51"/>
      <c r="T566" s="52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T566" s="18" t="s">
        <v>139</v>
      </c>
      <c r="AU566" s="18" t="s">
        <v>86</v>
      </c>
    </row>
    <row r="567" spans="1:65" s="14" customFormat="1" ht="12">
      <c r="B567" s="160"/>
      <c r="D567" s="153" t="s">
        <v>146</v>
      </c>
      <c r="E567" s="161" t="s">
        <v>3</v>
      </c>
      <c r="F567" s="162" t="s">
        <v>952</v>
      </c>
      <c r="H567" s="161" t="s">
        <v>3</v>
      </c>
      <c r="L567" s="160"/>
      <c r="M567" s="163"/>
      <c r="N567" s="164"/>
      <c r="O567" s="164"/>
      <c r="P567" s="164"/>
      <c r="Q567" s="164"/>
      <c r="R567" s="164"/>
      <c r="S567" s="164"/>
      <c r="T567" s="165"/>
      <c r="AT567" s="161" t="s">
        <v>146</v>
      </c>
      <c r="AU567" s="161" t="s">
        <v>86</v>
      </c>
      <c r="AV567" s="14" t="s">
        <v>84</v>
      </c>
      <c r="AW567" s="14" t="s">
        <v>37</v>
      </c>
      <c r="AX567" s="14" t="s">
        <v>76</v>
      </c>
      <c r="AY567" s="161" t="s">
        <v>128</v>
      </c>
    </row>
    <row r="568" spans="1:65" s="13" customFormat="1" ht="12">
      <c r="B568" s="152"/>
      <c r="D568" s="153" t="s">
        <v>146</v>
      </c>
      <c r="E568" s="159" t="s">
        <v>3</v>
      </c>
      <c r="F568" s="154" t="s">
        <v>953</v>
      </c>
      <c r="H568" s="155">
        <v>0.63800000000000001</v>
      </c>
      <c r="L568" s="152"/>
      <c r="M568" s="156"/>
      <c r="N568" s="157"/>
      <c r="O568" s="157"/>
      <c r="P568" s="157"/>
      <c r="Q568" s="157"/>
      <c r="R568" s="157"/>
      <c r="S568" s="157"/>
      <c r="T568" s="158"/>
      <c r="AT568" s="159" t="s">
        <v>146</v>
      </c>
      <c r="AU568" s="159" t="s">
        <v>86</v>
      </c>
      <c r="AV568" s="13" t="s">
        <v>86</v>
      </c>
      <c r="AW568" s="13" t="s">
        <v>37</v>
      </c>
      <c r="AX568" s="13" t="s">
        <v>76</v>
      </c>
      <c r="AY568" s="159" t="s">
        <v>128</v>
      </c>
    </row>
    <row r="569" spans="1:65" s="16" customFormat="1" ht="12">
      <c r="B569" s="173"/>
      <c r="D569" s="153" t="s">
        <v>146</v>
      </c>
      <c r="E569" s="174" t="s">
        <v>3</v>
      </c>
      <c r="F569" s="175" t="s">
        <v>196</v>
      </c>
      <c r="H569" s="176">
        <v>0.63800000000000001</v>
      </c>
      <c r="L569" s="173"/>
      <c r="M569" s="177"/>
      <c r="N569" s="178"/>
      <c r="O569" s="178"/>
      <c r="P569" s="178"/>
      <c r="Q569" s="178"/>
      <c r="R569" s="178"/>
      <c r="S569" s="178"/>
      <c r="T569" s="179"/>
      <c r="AT569" s="174" t="s">
        <v>146</v>
      </c>
      <c r="AU569" s="174" t="s">
        <v>86</v>
      </c>
      <c r="AV569" s="16" t="s">
        <v>137</v>
      </c>
      <c r="AW569" s="16" t="s">
        <v>37</v>
      </c>
      <c r="AX569" s="16" t="s">
        <v>84</v>
      </c>
      <c r="AY569" s="174" t="s">
        <v>128</v>
      </c>
    </row>
    <row r="570" spans="1:65" s="2" customFormat="1" ht="37.75" customHeight="1">
      <c r="A570" s="30"/>
      <c r="B570" s="135"/>
      <c r="C570" s="136" t="s">
        <v>954</v>
      </c>
      <c r="D570" s="136" t="s">
        <v>132</v>
      </c>
      <c r="E570" s="137" t="s">
        <v>955</v>
      </c>
      <c r="F570" s="138" t="s">
        <v>956</v>
      </c>
      <c r="G570" s="139" t="s">
        <v>176</v>
      </c>
      <c r="H570" s="140">
        <v>21.888999999999999</v>
      </c>
      <c r="I570" s="141">
        <v>105</v>
      </c>
      <c r="J570" s="141">
        <f>ROUND(I570*H570,2)</f>
        <v>2298.35</v>
      </c>
      <c r="K570" s="138" t="s">
        <v>136</v>
      </c>
      <c r="L570" s="31"/>
      <c r="M570" s="142" t="s">
        <v>3</v>
      </c>
      <c r="N570" s="143" t="s">
        <v>47</v>
      </c>
      <c r="O570" s="144">
        <v>0</v>
      </c>
      <c r="P570" s="144">
        <f>O570*H570</f>
        <v>0</v>
      </c>
      <c r="Q570" s="144">
        <v>0</v>
      </c>
      <c r="R570" s="144">
        <f>Q570*H570</f>
        <v>0</v>
      </c>
      <c r="S570" s="144">
        <v>0</v>
      </c>
      <c r="T570" s="145">
        <f>S570*H570</f>
        <v>0</v>
      </c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R570" s="146" t="s">
        <v>177</v>
      </c>
      <c r="AT570" s="146" t="s">
        <v>132</v>
      </c>
      <c r="AU570" s="146" t="s">
        <v>86</v>
      </c>
      <c r="AY570" s="18" t="s">
        <v>128</v>
      </c>
      <c r="BE570" s="147">
        <f>IF(N570="základní",J570,0)</f>
        <v>2298.35</v>
      </c>
      <c r="BF570" s="147">
        <f>IF(N570="snížená",J570,0)</f>
        <v>0</v>
      </c>
      <c r="BG570" s="147">
        <f>IF(N570="zákl. přenesená",J570,0)</f>
        <v>0</v>
      </c>
      <c r="BH570" s="147">
        <f>IF(N570="sníž. přenesená",J570,0)</f>
        <v>0</v>
      </c>
      <c r="BI570" s="147">
        <f>IF(N570="nulová",J570,0)</f>
        <v>0</v>
      </c>
      <c r="BJ570" s="18" t="s">
        <v>84</v>
      </c>
      <c r="BK570" s="147">
        <f>ROUND(I570*H570,2)</f>
        <v>2298.35</v>
      </c>
      <c r="BL570" s="18" t="s">
        <v>177</v>
      </c>
      <c r="BM570" s="146" t="s">
        <v>957</v>
      </c>
    </row>
    <row r="571" spans="1:65" s="2" customFormat="1" ht="11">
      <c r="A571" s="30"/>
      <c r="B571" s="31"/>
      <c r="C571" s="30"/>
      <c r="D571" s="148" t="s">
        <v>139</v>
      </c>
      <c r="E571" s="30"/>
      <c r="F571" s="149" t="s">
        <v>958</v>
      </c>
      <c r="G571" s="30"/>
      <c r="H571" s="30"/>
      <c r="I571" s="30"/>
      <c r="J571" s="30"/>
      <c r="K571" s="30"/>
      <c r="L571" s="31"/>
      <c r="M571" s="150"/>
      <c r="N571" s="151"/>
      <c r="O571" s="51"/>
      <c r="P571" s="51"/>
      <c r="Q571" s="51"/>
      <c r="R571" s="51"/>
      <c r="S571" s="51"/>
      <c r="T571" s="52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T571" s="18" t="s">
        <v>139</v>
      </c>
      <c r="AU571" s="18" t="s">
        <v>86</v>
      </c>
    </row>
    <row r="572" spans="1:65" s="14" customFormat="1" ht="12">
      <c r="B572" s="160"/>
      <c r="D572" s="153" t="s">
        <v>146</v>
      </c>
      <c r="E572" s="161" t="s">
        <v>3</v>
      </c>
      <c r="F572" s="162" t="s">
        <v>181</v>
      </c>
      <c r="H572" s="161" t="s">
        <v>3</v>
      </c>
      <c r="L572" s="160"/>
      <c r="M572" s="163"/>
      <c r="N572" s="164"/>
      <c r="O572" s="164"/>
      <c r="P572" s="164"/>
      <c r="Q572" s="164"/>
      <c r="R572" s="164"/>
      <c r="S572" s="164"/>
      <c r="T572" s="165"/>
      <c r="AT572" s="161" t="s">
        <v>146</v>
      </c>
      <c r="AU572" s="161" t="s">
        <v>86</v>
      </c>
      <c r="AV572" s="14" t="s">
        <v>84</v>
      </c>
      <c r="AW572" s="14" t="s">
        <v>37</v>
      </c>
      <c r="AX572" s="14" t="s">
        <v>76</v>
      </c>
      <c r="AY572" s="161" t="s">
        <v>128</v>
      </c>
    </row>
    <row r="573" spans="1:65" s="14" customFormat="1" ht="12">
      <c r="B573" s="160"/>
      <c r="D573" s="153" t="s">
        <v>146</v>
      </c>
      <c r="E573" s="161" t="s">
        <v>3</v>
      </c>
      <c r="F573" s="162" t="s">
        <v>346</v>
      </c>
      <c r="H573" s="161" t="s">
        <v>3</v>
      </c>
      <c r="L573" s="160"/>
      <c r="M573" s="163"/>
      <c r="N573" s="164"/>
      <c r="O573" s="164"/>
      <c r="P573" s="164"/>
      <c r="Q573" s="164"/>
      <c r="R573" s="164"/>
      <c r="S573" s="164"/>
      <c r="T573" s="165"/>
      <c r="AT573" s="161" t="s">
        <v>146</v>
      </c>
      <c r="AU573" s="161" t="s">
        <v>86</v>
      </c>
      <c r="AV573" s="14" t="s">
        <v>84</v>
      </c>
      <c r="AW573" s="14" t="s">
        <v>37</v>
      </c>
      <c r="AX573" s="14" t="s">
        <v>76</v>
      </c>
      <c r="AY573" s="161" t="s">
        <v>128</v>
      </c>
    </row>
    <row r="574" spans="1:65" s="13" customFormat="1" ht="12">
      <c r="B574" s="152"/>
      <c r="D574" s="153" t="s">
        <v>146</v>
      </c>
      <c r="E574" s="159" t="s">
        <v>3</v>
      </c>
      <c r="F574" s="154" t="s">
        <v>896</v>
      </c>
      <c r="H574" s="155">
        <v>-66.551000000000002</v>
      </c>
      <c r="L574" s="152"/>
      <c r="M574" s="156"/>
      <c r="N574" s="157"/>
      <c r="O574" s="157"/>
      <c r="P574" s="157"/>
      <c r="Q574" s="157"/>
      <c r="R574" s="157"/>
      <c r="S574" s="157"/>
      <c r="T574" s="158"/>
      <c r="AT574" s="159" t="s">
        <v>146</v>
      </c>
      <c r="AU574" s="159" t="s">
        <v>86</v>
      </c>
      <c r="AV574" s="13" t="s">
        <v>86</v>
      </c>
      <c r="AW574" s="13" t="s">
        <v>37</v>
      </c>
      <c r="AX574" s="13" t="s">
        <v>76</v>
      </c>
      <c r="AY574" s="159" t="s">
        <v>128</v>
      </c>
    </row>
    <row r="575" spans="1:65" s="14" customFormat="1" ht="12">
      <c r="B575" s="160"/>
      <c r="D575" s="153" t="s">
        <v>146</v>
      </c>
      <c r="E575" s="161" t="s">
        <v>3</v>
      </c>
      <c r="F575" s="162" t="s">
        <v>584</v>
      </c>
      <c r="H575" s="161" t="s">
        <v>3</v>
      </c>
      <c r="L575" s="160"/>
      <c r="M575" s="163"/>
      <c r="N575" s="164"/>
      <c r="O575" s="164"/>
      <c r="P575" s="164"/>
      <c r="Q575" s="164"/>
      <c r="R575" s="164"/>
      <c r="S575" s="164"/>
      <c r="T575" s="165"/>
      <c r="AT575" s="161" t="s">
        <v>146</v>
      </c>
      <c r="AU575" s="161" t="s">
        <v>86</v>
      </c>
      <c r="AV575" s="14" t="s">
        <v>84</v>
      </c>
      <c r="AW575" s="14" t="s">
        <v>37</v>
      </c>
      <c r="AX575" s="14" t="s">
        <v>76</v>
      </c>
      <c r="AY575" s="161" t="s">
        <v>128</v>
      </c>
    </row>
    <row r="576" spans="1:65" s="13" customFormat="1" ht="12">
      <c r="B576" s="152"/>
      <c r="D576" s="153" t="s">
        <v>146</v>
      </c>
      <c r="E576" s="159" t="s">
        <v>3</v>
      </c>
      <c r="F576" s="154" t="s">
        <v>897</v>
      </c>
      <c r="H576" s="155">
        <v>88.44</v>
      </c>
      <c r="L576" s="152"/>
      <c r="M576" s="156"/>
      <c r="N576" s="157"/>
      <c r="O576" s="157"/>
      <c r="P576" s="157"/>
      <c r="Q576" s="157"/>
      <c r="R576" s="157"/>
      <c r="S576" s="157"/>
      <c r="T576" s="158"/>
      <c r="AT576" s="159" t="s">
        <v>146</v>
      </c>
      <c r="AU576" s="159" t="s">
        <v>86</v>
      </c>
      <c r="AV576" s="13" t="s">
        <v>86</v>
      </c>
      <c r="AW576" s="13" t="s">
        <v>37</v>
      </c>
      <c r="AX576" s="13" t="s">
        <v>76</v>
      </c>
      <c r="AY576" s="159" t="s">
        <v>128</v>
      </c>
    </row>
    <row r="577" spans="1:65" s="16" customFormat="1" ht="12">
      <c r="B577" s="173"/>
      <c r="D577" s="153" t="s">
        <v>146</v>
      </c>
      <c r="E577" s="174" t="s">
        <v>3</v>
      </c>
      <c r="F577" s="175" t="s">
        <v>196</v>
      </c>
      <c r="H577" s="176">
        <v>21.888999999999999</v>
      </c>
      <c r="L577" s="173"/>
      <c r="M577" s="177"/>
      <c r="N577" s="178"/>
      <c r="O577" s="178"/>
      <c r="P577" s="178"/>
      <c r="Q577" s="178"/>
      <c r="R577" s="178"/>
      <c r="S577" s="178"/>
      <c r="T577" s="179"/>
      <c r="AT577" s="174" t="s">
        <v>146</v>
      </c>
      <c r="AU577" s="174" t="s">
        <v>86</v>
      </c>
      <c r="AV577" s="16" t="s">
        <v>137</v>
      </c>
      <c r="AW577" s="16" t="s">
        <v>37</v>
      </c>
      <c r="AX577" s="16" t="s">
        <v>84</v>
      </c>
      <c r="AY577" s="174" t="s">
        <v>128</v>
      </c>
    </row>
    <row r="578" spans="1:65" s="2" customFormat="1" ht="16.5" customHeight="1">
      <c r="A578" s="30"/>
      <c r="B578" s="135"/>
      <c r="C578" s="183" t="s">
        <v>959</v>
      </c>
      <c r="D578" s="183" t="s">
        <v>533</v>
      </c>
      <c r="E578" s="184" t="s">
        <v>960</v>
      </c>
      <c r="F578" s="185" t="s">
        <v>961</v>
      </c>
      <c r="G578" s="186" t="s">
        <v>256</v>
      </c>
      <c r="H578" s="187">
        <v>0.57499999999999996</v>
      </c>
      <c r="I578" s="188">
        <v>6240</v>
      </c>
      <c r="J578" s="188">
        <f>ROUND(I578*H578,2)</f>
        <v>3588</v>
      </c>
      <c r="K578" s="185" t="s">
        <v>136</v>
      </c>
      <c r="L578" s="189"/>
      <c r="M578" s="190" t="s">
        <v>3</v>
      </c>
      <c r="N578" s="191" t="s">
        <v>47</v>
      </c>
      <c r="O578" s="144">
        <v>0</v>
      </c>
      <c r="P578" s="144">
        <f>O578*H578</f>
        <v>0</v>
      </c>
      <c r="Q578" s="144">
        <v>0.55000000000000004</v>
      </c>
      <c r="R578" s="144">
        <f>Q578*H578</f>
        <v>0.31624999999999998</v>
      </c>
      <c r="S578" s="144">
        <v>0</v>
      </c>
      <c r="T578" s="145">
        <f>S578*H578</f>
        <v>0</v>
      </c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R578" s="146" t="s">
        <v>853</v>
      </c>
      <c r="AT578" s="146" t="s">
        <v>533</v>
      </c>
      <c r="AU578" s="146" t="s">
        <v>86</v>
      </c>
      <c r="AY578" s="18" t="s">
        <v>128</v>
      </c>
      <c r="BE578" s="147">
        <f>IF(N578="základní",J578,0)</f>
        <v>3588</v>
      </c>
      <c r="BF578" s="147">
        <f>IF(N578="snížená",J578,0)</f>
        <v>0</v>
      </c>
      <c r="BG578" s="147">
        <f>IF(N578="zákl. přenesená",J578,0)</f>
        <v>0</v>
      </c>
      <c r="BH578" s="147">
        <f>IF(N578="sníž. přenesená",J578,0)</f>
        <v>0</v>
      </c>
      <c r="BI578" s="147">
        <f>IF(N578="nulová",J578,0)</f>
        <v>0</v>
      </c>
      <c r="BJ578" s="18" t="s">
        <v>84</v>
      </c>
      <c r="BK578" s="147">
        <f>ROUND(I578*H578,2)</f>
        <v>3588</v>
      </c>
      <c r="BL578" s="18" t="s">
        <v>177</v>
      </c>
      <c r="BM578" s="146" t="s">
        <v>962</v>
      </c>
    </row>
    <row r="579" spans="1:65" s="13" customFormat="1" ht="12">
      <c r="B579" s="152"/>
      <c r="D579" s="153" t="s">
        <v>146</v>
      </c>
      <c r="E579" s="159" t="s">
        <v>3</v>
      </c>
      <c r="F579" s="154" t="s">
        <v>963</v>
      </c>
      <c r="H579" s="155">
        <v>0.57499999999999996</v>
      </c>
      <c r="L579" s="152"/>
      <c r="M579" s="156"/>
      <c r="N579" s="157"/>
      <c r="O579" s="157"/>
      <c r="P579" s="157"/>
      <c r="Q579" s="157"/>
      <c r="R579" s="157"/>
      <c r="S579" s="157"/>
      <c r="T579" s="158"/>
      <c r="AT579" s="159" t="s">
        <v>146</v>
      </c>
      <c r="AU579" s="159" t="s">
        <v>86</v>
      </c>
      <c r="AV579" s="13" t="s">
        <v>86</v>
      </c>
      <c r="AW579" s="13" t="s">
        <v>37</v>
      </c>
      <c r="AX579" s="13" t="s">
        <v>76</v>
      </c>
      <c r="AY579" s="159" t="s">
        <v>128</v>
      </c>
    </row>
    <row r="580" spans="1:65" s="16" customFormat="1" ht="12">
      <c r="B580" s="173"/>
      <c r="D580" s="153" t="s">
        <v>146</v>
      </c>
      <c r="E580" s="174" t="s">
        <v>3</v>
      </c>
      <c r="F580" s="175" t="s">
        <v>196</v>
      </c>
      <c r="H580" s="176">
        <v>0.57499999999999996</v>
      </c>
      <c r="L580" s="173"/>
      <c r="M580" s="177"/>
      <c r="N580" s="178"/>
      <c r="O580" s="178"/>
      <c r="P580" s="178"/>
      <c r="Q580" s="178"/>
      <c r="R580" s="178"/>
      <c r="S580" s="178"/>
      <c r="T580" s="179"/>
      <c r="AT580" s="174" t="s">
        <v>146</v>
      </c>
      <c r="AU580" s="174" t="s">
        <v>86</v>
      </c>
      <c r="AV580" s="16" t="s">
        <v>137</v>
      </c>
      <c r="AW580" s="16" t="s">
        <v>37</v>
      </c>
      <c r="AX580" s="16" t="s">
        <v>84</v>
      </c>
      <c r="AY580" s="174" t="s">
        <v>128</v>
      </c>
    </row>
    <row r="581" spans="1:65" s="2" customFormat="1" ht="24.25" customHeight="1">
      <c r="A581" s="30"/>
      <c r="B581" s="135"/>
      <c r="C581" s="136" t="s">
        <v>964</v>
      </c>
      <c r="D581" s="136" t="s">
        <v>132</v>
      </c>
      <c r="E581" s="137" t="s">
        <v>965</v>
      </c>
      <c r="F581" s="138" t="s">
        <v>966</v>
      </c>
      <c r="G581" s="139" t="s">
        <v>561</v>
      </c>
      <c r="H581" s="140">
        <v>23.76</v>
      </c>
      <c r="I581" s="141">
        <v>17.100000000000001</v>
      </c>
      <c r="J581" s="141">
        <f>ROUND(I581*H581,2)</f>
        <v>406.3</v>
      </c>
      <c r="K581" s="138" t="s">
        <v>136</v>
      </c>
      <c r="L581" s="31"/>
      <c r="M581" s="142" t="s">
        <v>3</v>
      </c>
      <c r="N581" s="143" t="s">
        <v>47</v>
      </c>
      <c r="O581" s="144">
        <v>0</v>
      </c>
      <c r="P581" s="144">
        <f>O581*H581</f>
        <v>0</v>
      </c>
      <c r="Q581" s="144">
        <v>2.0000000000000002E-5</v>
      </c>
      <c r="R581" s="144">
        <f>Q581*H581</f>
        <v>4.7520000000000006E-4</v>
      </c>
      <c r="S581" s="144">
        <v>0</v>
      </c>
      <c r="T581" s="145">
        <f>S581*H581</f>
        <v>0</v>
      </c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R581" s="146" t="s">
        <v>177</v>
      </c>
      <c r="AT581" s="146" t="s">
        <v>132</v>
      </c>
      <c r="AU581" s="146" t="s">
        <v>86</v>
      </c>
      <c r="AY581" s="18" t="s">
        <v>128</v>
      </c>
      <c r="BE581" s="147">
        <f>IF(N581="základní",J581,0)</f>
        <v>406.3</v>
      </c>
      <c r="BF581" s="147">
        <f>IF(N581="snížená",J581,0)</f>
        <v>0</v>
      </c>
      <c r="BG581" s="147">
        <f>IF(N581="zákl. přenesená",J581,0)</f>
        <v>0</v>
      </c>
      <c r="BH581" s="147">
        <f>IF(N581="sníž. přenesená",J581,0)</f>
        <v>0</v>
      </c>
      <c r="BI581" s="147">
        <f>IF(N581="nulová",J581,0)</f>
        <v>0</v>
      </c>
      <c r="BJ581" s="18" t="s">
        <v>84</v>
      </c>
      <c r="BK581" s="147">
        <f>ROUND(I581*H581,2)</f>
        <v>406.3</v>
      </c>
      <c r="BL581" s="18" t="s">
        <v>177</v>
      </c>
      <c r="BM581" s="146" t="s">
        <v>967</v>
      </c>
    </row>
    <row r="582" spans="1:65" s="2" customFormat="1" ht="11">
      <c r="A582" s="30"/>
      <c r="B582" s="31"/>
      <c r="C582" s="30"/>
      <c r="D582" s="148" t="s">
        <v>139</v>
      </c>
      <c r="E582" s="30"/>
      <c r="F582" s="149" t="s">
        <v>968</v>
      </c>
      <c r="G582" s="30"/>
      <c r="H582" s="30"/>
      <c r="I582" s="30"/>
      <c r="J582" s="30"/>
      <c r="K582" s="30"/>
      <c r="L582" s="31"/>
      <c r="M582" s="150"/>
      <c r="N582" s="151"/>
      <c r="O582" s="51"/>
      <c r="P582" s="51"/>
      <c r="Q582" s="51"/>
      <c r="R582" s="51"/>
      <c r="S582" s="51"/>
      <c r="T582" s="52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T582" s="18" t="s">
        <v>139</v>
      </c>
      <c r="AU582" s="18" t="s">
        <v>86</v>
      </c>
    </row>
    <row r="583" spans="1:65" s="14" customFormat="1" ht="12">
      <c r="B583" s="160"/>
      <c r="D583" s="153" t="s">
        <v>146</v>
      </c>
      <c r="E583" s="161" t="s">
        <v>3</v>
      </c>
      <c r="F583" s="162" t="s">
        <v>181</v>
      </c>
      <c r="H583" s="161" t="s">
        <v>3</v>
      </c>
      <c r="L583" s="160"/>
      <c r="M583" s="163"/>
      <c r="N583" s="164"/>
      <c r="O583" s="164"/>
      <c r="P583" s="164"/>
      <c r="Q583" s="164"/>
      <c r="R583" s="164"/>
      <c r="S583" s="164"/>
      <c r="T583" s="165"/>
      <c r="AT583" s="161" t="s">
        <v>146</v>
      </c>
      <c r="AU583" s="161" t="s">
        <v>86</v>
      </c>
      <c r="AV583" s="14" t="s">
        <v>84</v>
      </c>
      <c r="AW583" s="14" t="s">
        <v>37</v>
      </c>
      <c r="AX583" s="14" t="s">
        <v>76</v>
      </c>
      <c r="AY583" s="161" t="s">
        <v>128</v>
      </c>
    </row>
    <row r="584" spans="1:65" s="14" customFormat="1" ht="12">
      <c r="B584" s="160"/>
      <c r="D584" s="153" t="s">
        <v>146</v>
      </c>
      <c r="E584" s="161" t="s">
        <v>3</v>
      </c>
      <c r="F584" s="162" t="s">
        <v>346</v>
      </c>
      <c r="H584" s="161" t="s">
        <v>3</v>
      </c>
      <c r="L584" s="160"/>
      <c r="M584" s="163"/>
      <c r="N584" s="164"/>
      <c r="O584" s="164"/>
      <c r="P584" s="164"/>
      <c r="Q584" s="164"/>
      <c r="R584" s="164"/>
      <c r="S584" s="164"/>
      <c r="T584" s="165"/>
      <c r="AT584" s="161" t="s">
        <v>146</v>
      </c>
      <c r="AU584" s="161" t="s">
        <v>86</v>
      </c>
      <c r="AV584" s="14" t="s">
        <v>84</v>
      </c>
      <c r="AW584" s="14" t="s">
        <v>37</v>
      </c>
      <c r="AX584" s="14" t="s">
        <v>76</v>
      </c>
      <c r="AY584" s="161" t="s">
        <v>128</v>
      </c>
    </row>
    <row r="585" spans="1:65" s="13" customFormat="1" ht="12">
      <c r="B585" s="152"/>
      <c r="D585" s="153" t="s">
        <v>146</v>
      </c>
      <c r="E585" s="159" t="s">
        <v>3</v>
      </c>
      <c r="F585" s="154" t="s">
        <v>969</v>
      </c>
      <c r="H585" s="155">
        <v>-72.239999999999995</v>
      </c>
      <c r="L585" s="152"/>
      <c r="M585" s="156"/>
      <c r="N585" s="157"/>
      <c r="O585" s="157"/>
      <c r="P585" s="157"/>
      <c r="Q585" s="157"/>
      <c r="R585" s="157"/>
      <c r="S585" s="157"/>
      <c r="T585" s="158"/>
      <c r="AT585" s="159" t="s">
        <v>146</v>
      </c>
      <c r="AU585" s="159" t="s">
        <v>86</v>
      </c>
      <c r="AV585" s="13" t="s">
        <v>86</v>
      </c>
      <c r="AW585" s="13" t="s">
        <v>37</v>
      </c>
      <c r="AX585" s="13" t="s">
        <v>76</v>
      </c>
      <c r="AY585" s="159" t="s">
        <v>128</v>
      </c>
    </row>
    <row r="586" spans="1:65" s="14" customFormat="1" ht="12">
      <c r="B586" s="160"/>
      <c r="D586" s="153" t="s">
        <v>146</v>
      </c>
      <c r="E586" s="161" t="s">
        <v>3</v>
      </c>
      <c r="F586" s="162" t="s">
        <v>584</v>
      </c>
      <c r="H586" s="161" t="s">
        <v>3</v>
      </c>
      <c r="L586" s="160"/>
      <c r="M586" s="163"/>
      <c r="N586" s="164"/>
      <c r="O586" s="164"/>
      <c r="P586" s="164"/>
      <c r="Q586" s="164"/>
      <c r="R586" s="164"/>
      <c r="S586" s="164"/>
      <c r="T586" s="165"/>
      <c r="AT586" s="161" t="s">
        <v>146</v>
      </c>
      <c r="AU586" s="161" t="s">
        <v>86</v>
      </c>
      <c r="AV586" s="14" t="s">
        <v>84</v>
      </c>
      <c r="AW586" s="14" t="s">
        <v>37</v>
      </c>
      <c r="AX586" s="14" t="s">
        <v>76</v>
      </c>
      <c r="AY586" s="161" t="s">
        <v>128</v>
      </c>
    </row>
    <row r="587" spans="1:65" s="13" customFormat="1" ht="12">
      <c r="B587" s="152"/>
      <c r="D587" s="153" t="s">
        <v>146</v>
      </c>
      <c r="E587" s="159" t="s">
        <v>3</v>
      </c>
      <c r="F587" s="154" t="s">
        <v>970</v>
      </c>
      <c r="H587" s="155">
        <v>96</v>
      </c>
      <c r="L587" s="152"/>
      <c r="M587" s="156"/>
      <c r="N587" s="157"/>
      <c r="O587" s="157"/>
      <c r="P587" s="157"/>
      <c r="Q587" s="157"/>
      <c r="R587" s="157"/>
      <c r="S587" s="157"/>
      <c r="T587" s="158"/>
      <c r="AT587" s="159" t="s">
        <v>146</v>
      </c>
      <c r="AU587" s="159" t="s">
        <v>86</v>
      </c>
      <c r="AV587" s="13" t="s">
        <v>86</v>
      </c>
      <c r="AW587" s="13" t="s">
        <v>37</v>
      </c>
      <c r="AX587" s="13" t="s">
        <v>76</v>
      </c>
      <c r="AY587" s="159" t="s">
        <v>128</v>
      </c>
    </row>
    <row r="588" spans="1:65" s="16" customFormat="1" ht="12">
      <c r="B588" s="173"/>
      <c r="D588" s="153" t="s">
        <v>146</v>
      </c>
      <c r="E588" s="174" t="s">
        <v>3</v>
      </c>
      <c r="F588" s="175" t="s">
        <v>196</v>
      </c>
      <c r="H588" s="176">
        <v>23.76</v>
      </c>
      <c r="L588" s="173"/>
      <c r="M588" s="177"/>
      <c r="N588" s="178"/>
      <c r="O588" s="178"/>
      <c r="P588" s="178"/>
      <c r="Q588" s="178"/>
      <c r="R588" s="178"/>
      <c r="S588" s="178"/>
      <c r="T588" s="179"/>
      <c r="AT588" s="174" t="s">
        <v>146</v>
      </c>
      <c r="AU588" s="174" t="s">
        <v>86</v>
      </c>
      <c r="AV588" s="16" t="s">
        <v>137</v>
      </c>
      <c r="AW588" s="16" t="s">
        <v>37</v>
      </c>
      <c r="AX588" s="16" t="s">
        <v>84</v>
      </c>
      <c r="AY588" s="174" t="s">
        <v>128</v>
      </c>
    </row>
    <row r="589" spans="1:65" s="2" customFormat="1" ht="16.5" customHeight="1">
      <c r="A589" s="30"/>
      <c r="B589" s="135"/>
      <c r="C589" s="183" t="s">
        <v>971</v>
      </c>
      <c r="D589" s="183" t="s">
        <v>533</v>
      </c>
      <c r="E589" s="184" t="s">
        <v>972</v>
      </c>
      <c r="F589" s="185" t="s">
        <v>973</v>
      </c>
      <c r="G589" s="186" t="s">
        <v>256</v>
      </c>
      <c r="H589" s="187">
        <v>6.3E-2</v>
      </c>
      <c r="I589" s="188">
        <v>9870</v>
      </c>
      <c r="J589" s="188">
        <f>ROUND(I589*H589,2)</f>
        <v>621.80999999999995</v>
      </c>
      <c r="K589" s="185" t="s">
        <v>974</v>
      </c>
      <c r="L589" s="189"/>
      <c r="M589" s="190" t="s">
        <v>3</v>
      </c>
      <c r="N589" s="191" t="s">
        <v>47</v>
      </c>
      <c r="O589" s="144">
        <v>0</v>
      </c>
      <c r="P589" s="144">
        <f>O589*H589</f>
        <v>0</v>
      </c>
      <c r="Q589" s="144">
        <v>0.55000000000000004</v>
      </c>
      <c r="R589" s="144">
        <f>Q589*H589</f>
        <v>3.465E-2</v>
      </c>
      <c r="S589" s="144">
        <v>0</v>
      </c>
      <c r="T589" s="145">
        <f>S589*H589</f>
        <v>0</v>
      </c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R589" s="146" t="s">
        <v>853</v>
      </c>
      <c r="AT589" s="146" t="s">
        <v>533</v>
      </c>
      <c r="AU589" s="146" t="s">
        <v>86</v>
      </c>
      <c r="AY589" s="18" t="s">
        <v>128</v>
      </c>
      <c r="BE589" s="147">
        <f>IF(N589="základní",J589,0)</f>
        <v>621.80999999999995</v>
      </c>
      <c r="BF589" s="147">
        <f>IF(N589="snížená",J589,0)</f>
        <v>0</v>
      </c>
      <c r="BG589" s="147">
        <f>IF(N589="zákl. přenesená",J589,0)</f>
        <v>0</v>
      </c>
      <c r="BH589" s="147">
        <f>IF(N589="sníž. přenesená",J589,0)</f>
        <v>0</v>
      </c>
      <c r="BI589" s="147">
        <f>IF(N589="nulová",J589,0)</f>
        <v>0</v>
      </c>
      <c r="BJ589" s="18" t="s">
        <v>84</v>
      </c>
      <c r="BK589" s="147">
        <f>ROUND(I589*H589,2)</f>
        <v>621.80999999999995</v>
      </c>
      <c r="BL589" s="18" t="s">
        <v>177</v>
      </c>
      <c r="BM589" s="146" t="s">
        <v>975</v>
      </c>
    </row>
    <row r="590" spans="1:65" s="13" customFormat="1" ht="12">
      <c r="B590" s="152"/>
      <c r="D590" s="153" t="s">
        <v>146</v>
      </c>
      <c r="E590" s="159" t="s">
        <v>3</v>
      </c>
      <c r="F590" s="154" t="s">
        <v>976</v>
      </c>
      <c r="H590" s="155">
        <v>6.3E-2</v>
      </c>
      <c r="L590" s="152"/>
      <c r="M590" s="156"/>
      <c r="N590" s="157"/>
      <c r="O590" s="157"/>
      <c r="P590" s="157"/>
      <c r="Q590" s="157"/>
      <c r="R590" s="157"/>
      <c r="S590" s="157"/>
      <c r="T590" s="158"/>
      <c r="AT590" s="159" t="s">
        <v>146</v>
      </c>
      <c r="AU590" s="159" t="s">
        <v>86</v>
      </c>
      <c r="AV590" s="13" t="s">
        <v>86</v>
      </c>
      <c r="AW590" s="13" t="s">
        <v>37</v>
      </c>
      <c r="AX590" s="13" t="s">
        <v>76</v>
      </c>
      <c r="AY590" s="159" t="s">
        <v>128</v>
      </c>
    </row>
    <row r="591" spans="1:65" s="16" customFormat="1" ht="12">
      <c r="B591" s="173"/>
      <c r="D591" s="153" t="s">
        <v>146</v>
      </c>
      <c r="E591" s="174" t="s">
        <v>3</v>
      </c>
      <c r="F591" s="175" t="s">
        <v>196</v>
      </c>
      <c r="H591" s="176">
        <v>6.3E-2</v>
      </c>
      <c r="L591" s="173"/>
      <c r="M591" s="177"/>
      <c r="N591" s="178"/>
      <c r="O591" s="178"/>
      <c r="P591" s="178"/>
      <c r="Q591" s="178"/>
      <c r="R591" s="178"/>
      <c r="S591" s="178"/>
      <c r="T591" s="179"/>
      <c r="AT591" s="174" t="s">
        <v>146</v>
      </c>
      <c r="AU591" s="174" t="s">
        <v>86</v>
      </c>
      <c r="AV591" s="16" t="s">
        <v>137</v>
      </c>
      <c r="AW591" s="16" t="s">
        <v>37</v>
      </c>
      <c r="AX591" s="16" t="s">
        <v>84</v>
      </c>
      <c r="AY591" s="174" t="s">
        <v>128</v>
      </c>
    </row>
    <row r="592" spans="1:65" s="12" customFormat="1" ht="22.75" customHeight="1">
      <c r="B592" s="123"/>
      <c r="D592" s="124" t="s">
        <v>75</v>
      </c>
      <c r="E592" s="133" t="s">
        <v>977</v>
      </c>
      <c r="F592" s="133" t="s">
        <v>978</v>
      </c>
      <c r="J592" s="134">
        <f>BK592</f>
        <v>29114.68</v>
      </c>
      <c r="L592" s="123"/>
      <c r="M592" s="127"/>
      <c r="N592" s="128"/>
      <c r="O592" s="128"/>
      <c r="P592" s="129">
        <f>SUM(P593:P626)</f>
        <v>0</v>
      </c>
      <c r="Q592" s="128"/>
      <c r="R592" s="129">
        <f>SUM(R593:R626)</f>
        <v>0.45460509818000006</v>
      </c>
      <c r="S592" s="128"/>
      <c r="T592" s="130">
        <f>SUM(T593:T626)</f>
        <v>0</v>
      </c>
      <c r="AR592" s="124" t="s">
        <v>86</v>
      </c>
      <c r="AT592" s="131" t="s">
        <v>75</v>
      </c>
      <c r="AU592" s="131" t="s">
        <v>84</v>
      </c>
      <c r="AY592" s="124" t="s">
        <v>128</v>
      </c>
      <c r="BK592" s="132">
        <f>SUM(BK593:BK626)</f>
        <v>29114.68</v>
      </c>
    </row>
    <row r="593" spans="1:65" s="2" customFormat="1" ht="49" customHeight="1">
      <c r="A593" s="30"/>
      <c r="B593" s="135"/>
      <c r="C593" s="136" t="s">
        <v>979</v>
      </c>
      <c r="D593" s="136" t="s">
        <v>132</v>
      </c>
      <c r="E593" s="137" t="s">
        <v>980</v>
      </c>
      <c r="F593" s="138" t="s">
        <v>981</v>
      </c>
      <c r="G593" s="139" t="s">
        <v>176</v>
      </c>
      <c r="H593" s="140">
        <v>11.849</v>
      </c>
      <c r="I593" s="141">
        <v>855</v>
      </c>
      <c r="J593" s="141">
        <f>ROUND(I593*H593,2)</f>
        <v>10130.9</v>
      </c>
      <c r="K593" s="138" t="s">
        <v>136</v>
      </c>
      <c r="L593" s="31"/>
      <c r="M593" s="142" t="s">
        <v>3</v>
      </c>
      <c r="N593" s="143" t="s">
        <v>47</v>
      </c>
      <c r="O593" s="144">
        <v>0</v>
      </c>
      <c r="P593" s="144">
        <f>O593*H593</f>
        <v>0</v>
      </c>
      <c r="Q593" s="144">
        <v>1.4498820000000001E-2</v>
      </c>
      <c r="R593" s="144">
        <f>Q593*H593</f>
        <v>0.17179651818000002</v>
      </c>
      <c r="S593" s="144">
        <v>0</v>
      </c>
      <c r="T593" s="145">
        <f>S593*H593</f>
        <v>0</v>
      </c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R593" s="146" t="s">
        <v>177</v>
      </c>
      <c r="AT593" s="146" t="s">
        <v>132</v>
      </c>
      <c r="AU593" s="146" t="s">
        <v>86</v>
      </c>
      <c r="AY593" s="18" t="s">
        <v>128</v>
      </c>
      <c r="BE593" s="147">
        <f>IF(N593="základní",J593,0)</f>
        <v>10130.9</v>
      </c>
      <c r="BF593" s="147">
        <f>IF(N593="snížená",J593,0)</f>
        <v>0</v>
      </c>
      <c r="BG593" s="147">
        <f>IF(N593="zákl. přenesená",J593,0)</f>
        <v>0</v>
      </c>
      <c r="BH593" s="147">
        <f>IF(N593="sníž. přenesená",J593,0)</f>
        <v>0</v>
      </c>
      <c r="BI593" s="147">
        <f>IF(N593="nulová",J593,0)</f>
        <v>0</v>
      </c>
      <c r="BJ593" s="18" t="s">
        <v>84</v>
      </c>
      <c r="BK593" s="147">
        <f>ROUND(I593*H593,2)</f>
        <v>10130.9</v>
      </c>
      <c r="BL593" s="18" t="s">
        <v>177</v>
      </c>
      <c r="BM593" s="146" t="s">
        <v>982</v>
      </c>
    </row>
    <row r="594" spans="1:65" s="2" customFormat="1" ht="11">
      <c r="A594" s="30"/>
      <c r="B594" s="31"/>
      <c r="C594" s="30"/>
      <c r="D594" s="148" t="s">
        <v>139</v>
      </c>
      <c r="E594" s="30"/>
      <c r="F594" s="149" t="s">
        <v>983</v>
      </c>
      <c r="G594" s="30"/>
      <c r="H594" s="30"/>
      <c r="I594" s="30"/>
      <c r="J594" s="30"/>
      <c r="K594" s="30"/>
      <c r="L594" s="31"/>
      <c r="M594" s="150"/>
      <c r="N594" s="151"/>
      <c r="O594" s="51"/>
      <c r="P594" s="51"/>
      <c r="Q594" s="51"/>
      <c r="R594" s="51"/>
      <c r="S594" s="51"/>
      <c r="T594" s="52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T594" s="18" t="s">
        <v>139</v>
      </c>
      <c r="AU594" s="18" t="s">
        <v>86</v>
      </c>
    </row>
    <row r="595" spans="1:65" s="14" customFormat="1" ht="12">
      <c r="B595" s="160"/>
      <c r="D595" s="153" t="s">
        <v>146</v>
      </c>
      <c r="E595" s="161" t="s">
        <v>3</v>
      </c>
      <c r="F595" s="162" t="s">
        <v>984</v>
      </c>
      <c r="H595" s="161" t="s">
        <v>3</v>
      </c>
      <c r="L595" s="160"/>
      <c r="M595" s="163"/>
      <c r="N595" s="164"/>
      <c r="O595" s="164"/>
      <c r="P595" s="164"/>
      <c r="Q595" s="164"/>
      <c r="R595" s="164"/>
      <c r="S595" s="164"/>
      <c r="T595" s="165"/>
      <c r="AT595" s="161" t="s">
        <v>146</v>
      </c>
      <c r="AU595" s="161" t="s">
        <v>86</v>
      </c>
      <c r="AV595" s="14" t="s">
        <v>84</v>
      </c>
      <c r="AW595" s="14" t="s">
        <v>37</v>
      </c>
      <c r="AX595" s="14" t="s">
        <v>76</v>
      </c>
      <c r="AY595" s="161" t="s">
        <v>128</v>
      </c>
    </row>
    <row r="596" spans="1:65" s="14" customFormat="1" ht="12">
      <c r="B596" s="160"/>
      <c r="D596" s="153" t="s">
        <v>146</v>
      </c>
      <c r="E596" s="161" t="s">
        <v>3</v>
      </c>
      <c r="F596" s="162" t="s">
        <v>346</v>
      </c>
      <c r="H596" s="161" t="s">
        <v>3</v>
      </c>
      <c r="L596" s="160"/>
      <c r="M596" s="163"/>
      <c r="N596" s="164"/>
      <c r="O596" s="164"/>
      <c r="P596" s="164"/>
      <c r="Q596" s="164"/>
      <c r="R596" s="164"/>
      <c r="S596" s="164"/>
      <c r="T596" s="165"/>
      <c r="AT596" s="161" t="s">
        <v>146</v>
      </c>
      <c r="AU596" s="161" t="s">
        <v>86</v>
      </c>
      <c r="AV596" s="14" t="s">
        <v>84</v>
      </c>
      <c r="AW596" s="14" t="s">
        <v>37</v>
      </c>
      <c r="AX596" s="14" t="s">
        <v>76</v>
      </c>
      <c r="AY596" s="161" t="s">
        <v>128</v>
      </c>
    </row>
    <row r="597" spans="1:65" s="13" customFormat="1" ht="12">
      <c r="B597" s="152"/>
      <c r="D597" s="153" t="s">
        <v>146</v>
      </c>
      <c r="E597" s="159" t="s">
        <v>3</v>
      </c>
      <c r="F597" s="154" t="s">
        <v>723</v>
      </c>
      <c r="H597" s="155">
        <v>-46.49</v>
      </c>
      <c r="L597" s="152"/>
      <c r="M597" s="156"/>
      <c r="N597" s="157"/>
      <c r="O597" s="157"/>
      <c r="P597" s="157"/>
      <c r="Q597" s="157"/>
      <c r="R597" s="157"/>
      <c r="S597" s="157"/>
      <c r="T597" s="158"/>
      <c r="AT597" s="159" t="s">
        <v>146</v>
      </c>
      <c r="AU597" s="159" t="s">
        <v>86</v>
      </c>
      <c r="AV597" s="13" t="s">
        <v>86</v>
      </c>
      <c r="AW597" s="13" t="s">
        <v>37</v>
      </c>
      <c r="AX597" s="13" t="s">
        <v>76</v>
      </c>
      <c r="AY597" s="159" t="s">
        <v>128</v>
      </c>
    </row>
    <row r="598" spans="1:65" s="14" customFormat="1" ht="12">
      <c r="B598" s="160"/>
      <c r="D598" s="153" t="s">
        <v>146</v>
      </c>
      <c r="E598" s="161" t="s">
        <v>3</v>
      </c>
      <c r="F598" s="162" t="s">
        <v>584</v>
      </c>
      <c r="H598" s="161" t="s">
        <v>3</v>
      </c>
      <c r="L598" s="160"/>
      <c r="M598" s="163"/>
      <c r="N598" s="164"/>
      <c r="O598" s="164"/>
      <c r="P598" s="164"/>
      <c r="Q598" s="164"/>
      <c r="R598" s="164"/>
      <c r="S598" s="164"/>
      <c r="T598" s="165"/>
      <c r="AT598" s="161" t="s">
        <v>146</v>
      </c>
      <c r="AU598" s="161" t="s">
        <v>86</v>
      </c>
      <c r="AV598" s="14" t="s">
        <v>84</v>
      </c>
      <c r="AW598" s="14" t="s">
        <v>37</v>
      </c>
      <c r="AX598" s="14" t="s">
        <v>76</v>
      </c>
      <c r="AY598" s="161" t="s">
        <v>128</v>
      </c>
    </row>
    <row r="599" spans="1:65" s="13" customFormat="1" ht="12">
      <c r="B599" s="152"/>
      <c r="D599" s="153" t="s">
        <v>146</v>
      </c>
      <c r="E599" s="159" t="s">
        <v>3</v>
      </c>
      <c r="F599" s="154" t="s">
        <v>985</v>
      </c>
      <c r="H599" s="155">
        <v>58.338999999999999</v>
      </c>
      <c r="L599" s="152"/>
      <c r="M599" s="156"/>
      <c r="N599" s="157"/>
      <c r="O599" s="157"/>
      <c r="P599" s="157"/>
      <c r="Q599" s="157"/>
      <c r="R599" s="157"/>
      <c r="S599" s="157"/>
      <c r="T599" s="158"/>
      <c r="AT599" s="159" t="s">
        <v>146</v>
      </c>
      <c r="AU599" s="159" t="s">
        <v>86</v>
      </c>
      <c r="AV599" s="13" t="s">
        <v>86</v>
      </c>
      <c r="AW599" s="13" t="s">
        <v>37</v>
      </c>
      <c r="AX599" s="13" t="s">
        <v>76</v>
      </c>
      <c r="AY599" s="159" t="s">
        <v>128</v>
      </c>
    </row>
    <row r="600" spans="1:65" s="16" customFormat="1" ht="12">
      <c r="B600" s="173"/>
      <c r="D600" s="153" t="s">
        <v>146</v>
      </c>
      <c r="E600" s="174" t="s">
        <v>3</v>
      </c>
      <c r="F600" s="175" t="s">
        <v>196</v>
      </c>
      <c r="H600" s="176">
        <v>11.849</v>
      </c>
      <c r="L600" s="173"/>
      <c r="M600" s="177"/>
      <c r="N600" s="178"/>
      <c r="O600" s="178"/>
      <c r="P600" s="178"/>
      <c r="Q600" s="178"/>
      <c r="R600" s="178"/>
      <c r="S600" s="178"/>
      <c r="T600" s="179"/>
      <c r="AT600" s="174" t="s">
        <v>146</v>
      </c>
      <c r="AU600" s="174" t="s">
        <v>86</v>
      </c>
      <c r="AV600" s="16" t="s">
        <v>137</v>
      </c>
      <c r="AW600" s="16" t="s">
        <v>37</v>
      </c>
      <c r="AX600" s="16" t="s">
        <v>84</v>
      </c>
      <c r="AY600" s="174" t="s">
        <v>128</v>
      </c>
    </row>
    <row r="601" spans="1:65" s="2" customFormat="1" ht="37.75" customHeight="1">
      <c r="A601" s="30"/>
      <c r="B601" s="135"/>
      <c r="C601" s="136" t="s">
        <v>986</v>
      </c>
      <c r="D601" s="136" t="s">
        <v>132</v>
      </c>
      <c r="E601" s="137" t="s">
        <v>987</v>
      </c>
      <c r="F601" s="138" t="s">
        <v>988</v>
      </c>
      <c r="G601" s="139" t="s">
        <v>176</v>
      </c>
      <c r="H601" s="140">
        <v>11.849</v>
      </c>
      <c r="I601" s="141">
        <v>41.4</v>
      </c>
      <c r="J601" s="141">
        <f>ROUND(I601*H601,2)</f>
        <v>490.55</v>
      </c>
      <c r="K601" s="138" t="s">
        <v>136</v>
      </c>
      <c r="L601" s="31"/>
      <c r="M601" s="142" t="s">
        <v>3</v>
      </c>
      <c r="N601" s="143" t="s">
        <v>47</v>
      </c>
      <c r="O601" s="144">
        <v>0</v>
      </c>
      <c r="P601" s="144">
        <f>O601*H601</f>
        <v>0</v>
      </c>
      <c r="Q601" s="144">
        <v>1E-4</v>
      </c>
      <c r="R601" s="144">
        <f>Q601*H601</f>
        <v>1.1849E-3</v>
      </c>
      <c r="S601" s="144">
        <v>0</v>
      </c>
      <c r="T601" s="145">
        <f>S601*H601</f>
        <v>0</v>
      </c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R601" s="146" t="s">
        <v>177</v>
      </c>
      <c r="AT601" s="146" t="s">
        <v>132</v>
      </c>
      <c r="AU601" s="146" t="s">
        <v>86</v>
      </c>
      <c r="AY601" s="18" t="s">
        <v>128</v>
      </c>
      <c r="BE601" s="147">
        <f>IF(N601="základní",J601,0)</f>
        <v>490.55</v>
      </c>
      <c r="BF601" s="147">
        <f>IF(N601="snížená",J601,0)</f>
        <v>0</v>
      </c>
      <c r="BG601" s="147">
        <f>IF(N601="zákl. přenesená",J601,0)</f>
        <v>0</v>
      </c>
      <c r="BH601" s="147">
        <f>IF(N601="sníž. přenesená",J601,0)</f>
        <v>0</v>
      </c>
      <c r="BI601" s="147">
        <f>IF(N601="nulová",J601,0)</f>
        <v>0</v>
      </c>
      <c r="BJ601" s="18" t="s">
        <v>84</v>
      </c>
      <c r="BK601" s="147">
        <f>ROUND(I601*H601,2)</f>
        <v>490.55</v>
      </c>
      <c r="BL601" s="18" t="s">
        <v>177</v>
      </c>
      <c r="BM601" s="146" t="s">
        <v>989</v>
      </c>
    </row>
    <row r="602" spans="1:65" s="2" customFormat="1" ht="11">
      <c r="A602" s="30"/>
      <c r="B602" s="31"/>
      <c r="C602" s="30"/>
      <c r="D602" s="148" t="s">
        <v>139</v>
      </c>
      <c r="E602" s="30"/>
      <c r="F602" s="149" t="s">
        <v>990</v>
      </c>
      <c r="G602" s="30"/>
      <c r="H602" s="30"/>
      <c r="I602" s="30"/>
      <c r="J602" s="30"/>
      <c r="K602" s="30"/>
      <c r="L602" s="31"/>
      <c r="M602" s="150"/>
      <c r="N602" s="151"/>
      <c r="O602" s="51"/>
      <c r="P602" s="51"/>
      <c r="Q602" s="51"/>
      <c r="R602" s="51"/>
      <c r="S602" s="51"/>
      <c r="T602" s="52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T602" s="18" t="s">
        <v>139</v>
      </c>
      <c r="AU602" s="18" t="s">
        <v>86</v>
      </c>
    </row>
    <row r="603" spans="1:65" s="14" customFormat="1" ht="12">
      <c r="B603" s="160"/>
      <c r="D603" s="153" t="s">
        <v>146</v>
      </c>
      <c r="E603" s="161" t="s">
        <v>3</v>
      </c>
      <c r="F603" s="162" t="s">
        <v>991</v>
      </c>
      <c r="H603" s="161" t="s">
        <v>3</v>
      </c>
      <c r="L603" s="160"/>
      <c r="M603" s="163"/>
      <c r="N603" s="164"/>
      <c r="O603" s="164"/>
      <c r="P603" s="164"/>
      <c r="Q603" s="164"/>
      <c r="R603" s="164"/>
      <c r="S603" s="164"/>
      <c r="T603" s="165"/>
      <c r="AT603" s="161" t="s">
        <v>146</v>
      </c>
      <c r="AU603" s="161" t="s">
        <v>86</v>
      </c>
      <c r="AV603" s="14" t="s">
        <v>84</v>
      </c>
      <c r="AW603" s="14" t="s">
        <v>37</v>
      </c>
      <c r="AX603" s="14" t="s">
        <v>76</v>
      </c>
      <c r="AY603" s="161" t="s">
        <v>128</v>
      </c>
    </row>
    <row r="604" spans="1:65" s="13" customFormat="1" ht="12">
      <c r="B604" s="152"/>
      <c r="D604" s="153" t="s">
        <v>146</v>
      </c>
      <c r="E604" s="159" t="s">
        <v>3</v>
      </c>
      <c r="F604" s="154" t="s">
        <v>992</v>
      </c>
      <c r="H604" s="155">
        <v>11.849</v>
      </c>
      <c r="L604" s="152"/>
      <c r="M604" s="156"/>
      <c r="N604" s="157"/>
      <c r="O604" s="157"/>
      <c r="P604" s="157"/>
      <c r="Q604" s="157"/>
      <c r="R604" s="157"/>
      <c r="S604" s="157"/>
      <c r="T604" s="158"/>
      <c r="AT604" s="159" t="s">
        <v>146</v>
      </c>
      <c r="AU604" s="159" t="s">
        <v>86</v>
      </c>
      <c r="AV604" s="13" t="s">
        <v>86</v>
      </c>
      <c r="AW604" s="13" t="s">
        <v>37</v>
      </c>
      <c r="AX604" s="13" t="s">
        <v>76</v>
      </c>
      <c r="AY604" s="159" t="s">
        <v>128</v>
      </c>
    </row>
    <row r="605" spans="1:65" s="16" customFormat="1" ht="12">
      <c r="B605" s="173"/>
      <c r="D605" s="153" t="s">
        <v>146</v>
      </c>
      <c r="E605" s="174" t="s">
        <v>3</v>
      </c>
      <c r="F605" s="175" t="s">
        <v>196</v>
      </c>
      <c r="H605" s="176">
        <v>11.849</v>
      </c>
      <c r="L605" s="173"/>
      <c r="M605" s="177"/>
      <c r="N605" s="178"/>
      <c r="O605" s="178"/>
      <c r="P605" s="178"/>
      <c r="Q605" s="178"/>
      <c r="R605" s="178"/>
      <c r="S605" s="178"/>
      <c r="T605" s="179"/>
      <c r="AT605" s="174" t="s">
        <v>146</v>
      </c>
      <c r="AU605" s="174" t="s">
        <v>86</v>
      </c>
      <c r="AV605" s="16" t="s">
        <v>137</v>
      </c>
      <c r="AW605" s="16" t="s">
        <v>37</v>
      </c>
      <c r="AX605" s="16" t="s">
        <v>84</v>
      </c>
      <c r="AY605" s="174" t="s">
        <v>128</v>
      </c>
    </row>
    <row r="606" spans="1:65" s="2" customFormat="1" ht="44.25" customHeight="1">
      <c r="A606" s="30"/>
      <c r="B606" s="135"/>
      <c r="C606" s="136" t="s">
        <v>993</v>
      </c>
      <c r="D606" s="136" t="s">
        <v>132</v>
      </c>
      <c r="E606" s="137" t="s">
        <v>994</v>
      </c>
      <c r="F606" s="138" t="s">
        <v>995</v>
      </c>
      <c r="G606" s="139" t="s">
        <v>176</v>
      </c>
      <c r="H606" s="140">
        <v>11.849</v>
      </c>
      <c r="I606" s="141">
        <v>58.4</v>
      </c>
      <c r="J606" s="141">
        <f>ROUND(I606*H606,2)</f>
        <v>691.98</v>
      </c>
      <c r="K606" s="138" t="s">
        <v>136</v>
      </c>
      <c r="L606" s="31"/>
      <c r="M606" s="142" t="s">
        <v>3</v>
      </c>
      <c r="N606" s="143" t="s">
        <v>47</v>
      </c>
      <c r="O606" s="144">
        <v>0</v>
      </c>
      <c r="P606" s="144">
        <f>O606*H606</f>
        <v>0</v>
      </c>
      <c r="Q606" s="144">
        <v>0</v>
      </c>
      <c r="R606" s="144">
        <f>Q606*H606</f>
        <v>0</v>
      </c>
      <c r="S606" s="144">
        <v>0</v>
      </c>
      <c r="T606" s="145">
        <f>S606*H606</f>
        <v>0</v>
      </c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R606" s="146" t="s">
        <v>177</v>
      </c>
      <c r="AT606" s="146" t="s">
        <v>132</v>
      </c>
      <c r="AU606" s="146" t="s">
        <v>86</v>
      </c>
      <c r="AY606" s="18" t="s">
        <v>128</v>
      </c>
      <c r="BE606" s="147">
        <f>IF(N606="základní",J606,0)</f>
        <v>691.98</v>
      </c>
      <c r="BF606" s="147">
        <f>IF(N606="snížená",J606,0)</f>
        <v>0</v>
      </c>
      <c r="BG606" s="147">
        <f>IF(N606="zákl. přenesená",J606,0)</f>
        <v>0</v>
      </c>
      <c r="BH606" s="147">
        <f>IF(N606="sníž. přenesená",J606,0)</f>
        <v>0</v>
      </c>
      <c r="BI606" s="147">
        <f>IF(N606="nulová",J606,0)</f>
        <v>0</v>
      </c>
      <c r="BJ606" s="18" t="s">
        <v>84</v>
      </c>
      <c r="BK606" s="147">
        <f>ROUND(I606*H606,2)</f>
        <v>691.98</v>
      </c>
      <c r="BL606" s="18" t="s">
        <v>177</v>
      </c>
      <c r="BM606" s="146" t="s">
        <v>996</v>
      </c>
    </row>
    <row r="607" spans="1:65" s="2" customFormat="1" ht="11">
      <c r="A607" s="30"/>
      <c r="B607" s="31"/>
      <c r="C607" s="30"/>
      <c r="D607" s="148" t="s">
        <v>139</v>
      </c>
      <c r="E607" s="30"/>
      <c r="F607" s="149" t="s">
        <v>997</v>
      </c>
      <c r="G607" s="30"/>
      <c r="H607" s="30"/>
      <c r="I607" s="30"/>
      <c r="J607" s="30"/>
      <c r="K607" s="30"/>
      <c r="L607" s="31"/>
      <c r="M607" s="150"/>
      <c r="N607" s="151"/>
      <c r="O607" s="51"/>
      <c r="P607" s="51"/>
      <c r="Q607" s="51"/>
      <c r="R607" s="51"/>
      <c r="S607" s="51"/>
      <c r="T607" s="52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T607" s="18" t="s">
        <v>139</v>
      </c>
      <c r="AU607" s="18" t="s">
        <v>86</v>
      </c>
    </row>
    <row r="608" spans="1:65" s="14" customFormat="1" ht="12">
      <c r="B608" s="160"/>
      <c r="D608" s="153" t="s">
        <v>146</v>
      </c>
      <c r="E608" s="161" t="s">
        <v>3</v>
      </c>
      <c r="F608" s="162" t="s">
        <v>984</v>
      </c>
      <c r="H608" s="161" t="s">
        <v>3</v>
      </c>
      <c r="L608" s="160"/>
      <c r="M608" s="163"/>
      <c r="N608" s="164"/>
      <c r="O608" s="164"/>
      <c r="P608" s="164"/>
      <c r="Q608" s="164"/>
      <c r="R608" s="164"/>
      <c r="S608" s="164"/>
      <c r="T608" s="165"/>
      <c r="AT608" s="161" t="s">
        <v>146</v>
      </c>
      <c r="AU608" s="161" t="s">
        <v>86</v>
      </c>
      <c r="AV608" s="14" t="s">
        <v>84</v>
      </c>
      <c r="AW608" s="14" t="s">
        <v>37</v>
      </c>
      <c r="AX608" s="14" t="s">
        <v>76</v>
      </c>
      <c r="AY608" s="161" t="s">
        <v>128</v>
      </c>
    </row>
    <row r="609" spans="1:65" s="14" customFormat="1" ht="12">
      <c r="B609" s="160"/>
      <c r="D609" s="153" t="s">
        <v>146</v>
      </c>
      <c r="E609" s="161" t="s">
        <v>3</v>
      </c>
      <c r="F609" s="162" t="s">
        <v>346</v>
      </c>
      <c r="H609" s="161" t="s">
        <v>3</v>
      </c>
      <c r="L609" s="160"/>
      <c r="M609" s="163"/>
      <c r="N609" s="164"/>
      <c r="O609" s="164"/>
      <c r="P609" s="164"/>
      <c r="Q609" s="164"/>
      <c r="R609" s="164"/>
      <c r="S609" s="164"/>
      <c r="T609" s="165"/>
      <c r="AT609" s="161" t="s">
        <v>146</v>
      </c>
      <c r="AU609" s="161" t="s">
        <v>86</v>
      </c>
      <c r="AV609" s="14" t="s">
        <v>84</v>
      </c>
      <c r="AW609" s="14" t="s">
        <v>37</v>
      </c>
      <c r="AX609" s="14" t="s">
        <v>76</v>
      </c>
      <c r="AY609" s="161" t="s">
        <v>128</v>
      </c>
    </row>
    <row r="610" spans="1:65" s="13" customFormat="1" ht="12">
      <c r="B610" s="152"/>
      <c r="D610" s="153" t="s">
        <v>146</v>
      </c>
      <c r="E610" s="159" t="s">
        <v>3</v>
      </c>
      <c r="F610" s="154" t="s">
        <v>723</v>
      </c>
      <c r="H610" s="155">
        <v>-46.49</v>
      </c>
      <c r="L610" s="152"/>
      <c r="M610" s="156"/>
      <c r="N610" s="157"/>
      <c r="O610" s="157"/>
      <c r="P610" s="157"/>
      <c r="Q610" s="157"/>
      <c r="R610" s="157"/>
      <c r="S610" s="157"/>
      <c r="T610" s="158"/>
      <c r="AT610" s="159" t="s">
        <v>146</v>
      </c>
      <c r="AU610" s="159" t="s">
        <v>86</v>
      </c>
      <c r="AV610" s="13" t="s">
        <v>86</v>
      </c>
      <c r="AW610" s="13" t="s">
        <v>37</v>
      </c>
      <c r="AX610" s="13" t="s">
        <v>76</v>
      </c>
      <c r="AY610" s="159" t="s">
        <v>128</v>
      </c>
    </row>
    <row r="611" spans="1:65" s="14" customFormat="1" ht="12">
      <c r="B611" s="160"/>
      <c r="D611" s="153" t="s">
        <v>146</v>
      </c>
      <c r="E611" s="161" t="s">
        <v>3</v>
      </c>
      <c r="F611" s="162" t="s">
        <v>584</v>
      </c>
      <c r="H611" s="161" t="s">
        <v>3</v>
      </c>
      <c r="L611" s="160"/>
      <c r="M611" s="163"/>
      <c r="N611" s="164"/>
      <c r="O611" s="164"/>
      <c r="P611" s="164"/>
      <c r="Q611" s="164"/>
      <c r="R611" s="164"/>
      <c r="S611" s="164"/>
      <c r="T611" s="165"/>
      <c r="AT611" s="161" t="s">
        <v>146</v>
      </c>
      <c r="AU611" s="161" t="s">
        <v>86</v>
      </c>
      <c r="AV611" s="14" t="s">
        <v>84</v>
      </c>
      <c r="AW611" s="14" t="s">
        <v>37</v>
      </c>
      <c r="AX611" s="14" t="s">
        <v>76</v>
      </c>
      <c r="AY611" s="161" t="s">
        <v>128</v>
      </c>
    </row>
    <row r="612" spans="1:65" s="13" customFormat="1" ht="12">
      <c r="B612" s="152"/>
      <c r="D612" s="153" t="s">
        <v>146</v>
      </c>
      <c r="E612" s="159" t="s">
        <v>3</v>
      </c>
      <c r="F612" s="154" t="s">
        <v>985</v>
      </c>
      <c r="H612" s="155">
        <v>58.338999999999999</v>
      </c>
      <c r="L612" s="152"/>
      <c r="M612" s="156"/>
      <c r="N612" s="157"/>
      <c r="O612" s="157"/>
      <c r="P612" s="157"/>
      <c r="Q612" s="157"/>
      <c r="R612" s="157"/>
      <c r="S612" s="157"/>
      <c r="T612" s="158"/>
      <c r="AT612" s="159" t="s">
        <v>146</v>
      </c>
      <c r="AU612" s="159" t="s">
        <v>86</v>
      </c>
      <c r="AV612" s="13" t="s">
        <v>86</v>
      </c>
      <c r="AW612" s="13" t="s">
        <v>37</v>
      </c>
      <c r="AX612" s="13" t="s">
        <v>76</v>
      </c>
      <c r="AY612" s="159" t="s">
        <v>128</v>
      </c>
    </row>
    <row r="613" spans="1:65" s="16" customFormat="1" ht="12">
      <c r="B613" s="173"/>
      <c r="D613" s="153" t="s">
        <v>146</v>
      </c>
      <c r="E613" s="174" t="s">
        <v>3</v>
      </c>
      <c r="F613" s="175" t="s">
        <v>196</v>
      </c>
      <c r="H613" s="176">
        <v>11.849</v>
      </c>
      <c r="L613" s="173"/>
      <c r="M613" s="177"/>
      <c r="N613" s="178"/>
      <c r="O613" s="178"/>
      <c r="P613" s="178"/>
      <c r="Q613" s="178"/>
      <c r="R613" s="178"/>
      <c r="S613" s="178"/>
      <c r="T613" s="179"/>
      <c r="AT613" s="174" t="s">
        <v>146</v>
      </c>
      <c r="AU613" s="174" t="s">
        <v>86</v>
      </c>
      <c r="AV613" s="16" t="s">
        <v>137</v>
      </c>
      <c r="AW613" s="16" t="s">
        <v>37</v>
      </c>
      <c r="AX613" s="16" t="s">
        <v>84</v>
      </c>
      <c r="AY613" s="174" t="s">
        <v>128</v>
      </c>
    </row>
    <row r="614" spans="1:65" s="2" customFormat="1" ht="24.25" customHeight="1">
      <c r="A614" s="30"/>
      <c r="B614" s="135"/>
      <c r="C614" s="183" t="s">
        <v>998</v>
      </c>
      <c r="D614" s="183" t="s">
        <v>533</v>
      </c>
      <c r="E614" s="184" t="s">
        <v>999</v>
      </c>
      <c r="F614" s="185" t="s">
        <v>1000</v>
      </c>
      <c r="G614" s="186" t="s">
        <v>176</v>
      </c>
      <c r="H614" s="187">
        <v>13.311999999999999</v>
      </c>
      <c r="I614" s="188">
        <v>33.5</v>
      </c>
      <c r="J614" s="188">
        <f>ROUND(I614*H614,2)</f>
        <v>445.95</v>
      </c>
      <c r="K614" s="185" t="s">
        <v>136</v>
      </c>
      <c r="L614" s="189"/>
      <c r="M614" s="190" t="s">
        <v>3</v>
      </c>
      <c r="N614" s="191" t="s">
        <v>47</v>
      </c>
      <c r="O614" s="144">
        <v>0</v>
      </c>
      <c r="P614" s="144">
        <f>O614*H614</f>
        <v>0</v>
      </c>
      <c r="Q614" s="144">
        <v>1.3999999999999999E-4</v>
      </c>
      <c r="R614" s="144">
        <f>Q614*H614</f>
        <v>1.8636799999999997E-3</v>
      </c>
      <c r="S614" s="144">
        <v>0</v>
      </c>
      <c r="T614" s="145">
        <f>S614*H614</f>
        <v>0</v>
      </c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R614" s="146" t="s">
        <v>853</v>
      </c>
      <c r="AT614" s="146" t="s">
        <v>533</v>
      </c>
      <c r="AU614" s="146" t="s">
        <v>86</v>
      </c>
      <c r="AY614" s="18" t="s">
        <v>128</v>
      </c>
      <c r="BE614" s="147">
        <f>IF(N614="základní",J614,0)</f>
        <v>445.95</v>
      </c>
      <c r="BF614" s="147">
        <f>IF(N614="snížená",J614,0)</f>
        <v>0</v>
      </c>
      <c r="BG614" s="147">
        <f>IF(N614="zákl. přenesená",J614,0)</f>
        <v>0</v>
      </c>
      <c r="BH614" s="147">
        <f>IF(N614="sníž. přenesená",J614,0)</f>
        <v>0</v>
      </c>
      <c r="BI614" s="147">
        <f>IF(N614="nulová",J614,0)</f>
        <v>0</v>
      </c>
      <c r="BJ614" s="18" t="s">
        <v>84</v>
      </c>
      <c r="BK614" s="147">
        <f>ROUND(I614*H614,2)</f>
        <v>445.95</v>
      </c>
      <c r="BL614" s="18" t="s">
        <v>177</v>
      </c>
      <c r="BM614" s="146" t="s">
        <v>1001</v>
      </c>
    </row>
    <row r="615" spans="1:65" s="13" customFormat="1" ht="12">
      <c r="B615" s="152"/>
      <c r="D615" s="153" t="s">
        <v>146</v>
      </c>
      <c r="E615" s="159" t="s">
        <v>3</v>
      </c>
      <c r="F615" s="154" t="s">
        <v>1002</v>
      </c>
      <c r="H615" s="155">
        <v>13.311999999999999</v>
      </c>
      <c r="L615" s="152"/>
      <c r="M615" s="156"/>
      <c r="N615" s="157"/>
      <c r="O615" s="157"/>
      <c r="P615" s="157"/>
      <c r="Q615" s="157"/>
      <c r="R615" s="157"/>
      <c r="S615" s="157"/>
      <c r="T615" s="158"/>
      <c r="AT615" s="159" t="s">
        <v>146</v>
      </c>
      <c r="AU615" s="159" t="s">
        <v>86</v>
      </c>
      <c r="AV615" s="13" t="s">
        <v>86</v>
      </c>
      <c r="AW615" s="13" t="s">
        <v>37</v>
      </c>
      <c r="AX615" s="13" t="s">
        <v>84</v>
      </c>
      <c r="AY615" s="159" t="s">
        <v>128</v>
      </c>
    </row>
    <row r="616" spans="1:65" s="2" customFormat="1" ht="24.25" customHeight="1">
      <c r="A616" s="30"/>
      <c r="B616" s="135"/>
      <c r="C616" s="136" t="s">
        <v>1003</v>
      </c>
      <c r="D616" s="136" t="s">
        <v>132</v>
      </c>
      <c r="E616" s="137" t="s">
        <v>1004</v>
      </c>
      <c r="F616" s="138" t="s">
        <v>1005</v>
      </c>
      <c r="G616" s="139" t="s">
        <v>561</v>
      </c>
      <c r="H616" s="140">
        <v>21.52</v>
      </c>
      <c r="I616" s="141">
        <v>143.83000000000001</v>
      </c>
      <c r="J616" s="141">
        <f>ROUND(I616*H616,2)</f>
        <v>3095.22</v>
      </c>
      <c r="K616" s="138" t="s">
        <v>136</v>
      </c>
      <c r="L616" s="31"/>
      <c r="M616" s="142" t="s">
        <v>3</v>
      </c>
      <c r="N616" s="143" t="s">
        <v>47</v>
      </c>
      <c r="O616" s="144">
        <v>0</v>
      </c>
      <c r="P616" s="144">
        <f>O616*H616</f>
        <v>0</v>
      </c>
      <c r="Q616" s="144">
        <v>0</v>
      </c>
      <c r="R616" s="144">
        <f>Q616*H616</f>
        <v>0</v>
      </c>
      <c r="S616" s="144">
        <v>0</v>
      </c>
      <c r="T616" s="145">
        <f>S616*H616</f>
        <v>0</v>
      </c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R616" s="146" t="s">
        <v>177</v>
      </c>
      <c r="AT616" s="146" t="s">
        <v>132</v>
      </c>
      <c r="AU616" s="146" t="s">
        <v>86</v>
      </c>
      <c r="AY616" s="18" t="s">
        <v>128</v>
      </c>
      <c r="BE616" s="147">
        <f>IF(N616="základní",J616,0)</f>
        <v>3095.22</v>
      </c>
      <c r="BF616" s="147">
        <f>IF(N616="snížená",J616,0)</f>
        <v>0</v>
      </c>
      <c r="BG616" s="147">
        <f>IF(N616="zákl. přenesená",J616,0)</f>
        <v>0</v>
      </c>
      <c r="BH616" s="147">
        <f>IF(N616="sníž. přenesená",J616,0)</f>
        <v>0</v>
      </c>
      <c r="BI616" s="147">
        <f>IF(N616="nulová",J616,0)</f>
        <v>0</v>
      </c>
      <c r="BJ616" s="18" t="s">
        <v>84</v>
      </c>
      <c r="BK616" s="147">
        <f>ROUND(I616*H616,2)</f>
        <v>3095.22</v>
      </c>
      <c r="BL616" s="18" t="s">
        <v>177</v>
      </c>
      <c r="BM616" s="146" t="s">
        <v>1006</v>
      </c>
    </row>
    <row r="617" spans="1:65" s="2" customFormat="1" ht="11">
      <c r="A617" s="30"/>
      <c r="B617" s="31"/>
      <c r="C617" s="30"/>
      <c r="D617" s="148" t="s">
        <v>139</v>
      </c>
      <c r="E617" s="30"/>
      <c r="F617" s="149" t="s">
        <v>1007</v>
      </c>
      <c r="G617" s="30"/>
      <c r="H617" s="30"/>
      <c r="I617" s="30"/>
      <c r="J617" s="30"/>
      <c r="K617" s="30"/>
      <c r="L617" s="31"/>
      <c r="M617" s="150"/>
      <c r="N617" s="151"/>
      <c r="O617" s="51"/>
      <c r="P617" s="51"/>
      <c r="Q617" s="51"/>
      <c r="R617" s="51"/>
      <c r="S617" s="51"/>
      <c r="T617" s="52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T617" s="18" t="s">
        <v>139</v>
      </c>
      <c r="AU617" s="18" t="s">
        <v>86</v>
      </c>
    </row>
    <row r="618" spans="1:65" s="14" customFormat="1" ht="12">
      <c r="B618" s="160"/>
      <c r="D618" s="153" t="s">
        <v>146</v>
      </c>
      <c r="E618" s="161" t="s">
        <v>3</v>
      </c>
      <c r="F618" s="162" t="s">
        <v>1008</v>
      </c>
      <c r="H618" s="161" t="s">
        <v>3</v>
      </c>
      <c r="L618" s="160"/>
      <c r="M618" s="163"/>
      <c r="N618" s="164"/>
      <c r="O618" s="164"/>
      <c r="P618" s="164"/>
      <c r="Q618" s="164"/>
      <c r="R618" s="164"/>
      <c r="S618" s="164"/>
      <c r="T618" s="165"/>
      <c r="AT618" s="161" t="s">
        <v>146</v>
      </c>
      <c r="AU618" s="161" t="s">
        <v>86</v>
      </c>
      <c r="AV618" s="14" t="s">
        <v>84</v>
      </c>
      <c r="AW618" s="14" t="s">
        <v>37</v>
      </c>
      <c r="AX618" s="14" t="s">
        <v>76</v>
      </c>
      <c r="AY618" s="161" t="s">
        <v>128</v>
      </c>
    </row>
    <row r="619" spans="1:65" s="14" customFormat="1" ht="12">
      <c r="B619" s="160"/>
      <c r="D619" s="153" t="s">
        <v>146</v>
      </c>
      <c r="E619" s="161" t="s">
        <v>3</v>
      </c>
      <c r="F619" s="162" t="s">
        <v>346</v>
      </c>
      <c r="H619" s="161" t="s">
        <v>3</v>
      </c>
      <c r="L619" s="160"/>
      <c r="M619" s="163"/>
      <c r="N619" s="164"/>
      <c r="O619" s="164"/>
      <c r="P619" s="164"/>
      <c r="Q619" s="164"/>
      <c r="R619" s="164"/>
      <c r="S619" s="164"/>
      <c r="T619" s="165"/>
      <c r="AT619" s="161" t="s">
        <v>146</v>
      </c>
      <c r="AU619" s="161" t="s">
        <v>86</v>
      </c>
      <c r="AV619" s="14" t="s">
        <v>84</v>
      </c>
      <c r="AW619" s="14" t="s">
        <v>37</v>
      </c>
      <c r="AX619" s="14" t="s">
        <v>76</v>
      </c>
      <c r="AY619" s="161" t="s">
        <v>128</v>
      </c>
    </row>
    <row r="620" spans="1:65" s="13" customFormat="1" ht="12">
      <c r="B620" s="152"/>
      <c r="D620" s="153" t="s">
        <v>146</v>
      </c>
      <c r="E620" s="159" t="s">
        <v>3</v>
      </c>
      <c r="F620" s="154" t="s">
        <v>1009</v>
      </c>
      <c r="H620" s="155">
        <v>-67.2</v>
      </c>
      <c r="L620" s="152"/>
      <c r="M620" s="156"/>
      <c r="N620" s="157"/>
      <c r="O620" s="157"/>
      <c r="P620" s="157"/>
      <c r="Q620" s="157"/>
      <c r="R620" s="157"/>
      <c r="S620" s="157"/>
      <c r="T620" s="158"/>
      <c r="AT620" s="159" t="s">
        <v>146</v>
      </c>
      <c r="AU620" s="159" t="s">
        <v>86</v>
      </c>
      <c r="AV620" s="13" t="s">
        <v>86</v>
      </c>
      <c r="AW620" s="13" t="s">
        <v>37</v>
      </c>
      <c r="AX620" s="13" t="s">
        <v>76</v>
      </c>
      <c r="AY620" s="159" t="s">
        <v>128</v>
      </c>
    </row>
    <row r="621" spans="1:65" s="14" customFormat="1" ht="12">
      <c r="B621" s="160"/>
      <c r="D621" s="153" t="s">
        <v>146</v>
      </c>
      <c r="E621" s="161" t="s">
        <v>3</v>
      </c>
      <c r="F621" s="162" t="s">
        <v>584</v>
      </c>
      <c r="H621" s="161" t="s">
        <v>3</v>
      </c>
      <c r="L621" s="160"/>
      <c r="M621" s="163"/>
      <c r="N621" s="164"/>
      <c r="O621" s="164"/>
      <c r="P621" s="164"/>
      <c r="Q621" s="164"/>
      <c r="R621" s="164"/>
      <c r="S621" s="164"/>
      <c r="T621" s="165"/>
      <c r="AT621" s="161" t="s">
        <v>146</v>
      </c>
      <c r="AU621" s="161" t="s">
        <v>86</v>
      </c>
      <c r="AV621" s="14" t="s">
        <v>84</v>
      </c>
      <c r="AW621" s="14" t="s">
        <v>37</v>
      </c>
      <c r="AX621" s="14" t="s">
        <v>76</v>
      </c>
      <c r="AY621" s="161" t="s">
        <v>128</v>
      </c>
    </row>
    <row r="622" spans="1:65" s="13" customFormat="1" ht="12">
      <c r="B622" s="152"/>
      <c r="D622" s="153" t="s">
        <v>146</v>
      </c>
      <c r="E622" s="159" t="s">
        <v>3</v>
      </c>
      <c r="F622" s="154" t="s">
        <v>1010</v>
      </c>
      <c r="H622" s="155">
        <v>88.72</v>
      </c>
      <c r="L622" s="152"/>
      <c r="M622" s="156"/>
      <c r="N622" s="157"/>
      <c r="O622" s="157"/>
      <c r="P622" s="157"/>
      <c r="Q622" s="157"/>
      <c r="R622" s="157"/>
      <c r="S622" s="157"/>
      <c r="T622" s="158"/>
      <c r="AT622" s="159" t="s">
        <v>146</v>
      </c>
      <c r="AU622" s="159" t="s">
        <v>86</v>
      </c>
      <c r="AV622" s="13" t="s">
        <v>86</v>
      </c>
      <c r="AW622" s="13" t="s">
        <v>37</v>
      </c>
      <c r="AX622" s="13" t="s">
        <v>76</v>
      </c>
      <c r="AY622" s="159" t="s">
        <v>128</v>
      </c>
    </row>
    <row r="623" spans="1:65" s="16" customFormat="1" ht="12">
      <c r="B623" s="173"/>
      <c r="D623" s="153" t="s">
        <v>146</v>
      </c>
      <c r="E623" s="174" t="s">
        <v>3</v>
      </c>
      <c r="F623" s="175" t="s">
        <v>196</v>
      </c>
      <c r="H623" s="176">
        <v>21.52</v>
      </c>
      <c r="L623" s="173"/>
      <c r="M623" s="177"/>
      <c r="N623" s="178"/>
      <c r="O623" s="178"/>
      <c r="P623" s="178"/>
      <c r="Q623" s="178"/>
      <c r="R623" s="178"/>
      <c r="S623" s="178"/>
      <c r="T623" s="179"/>
      <c r="AT623" s="174" t="s">
        <v>146</v>
      </c>
      <c r="AU623" s="174" t="s">
        <v>86</v>
      </c>
      <c r="AV623" s="16" t="s">
        <v>137</v>
      </c>
      <c r="AW623" s="16" t="s">
        <v>37</v>
      </c>
      <c r="AX623" s="16" t="s">
        <v>84</v>
      </c>
      <c r="AY623" s="174" t="s">
        <v>128</v>
      </c>
    </row>
    <row r="624" spans="1:65" s="2" customFormat="1" ht="24.25" customHeight="1">
      <c r="A624" s="30"/>
      <c r="B624" s="135"/>
      <c r="C624" s="183" t="s">
        <v>1011</v>
      </c>
      <c r="D624" s="183" t="s">
        <v>533</v>
      </c>
      <c r="E624" s="184" t="s">
        <v>1012</v>
      </c>
      <c r="F624" s="185" t="s">
        <v>1013</v>
      </c>
      <c r="G624" s="186" t="s">
        <v>561</v>
      </c>
      <c r="H624" s="187">
        <v>21.52</v>
      </c>
      <c r="I624" s="188">
        <v>634.1</v>
      </c>
      <c r="J624" s="188">
        <f>ROUND(I624*H624,2)</f>
        <v>13645.83</v>
      </c>
      <c r="K624" s="185" t="s">
        <v>3</v>
      </c>
      <c r="L624" s="189"/>
      <c r="M624" s="190" t="s">
        <v>3</v>
      </c>
      <c r="N624" s="191" t="s">
        <v>47</v>
      </c>
      <c r="O624" s="144">
        <v>0</v>
      </c>
      <c r="P624" s="144">
        <f>O624*H624</f>
        <v>0</v>
      </c>
      <c r="Q624" s="144">
        <v>1.2999999999999999E-2</v>
      </c>
      <c r="R624" s="144">
        <f>Q624*H624</f>
        <v>0.27976000000000001</v>
      </c>
      <c r="S624" s="144">
        <v>0</v>
      </c>
      <c r="T624" s="145">
        <f>S624*H624</f>
        <v>0</v>
      </c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R624" s="146" t="s">
        <v>853</v>
      </c>
      <c r="AT624" s="146" t="s">
        <v>533</v>
      </c>
      <c r="AU624" s="146" t="s">
        <v>86</v>
      </c>
      <c r="AY624" s="18" t="s">
        <v>128</v>
      </c>
      <c r="BE624" s="147">
        <f>IF(N624="základní",J624,0)</f>
        <v>13645.83</v>
      </c>
      <c r="BF624" s="147">
        <f>IF(N624="snížená",J624,0)</f>
        <v>0</v>
      </c>
      <c r="BG624" s="147">
        <f>IF(N624="zákl. přenesená",J624,0)</f>
        <v>0</v>
      </c>
      <c r="BH624" s="147">
        <f>IF(N624="sníž. přenesená",J624,0)</f>
        <v>0</v>
      </c>
      <c r="BI624" s="147">
        <f>IF(N624="nulová",J624,0)</f>
        <v>0</v>
      </c>
      <c r="BJ624" s="18" t="s">
        <v>84</v>
      </c>
      <c r="BK624" s="147">
        <f>ROUND(I624*H624,2)</f>
        <v>13645.83</v>
      </c>
      <c r="BL624" s="18" t="s">
        <v>177</v>
      </c>
      <c r="BM624" s="146" t="s">
        <v>1014</v>
      </c>
    </row>
    <row r="625" spans="1:65" s="2" customFormat="1" ht="66.75" customHeight="1">
      <c r="A625" s="30"/>
      <c r="B625" s="135"/>
      <c r="C625" s="136" t="s">
        <v>1015</v>
      </c>
      <c r="D625" s="136" t="s">
        <v>132</v>
      </c>
      <c r="E625" s="137" t="s">
        <v>1016</v>
      </c>
      <c r="F625" s="138" t="s">
        <v>1017</v>
      </c>
      <c r="G625" s="139" t="s">
        <v>135</v>
      </c>
      <c r="H625" s="140">
        <v>0.45500000000000002</v>
      </c>
      <c r="I625" s="141">
        <v>1350</v>
      </c>
      <c r="J625" s="141">
        <f>ROUND(I625*H625,2)</f>
        <v>614.25</v>
      </c>
      <c r="K625" s="138" t="s">
        <v>136</v>
      </c>
      <c r="L625" s="31"/>
      <c r="M625" s="142" t="s">
        <v>3</v>
      </c>
      <c r="N625" s="143" t="s">
        <v>47</v>
      </c>
      <c r="O625" s="144">
        <v>0</v>
      </c>
      <c r="P625" s="144">
        <f>O625*H625</f>
        <v>0</v>
      </c>
      <c r="Q625" s="144">
        <v>0</v>
      </c>
      <c r="R625" s="144">
        <f>Q625*H625</f>
        <v>0</v>
      </c>
      <c r="S625" s="144">
        <v>0</v>
      </c>
      <c r="T625" s="145">
        <f>S625*H625</f>
        <v>0</v>
      </c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R625" s="146" t="s">
        <v>177</v>
      </c>
      <c r="AT625" s="146" t="s">
        <v>132</v>
      </c>
      <c r="AU625" s="146" t="s">
        <v>86</v>
      </c>
      <c r="AY625" s="18" t="s">
        <v>128</v>
      </c>
      <c r="BE625" s="147">
        <f>IF(N625="základní",J625,0)</f>
        <v>614.25</v>
      </c>
      <c r="BF625" s="147">
        <f>IF(N625="snížená",J625,0)</f>
        <v>0</v>
      </c>
      <c r="BG625" s="147">
        <f>IF(N625="zákl. přenesená",J625,0)</f>
        <v>0</v>
      </c>
      <c r="BH625" s="147">
        <f>IF(N625="sníž. přenesená",J625,0)</f>
        <v>0</v>
      </c>
      <c r="BI625" s="147">
        <f>IF(N625="nulová",J625,0)</f>
        <v>0</v>
      </c>
      <c r="BJ625" s="18" t="s">
        <v>84</v>
      </c>
      <c r="BK625" s="147">
        <f>ROUND(I625*H625,2)</f>
        <v>614.25</v>
      </c>
      <c r="BL625" s="18" t="s">
        <v>177</v>
      </c>
      <c r="BM625" s="146" t="s">
        <v>1018</v>
      </c>
    </row>
    <row r="626" spans="1:65" s="2" customFormat="1" ht="11">
      <c r="A626" s="30"/>
      <c r="B626" s="31"/>
      <c r="C626" s="30"/>
      <c r="D626" s="148" t="s">
        <v>139</v>
      </c>
      <c r="E626" s="30"/>
      <c r="F626" s="149" t="s">
        <v>1019</v>
      </c>
      <c r="G626" s="30"/>
      <c r="H626" s="30"/>
      <c r="I626" s="30"/>
      <c r="J626" s="30"/>
      <c r="K626" s="30"/>
      <c r="L626" s="31"/>
      <c r="M626" s="150"/>
      <c r="N626" s="151"/>
      <c r="O626" s="51"/>
      <c r="P626" s="51"/>
      <c r="Q626" s="51"/>
      <c r="R626" s="51"/>
      <c r="S626" s="51"/>
      <c r="T626" s="52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T626" s="18" t="s">
        <v>139</v>
      </c>
      <c r="AU626" s="18" t="s">
        <v>86</v>
      </c>
    </row>
    <row r="627" spans="1:65" s="12" customFormat="1" ht="22.75" customHeight="1">
      <c r="B627" s="123"/>
      <c r="D627" s="124" t="s">
        <v>75</v>
      </c>
      <c r="E627" s="133" t="s">
        <v>1020</v>
      </c>
      <c r="F627" s="133" t="s">
        <v>1021</v>
      </c>
      <c r="J627" s="134">
        <f>BK627</f>
        <v>3464.4300000000003</v>
      </c>
      <c r="L627" s="123"/>
      <c r="M627" s="127"/>
      <c r="N627" s="128"/>
      <c r="O627" s="128"/>
      <c r="P627" s="129">
        <f>SUM(P628:P648)</f>
        <v>0</v>
      </c>
      <c r="Q627" s="128"/>
      <c r="R627" s="129">
        <f>SUM(R628:R648)</f>
        <v>1.2726100399999999E-2</v>
      </c>
      <c r="S627" s="128"/>
      <c r="T627" s="130">
        <f>SUM(T628:T648)</f>
        <v>0</v>
      </c>
      <c r="AR627" s="124" t="s">
        <v>86</v>
      </c>
      <c r="AT627" s="131" t="s">
        <v>75</v>
      </c>
      <c r="AU627" s="131" t="s">
        <v>84</v>
      </c>
      <c r="AY627" s="124" t="s">
        <v>128</v>
      </c>
      <c r="BK627" s="132">
        <f>SUM(BK628:BK648)</f>
        <v>3464.4300000000003</v>
      </c>
    </row>
    <row r="628" spans="1:65" s="2" customFormat="1" ht="33" customHeight="1">
      <c r="A628" s="30"/>
      <c r="B628" s="135"/>
      <c r="C628" s="136" t="s">
        <v>1022</v>
      </c>
      <c r="D628" s="136" t="s">
        <v>132</v>
      </c>
      <c r="E628" s="137" t="s">
        <v>1023</v>
      </c>
      <c r="F628" s="138" t="s">
        <v>1024</v>
      </c>
      <c r="G628" s="139" t="s">
        <v>561</v>
      </c>
      <c r="H628" s="140">
        <v>2.8</v>
      </c>
      <c r="I628" s="141">
        <v>421</v>
      </c>
      <c r="J628" s="141">
        <f>ROUND(I628*H628,2)</f>
        <v>1178.8</v>
      </c>
      <c r="K628" s="138" t="s">
        <v>136</v>
      </c>
      <c r="L628" s="31"/>
      <c r="M628" s="142" t="s">
        <v>3</v>
      </c>
      <c r="N628" s="143" t="s">
        <v>47</v>
      </c>
      <c r="O628" s="144">
        <v>0</v>
      </c>
      <c r="P628" s="144">
        <f>O628*H628</f>
        <v>0</v>
      </c>
      <c r="Q628" s="144">
        <v>2.8668500000000002E-3</v>
      </c>
      <c r="R628" s="144">
        <f>Q628*H628</f>
        <v>8.0271800000000001E-3</v>
      </c>
      <c r="S628" s="144">
        <v>0</v>
      </c>
      <c r="T628" s="145">
        <f>S628*H628</f>
        <v>0</v>
      </c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R628" s="146" t="s">
        <v>177</v>
      </c>
      <c r="AT628" s="146" t="s">
        <v>132</v>
      </c>
      <c r="AU628" s="146" t="s">
        <v>86</v>
      </c>
      <c r="AY628" s="18" t="s">
        <v>128</v>
      </c>
      <c r="BE628" s="147">
        <f>IF(N628="základní",J628,0)</f>
        <v>1178.8</v>
      </c>
      <c r="BF628" s="147">
        <f>IF(N628="snížená",J628,0)</f>
        <v>0</v>
      </c>
      <c r="BG628" s="147">
        <f>IF(N628="zákl. přenesená",J628,0)</f>
        <v>0</v>
      </c>
      <c r="BH628" s="147">
        <f>IF(N628="sníž. přenesená",J628,0)</f>
        <v>0</v>
      </c>
      <c r="BI628" s="147">
        <f>IF(N628="nulová",J628,0)</f>
        <v>0</v>
      </c>
      <c r="BJ628" s="18" t="s">
        <v>84</v>
      </c>
      <c r="BK628" s="147">
        <f>ROUND(I628*H628,2)</f>
        <v>1178.8</v>
      </c>
      <c r="BL628" s="18" t="s">
        <v>177</v>
      </c>
      <c r="BM628" s="146" t="s">
        <v>1025</v>
      </c>
    </row>
    <row r="629" spans="1:65" s="2" customFormat="1" ht="11">
      <c r="A629" s="30"/>
      <c r="B629" s="31"/>
      <c r="C629" s="30"/>
      <c r="D629" s="148" t="s">
        <v>139</v>
      </c>
      <c r="E629" s="30"/>
      <c r="F629" s="149" t="s">
        <v>1026</v>
      </c>
      <c r="G629" s="30"/>
      <c r="H629" s="30"/>
      <c r="I629" s="30"/>
      <c r="J629" s="30"/>
      <c r="K629" s="30"/>
      <c r="L629" s="31"/>
      <c r="M629" s="150"/>
      <c r="N629" s="151"/>
      <c r="O629" s="51"/>
      <c r="P629" s="51"/>
      <c r="Q629" s="51"/>
      <c r="R629" s="51"/>
      <c r="S629" s="51"/>
      <c r="T629" s="52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T629" s="18" t="s">
        <v>139</v>
      </c>
      <c r="AU629" s="18" t="s">
        <v>86</v>
      </c>
    </row>
    <row r="630" spans="1:65" s="14" customFormat="1" ht="12">
      <c r="B630" s="160"/>
      <c r="D630" s="153" t="s">
        <v>146</v>
      </c>
      <c r="E630" s="161" t="s">
        <v>3</v>
      </c>
      <c r="F630" s="162" t="s">
        <v>346</v>
      </c>
      <c r="H630" s="161" t="s">
        <v>3</v>
      </c>
      <c r="L630" s="160"/>
      <c r="M630" s="163"/>
      <c r="N630" s="164"/>
      <c r="O630" s="164"/>
      <c r="P630" s="164"/>
      <c r="Q630" s="164"/>
      <c r="R630" s="164"/>
      <c r="S630" s="164"/>
      <c r="T630" s="165"/>
      <c r="AT630" s="161" t="s">
        <v>146</v>
      </c>
      <c r="AU630" s="161" t="s">
        <v>86</v>
      </c>
      <c r="AV630" s="14" t="s">
        <v>84</v>
      </c>
      <c r="AW630" s="14" t="s">
        <v>37</v>
      </c>
      <c r="AX630" s="14" t="s">
        <v>76</v>
      </c>
      <c r="AY630" s="161" t="s">
        <v>128</v>
      </c>
    </row>
    <row r="631" spans="1:65" s="13" customFormat="1" ht="12">
      <c r="B631" s="152"/>
      <c r="D631" s="153" t="s">
        <v>146</v>
      </c>
      <c r="E631" s="159" t="s">
        <v>3</v>
      </c>
      <c r="F631" s="154" t="s">
        <v>1027</v>
      </c>
      <c r="H631" s="155">
        <v>-9.1999999999999993</v>
      </c>
      <c r="L631" s="152"/>
      <c r="M631" s="156"/>
      <c r="N631" s="157"/>
      <c r="O631" s="157"/>
      <c r="P631" s="157"/>
      <c r="Q631" s="157"/>
      <c r="R631" s="157"/>
      <c r="S631" s="157"/>
      <c r="T631" s="158"/>
      <c r="AT631" s="159" t="s">
        <v>146</v>
      </c>
      <c r="AU631" s="159" t="s">
        <v>86</v>
      </c>
      <c r="AV631" s="13" t="s">
        <v>86</v>
      </c>
      <c r="AW631" s="13" t="s">
        <v>37</v>
      </c>
      <c r="AX631" s="13" t="s">
        <v>76</v>
      </c>
      <c r="AY631" s="159" t="s">
        <v>128</v>
      </c>
    </row>
    <row r="632" spans="1:65" s="14" customFormat="1" ht="12">
      <c r="B632" s="160"/>
      <c r="D632" s="153" t="s">
        <v>146</v>
      </c>
      <c r="E632" s="161" t="s">
        <v>3</v>
      </c>
      <c r="F632" s="162" t="s">
        <v>584</v>
      </c>
      <c r="H632" s="161" t="s">
        <v>3</v>
      </c>
      <c r="L632" s="160"/>
      <c r="M632" s="163"/>
      <c r="N632" s="164"/>
      <c r="O632" s="164"/>
      <c r="P632" s="164"/>
      <c r="Q632" s="164"/>
      <c r="R632" s="164"/>
      <c r="S632" s="164"/>
      <c r="T632" s="165"/>
      <c r="AT632" s="161" t="s">
        <v>146</v>
      </c>
      <c r="AU632" s="161" t="s">
        <v>86</v>
      </c>
      <c r="AV632" s="14" t="s">
        <v>84</v>
      </c>
      <c r="AW632" s="14" t="s">
        <v>37</v>
      </c>
      <c r="AX632" s="14" t="s">
        <v>76</v>
      </c>
      <c r="AY632" s="161" t="s">
        <v>128</v>
      </c>
    </row>
    <row r="633" spans="1:65" s="13" customFormat="1" ht="12">
      <c r="B633" s="152"/>
      <c r="D633" s="153" t="s">
        <v>146</v>
      </c>
      <c r="E633" s="159" t="s">
        <v>3</v>
      </c>
      <c r="F633" s="154" t="s">
        <v>1028</v>
      </c>
      <c r="H633" s="155">
        <v>12</v>
      </c>
      <c r="L633" s="152"/>
      <c r="M633" s="156"/>
      <c r="N633" s="157"/>
      <c r="O633" s="157"/>
      <c r="P633" s="157"/>
      <c r="Q633" s="157"/>
      <c r="R633" s="157"/>
      <c r="S633" s="157"/>
      <c r="T633" s="158"/>
      <c r="AT633" s="159" t="s">
        <v>146</v>
      </c>
      <c r="AU633" s="159" t="s">
        <v>86</v>
      </c>
      <c r="AV633" s="13" t="s">
        <v>86</v>
      </c>
      <c r="AW633" s="13" t="s">
        <v>37</v>
      </c>
      <c r="AX633" s="13" t="s">
        <v>76</v>
      </c>
      <c r="AY633" s="159" t="s">
        <v>128</v>
      </c>
    </row>
    <row r="634" spans="1:65" s="16" customFormat="1" ht="12">
      <c r="B634" s="173"/>
      <c r="D634" s="153" t="s">
        <v>146</v>
      </c>
      <c r="E634" s="174" t="s">
        <v>3</v>
      </c>
      <c r="F634" s="175" t="s">
        <v>196</v>
      </c>
      <c r="H634" s="176">
        <v>2.8</v>
      </c>
      <c r="L634" s="173"/>
      <c r="M634" s="177"/>
      <c r="N634" s="178"/>
      <c r="O634" s="178"/>
      <c r="P634" s="178"/>
      <c r="Q634" s="178"/>
      <c r="R634" s="178"/>
      <c r="S634" s="178"/>
      <c r="T634" s="179"/>
      <c r="AT634" s="174" t="s">
        <v>146</v>
      </c>
      <c r="AU634" s="174" t="s">
        <v>86</v>
      </c>
      <c r="AV634" s="16" t="s">
        <v>137</v>
      </c>
      <c r="AW634" s="16" t="s">
        <v>37</v>
      </c>
      <c r="AX634" s="16" t="s">
        <v>84</v>
      </c>
      <c r="AY634" s="174" t="s">
        <v>128</v>
      </c>
    </row>
    <row r="635" spans="1:65" s="2" customFormat="1" ht="37.75" customHeight="1">
      <c r="A635" s="30"/>
      <c r="B635" s="135"/>
      <c r="C635" s="136" t="s">
        <v>1029</v>
      </c>
      <c r="D635" s="136" t="s">
        <v>132</v>
      </c>
      <c r="E635" s="137" t="s">
        <v>1030</v>
      </c>
      <c r="F635" s="138" t="s">
        <v>1031</v>
      </c>
      <c r="G635" s="139" t="s">
        <v>561</v>
      </c>
      <c r="H635" s="140">
        <v>-0.6</v>
      </c>
      <c r="I635" s="141">
        <v>530</v>
      </c>
      <c r="J635" s="141">
        <f>ROUND(I635*H635,2)</f>
        <v>-318</v>
      </c>
      <c r="K635" s="138" t="s">
        <v>136</v>
      </c>
      <c r="L635" s="31"/>
      <c r="M635" s="142" t="s">
        <v>3</v>
      </c>
      <c r="N635" s="143" t="s">
        <v>47</v>
      </c>
      <c r="O635" s="144">
        <v>0</v>
      </c>
      <c r="P635" s="144">
        <f>O635*H635</f>
        <v>0</v>
      </c>
      <c r="Q635" s="144">
        <v>2.691466E-3</v>
      </c>
      <c r="R635" s="144">
        <f>Q635*H635</f>
        <v>-1.6148796E-3</v>
      </c>
      <c r="S635" s="144">
        <v>0</v>
      </c>
      <c r="T635" s="145">
        <f>S635*H635</f>
        <v>0</v>
      </c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R635" s="146" t="s">
        <v>177</v>
      </c>
      <c r="AT635" s="146" t="s">
        <v>132</v>
      </c>
      <c r="AU635" s="146" t="s">
        <v>86</v>
      </c>
      <c r="AY635" s="18" t="s">
        <v>128</v>
      </c>
      <c r="BE635" s="147">
        <f>IF(N635="základní",J635,0)</f>
        <v>-318</v>
      </c>
      <c r="BF635" s="147">
        <f>IF(N635="snížená",J635,0)</f>
        <v>0</v>
      </c>
      <c r="BG635" s="147">
        <f>IF(N635="zákl. přenesená",J635,0)</f>
        <v>0</v>
      </c>
      <c r="BH635" s="147">
        <f>IF(N635="sníž. přenesená",J635,0)</f>
        <v>0</v>
      </c>
      <c r="BI635" s="147">
        <f>IF(N635="nulová",J635,0)</f>
        <v>0</v>
      </c>
      <c r="BJ635" s="18" t="s">
        <v>84</v>
      </c>
      <c r="BK635" s="147">
        <f>ROUND(I635*H635,2)</f>
        <v>-318</v>
      </c>
      <c r="BL635" s="18" t="s">
        <v>177</v>
      </c>
      <c r="BM635" s="146" t="s">
        <v>1032</v>
      </c>
    </row>
    <row r="636" spans="1:65" s="2" customFormat="1" ht="11">
      <c r="A636" s="30"/>
      <c r="B636" s="31"/>
      <c r="C636" s="30"/>
      <c r="D636" s="148" t="s">
        <v>139</v>
      </c>
      <c r="E636" s="30"/>
      <c r="F636" s="149" t="s">
        <v>1033</v>
      </c>
      <c r="G636" s="30"/>
      <c r="H636" s="30"/>
      <c r="I636" s="30"/>
      <c r="J636" s="30"/>
      <c r="K636" s="30"/>
      <c r="L636" s="31"/>
      <c r="M636" s="150"/>
      <c r="N636" s="151"/>
      <c r="O636" s="51"/>
      <c r="P636" s="51"/>
      <c r="Q636" s="51"/>
      <c r="R636" s="51"/>
      <c r="S636" s="51"/>
      <c r="T636" s="52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T636" s="18" t="s">
        <v>139</v>
      </c>
      <c r="AU636" s="18" t="s">
        <v>86</v>
      </c>
    </row>
    <row r="637" spans="1:65" s="14" customFormat="1" ht="12">
      <c r="B637" s="160"/>
      <c r="D637" s="153" t="s">
        <v>146</v>
      </c>
      <c r="E637" s="161" t="s">
        <v>3</v>
      </c>
      <c r="F637" s="162" t="s">
        <v>1034</v>
      </c>
      <c r="H637" s="161" t="s">
        <v>3</v>
      </c>
      <c r="L637" s="160"/>
      <c r="M637" s="163"/>
      <c r="N637" s="164"/>
      <c r="O637" s="164"/>
      <c r="P637" s="164"/>
      <c r="Q637" s="164"/>
      <c r="R637" s="164"/>
      <c r="S637" s="164"/>
      <c r="T637" s="165"/>
      <c r="AT637" s="161" t="s">
        <v>146</v>
      </c>
      <c r="AU637" s="161" t="s">
        <v>86</v>
      </c>
      <c r="AV637" s="14" t="s">
        <v>84</v>
      </c>
      <c r="AW637" s="14" t="s">
        <v>37</v>
      </c>
      <c r="AX637" s="14" t="s">
        <v>76</v>
      </c>
      <c r="AY637" s="161" t="s">
        <v>128</v>
      </c>
    </row>
    <row r="638" spans="1:65" s="13" customFormat="1" ht="12">
      <c r="B638" s="152"/>
      <c r="D638" s="153" t="s">
        <v>146</v>
      </c>
      <c r="E638" s="159" t="s">
        <v>3</v>
      </c>
      <c r="F638" s="154" t="s">
        <v>1035</v>
      </c>
      <c r="H638" s="155">
        <v>-1.8</v>
      </c>
      <c r="L638" s="152"/>
      <c r="M638" s="156"/>
      <c r="N638" s="157"/>
      <c r="O638" s="157"/>
      <c r="P638" s="157"/>
      <c r="Q638" s="157"/>
      <c r="R638" s="157"/>
      <c r="S638" s="157"/>
      <c r="T638" s="158"/>
      <c r="AT638" s="159" t="s">
        <v>146</v>
      </c>
      <c r="AU638" s="159" t="s">
        <v>86</v>
      </c>
      <c r="AV638" s="13" t="s">
        <v>86</v>
      </c>
      <c r="AW638" s="13" t="s">
        <v>37</v>
      </c>
      <c r="AX638" s="13" t="s">
        <v>76</v>
      </c>
      <c r="AY638" s="159" t="s">
        <v>128</v>
      </c>
    </row>
    <row r="639" spans="1:65" s="14" customFormat="1" ht="12">
      <c r="B639" s="160"/>
      <c r="D639" s="153" t="s">
        <v>146</v>
      </c>
      <c r="E639" s="161" t="s">
        <v>3</v>
      </c>
      <c r="F639" s="162" t="s">
        <v>584</v>
      </c>
      <c r="H639" s="161" t="s">
        <v>3</v>
      </c>
      <c r="L639" s="160"/>
      <c r="M639" s="163"/>
      <c r="N639" s="164"/>
      <c r="O639" s="164"/>
      <c r="P639" s="164"/>
      <c r="Q639" s="164"/>
      <c r="R639" s="164"/>
      <c r="S639" s="164"/>
      <c r="T639" s="165"/>
      <c r="AT639" s="161" t="s">
        <v>146</v>
      </c>
      <c r="AU639" s="161" t="s">
        <v>86</v>
      </c>
      <c r="AV639" s="14" t="s">
        <v>84</v>
      </c>
      <c r="AW639" s="14" t="s">
        <v>37</v>
      </c>
      <c r="AX639" s="14" t="s">
        <v>76</v>
      </c>
      <c r="AY639" s="161" t="s">
        <v>128</v>
      </c>
    </row>
    <row r="640" spans="1:65" s="13" customFormat="1" ht="12">
      <c r="B640" s="152"/>
      <c r="D640" s="153" t="s">
        <v>146</v>
      </c>
      <c r="E640" s="159" t="s">
        <v>3</v>
      </c>
      <c r="F640" s="154" t="s">
        <v>1036</v>
      </c>
      <c r="H640" s="155">
        <v>1.2</v>
      </c>
      <c r="L640" s="152"/>
      <c r="M640" s="156"/>
      <c r="N640" s="157"/>
      <c r="O640" s="157"/>
      <c r="P640" s="157"/>
      <c r="Q640" s="157"/>
      <c r="R640" s="157"/>
      <c r="S640" s="157"/>
      <c r="T640" s="158"/>
      <c r="AT640" s="159" t="s">
        <v>146</v>
      </c>
      <c r="AU640" s="159" t="s">
        <v>86</v>
      </c>
      <c r="AV640" s="13" t="s">
        <v>86</v>
      </c>
      <c r="AW640" s="13" t="s">
        <v>37</v>
      </c>
      <c r="AX640" s="13" t="s">
        <v>76</v>
      </c>
      <c r="AY640" s="159" t="s">
        <v>128</v>
      </c>
    </row>
    <row r="641" spans="1:65" s="16" customFormat="1" ht="12">
      <c r="B641" s="173"/>
      <c r="D641" s="153" t="s">
        <v>146</v>
      </c>
      <c r="E641" s="174" t="s">
        <v>3</v>
      </c>
      <c r="F641" s="175" t="s">
        <v>196</v>
      </c>
      <c r="H641" s="176">
        <v>-0.6</v>
      </c>
      <c r="L641" s="173"/>
      <c r="M641" s="177"/>
      <c r="N641" s="178"/>
      <c r="O641" s="178"/>
      <c r="P641" s="178"/>
      <c r="Q641" s="178"/>
      <c r="R641" s="178"/>
      <c r="S641" s="178"/>
      <c r="T641" s="179"/>
      <c r="AT641" s="174" t="s">
        <v>146</v>
      </c>
      <c r="AU641" s="174" t="s">
        <v>86</v>
      </c>
      <c r="AV641" s="16" t="s">
        <v>137</v>
      </c>
      <c r="AW641" s="16" t="s">
        <v>37</v>
      </c>
      <c r="AX641" s="16" t="s">
        <v>84</v>
      </c>
      <c r="AY641" s="174" t="s">
        <v>128</v>
      </c>
    </row>
    <row r="642" spans="1:65" s="2" customFormat="1" ht="37.75" customHeight="1">
      <c r="A642" s="30"/>
      <c r="B642" s="135"/>
      <c r="C642" s="136" t="s">
        <v>1037</v>
      </c>
      <c r="D642" s="136" t="s">
        <v>132</v>
      </c>
      <c r="E642" s="137" t="s">
        <v>1038</v>
      </c>
      <c r="F642" s="138" t="s">
        <v>1039</v>
      </c>
      <c r="G642" s="139" t="s">
        <v>561</v>
      </c>
      <c r="H642" s="140">
        <v>3</v>
      </c>
      <c r="I642" s="141">
        <v>857</v>
      </c>
      <c r="J642" s="141">
        <f>ROUND(I642*H642,2)</f>
        <v>2571</v>
      </c>
      <c r="K642" s="138" t="s">
        <v>136</v>
      </c>
      <c r="L642" s="31"/>
      <c r="M642" s="142" t="s">
        <v>3</v>
      </c>
      <c r="N642" s="143" t="s">
        <v>47</v>
      </c>
      <c r="O642" s="144">
        <v>0</v>
      </c>
      <c r="P642" s="144">
        <f>O642*H642</f>
        <v>0</v>
      </c>
      <c r="Q642" s="144">
        <v>2.1045999999999999E-3</v>
      </c>
      <c r="R642" s="144">
        <f>Q642*H642</f>
        <v>6.3137999999999996E-3</v>
      </c>
      <c r="S642" s="144">
        <v>0</v>
      </c>
      <c r="T642" s="145">
        <f>S642*H642</f>
        <v>0</v>
      </c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R642" s="146" t="s">
        <v>177</v>
      </c>
      <c r="AT642" s="146" t="s">
        <v>132</v>
      </c>
      <c r="AU642" s="146" t="s">
        <v>86</v>
      </c>
      <c r="AY642" s="18" t="s">
        <v>128</v>
      </c>
      <c r="BE642" s="147">
        <f>IF(N642="základní",J642,0)</f>
        <v>2571</v>
      </c>
      <c r="BF642" s="147">
        <f>IF(N642="snížená",J642,0)</f>
        <v>0</v>
      </c>
      <c r="BG642" s="147">
        <f>IF(N642="zákl. přenesená",J642,0)</f>
        <v>0</v>
      </c>
      <c r="BH642" s="147">
        <f>IF(N642="sníž. přenesená",J642,0)</f>
        <v>0</v>
      </c>
      <c r="BI642" s="147">
        <f>IF(N642="nulová",J642,0)</f>
        <v>0</v>
      </c>
      <c r="BJ642" s="18" t="s">
        <v>84</v>
      </c>
      <c r="BK642" s="147">
        <f>ROUND(I642*H642,2)</f>
        <v>2571</v>
      </c>
      <c r="BL642" s="18" t="s">
        <v>177</v>
      </c>
      <c r="BM642" s="146" t="s">
        <v>1040</v>
      </c>
    </row>
    <row r="643" spans="1:65" s="2" customFormat="1" ht="11">
      <c r="A643" s="30"/>
      <c r="B643" s="31"/>
      <c r="C643" s="30"/>
      <c r="D643" s="148" t="s">
        <v>139</v>
      </c>
      <c r="E643" s="30"/>
      <c r="F643" s="149" t="s">
        <v>1041</v>
      </c>
      <c r="G643" s="30"/>
      <c r="H643" s="30"/>
      <c r="I643" s="30"/>
      <c r="J643" s="30"/>
      <c r="K643" s="30"/>
      <c r="L643" s="31"/>
      <c r="M643" s="150"/>
      <c r="N643" s="151"/>
      <c r="O643" s="51"/>
      <c r="P643" s="51"/>
      <c r="Q643" s="51"/>
      <c r="R643" s="51"/>
      <c r="S643" s="51"/>
      <c r="T643" s="52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T643" s="18" t="s">
        <v>139</v>
      </c>
      <c r="AU643" s="18" t="s">
        <v>86</v>
      </c>
    </row>
    <row r="644" spans="1:65" s="14" customFormat="1" ht="12">
      <c r="B644" s="160"/>
      <c r="D644" s="153" t="s">
        <v>146</v>
      </c>
      <c r="E644" s="161" t="s">
        <v>3</v>
      </c>
      <c r="F644" s="162" t="s">
        <v>584</v>
      </c>
      <c r="H644" s="161" t="s">
        <v>3</v>
      </c>
      <c r="L644" s="160"/>
      <c r="M644" s="163"/>
      <c r="N644" s="164"/>
      <c r="O644" s="164"/>
      <c r="P644" s="164"/>
      <c r="Q644" s="164"/>
      <c r="R644" s="164"/>
      <c r="S644" s="164"/>
      <c r="T644" s="165"/>
      <c r="AT644" s="161" t="s">
        <v>146</v>
      </c>
      <c r="AU644" s="161" t="s">
        <v>86</v>
      </c>
      <c r="AV644" s="14" t="s">
        <v>84</v>
      </c>
      <c r="AW644" s="14" t="s">
        <v>37</v>
      </c>
      <c r="AX644" s="14" t="s">
        <v>76</v>
      </c>
      <c r="AY644" s="161" t="s">
        <v>128</v>
      </c>
    </row>
    <row r="645" spans="1:65" s="13" customFormat="1" ht="12">
      <c r="B645" s="152"/>
      <c r="D645" s="153" t="s">
        <v>146</v>
      </c>
      <c r="E645" s="159" t="s">
        <v>3</v>
      </c>
      <c r="F645" s="154" t="s">
        <v>1042</v>
      </c>
      <c r="H645" s="155">
        <v>3</v>
      </c>
      <c r="L645" s="152"/>
      <c r="M645" s="156"/>
      <c r="N645" s="157"/>
      <c r="O645" s="157"/>
      <c r="P645" s="157"/>
      <c r="Q645" s="157"/>
      <c r="R645" s="157"/>
      <c r="S645" s="157"/>
      <c r="T645" s="158"/>
      <c r="AT645" s="159" t="s">
        <v>146</v>
      </c>
      <c r="AU645" s="159" t="s">
        <v>86</v>
      </c>
      <c r="AV645" s="13" t="s">
        <v>86</v>
      </c>
      <c r="AW645" s="13" t="s">
        <v>37</v>
      </c>
      <c r="AX645" s="13" t="s">
        <v>76</v>
      </c>
      <c r="AY645" s="159" t="s">
        <v>128</v>
      </c>
    </row>
    <row r="646" spans="1:65" s="16" customFormat="1" ht="12">
      <c r="B646" s="173"/>
      <c r="D646" s="153" t="s">
        <v>146</v>
      </c>
      <c r="E646" s="174" t="s">
        <v>3</v>
      </c>
      <c r="F646" s="175" t="s">
        <v>196</v>
      </c>
      <c r="H646" s="176">
        <v>3</v>
      </c>
      <c r="L646" s="173"/>
      <c r="M646" s="177"/>
      <c r="N646" s="178"/>
      <c r="O646" s="178"/>
      <c r="P646" s="178"/>
      <c r="Q646" s="178"/>
      <c r="R646" s="178"/>
      <c r="S646" s="178"/>
      <c r="T646" s="179"/>
      <c r="AT646" s="174" t="s">
        <v>146</v>
      </c>
      <c r="AU646" s="174" t="s">
        <v>86</v>
      </c>
      <c r="AV646" s="16" t="s">
        <v>137</v>
      </c>
      <c r="AW646" s="16" t="s">
        <v>37</v>
      </c>
      <c r="AX646" s="16" t="s">
        <v>84</v>
      </c>
      <c r="AY646" s="174" t="s">
        <v>128</v>
      </c>
    </row>
    <row r="647" spans="1:65" s="2" customFormat="1" ht="49" customHeight="1">
      <c r="A647" s="30"/>
      <c r="B647" s="135"/>
      <c r="C647" s="136" t="s">
        <v>1043</v>
      </c>
      <c r="D647" s="136" t="s">
        <v>132</v>
      </c>
      <c r="E647" s="137" t="s">
        <v>1044</v>
      </c>
      <c r="F647" s="138" t="s">
        <v>1045</v>
      </c>
      <c r="G647" s="139" t="s">
        <v>135</v>
      </c>
      <c r="H647" s="140">
        <v>1.2999999999999999E-2</v>
      </c>
      <c r="I647" s="141">
        <v>2510</v>
      </c>
      <c r="J647" s="141">
        <f>ROUND(I647*H647,2)</f>
        <v>32.630000000000003</v>
      </c>
      <c r="K647" s="138" t="s">
        <v>136</v>
      </c>
      <c r="L647" s="31"/>
      <c r="M647" s="142" t="s">
        <v>3</v>
      </c>
      <c r="N647" s="143" t="s">
        <v>47</v>
      </c>
      <c r="O647" s="144">
        <v>0</v>
      </c>
      <c r="P647" s="144">
        <f>O647*H647</f>
        <v>0</v>
      </c>
      <c r="Q647" s="144">
        <v>0</v>
      </c>
      <c r="R647" s="144">
        <f>Q647*H647</f>
        <v>0</v>
      </c>
      <c r="S647" s="144">
        <v>0</v>
      </c>
      <c r="T647" s="145">
        <f>S647*H647</f>
        <v>0</v>
      </c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R647" s="146" t="s">
        <v>177</v>
      </c>
      <c r="AT647" s="146" t="s">
        <v>132</v>
      </c>
      <c r="AU647" s="146" t="s">
        <v>86</v>
      </c>
      <c r="AY647" s="18" t="s">
        <v>128</v>
      </c>
      <c r="BE647" s="147">
        <f>IF(N647="základní",J647,0)</f>
        <v>32.630000000000003</v>
      </c>
      <c r="BF647" s="147">
        <f>IF(N647="snížená",J647,0)</f>
        <v>0</v>
      </c>
      <c r="BG647" s="147">
        <f>IF(N647="zákl. přenesená",J647,0)</f>
        <v>0</v>
      </c>
      <c r="BH647" s="147">
        <f>IF(N647="sníž. přenesená",J647,0)</f>
        <v>0</v>
      </c>
      <c r="BI647" s="147">
        <f>IF(N647="nulová",J647,0)</f>
        <v>0</v>
      </c>
      <c r="BJ647" s="18" t="s">
        <v>84</v>
      </c>
      <c r="BK647" s="147">
        <f>ROUND(I647*H647,2)</f>
        <v>32.630000000000003</v>
      </c>
      <c r="BL647" s="18" t="s">
        <v>177</v>
      </c>
      <c r="BM647" s="146" t="s">
        <v>1046</v>
      </c>
    </row>
    <row r="648" spans="1:65" s="2" customFormat="1" ht="11">
      <c r="A648" s="30"/>
      <c r="B648" s="31"/>
      <c r="C648" s="30"/>
      <c r="D648" s="148" t="s">
        <v>139</v>
      </c>
      <c r="E648" s="30"/>
      <c r="F648" s="149" t="s">
        <v>1047</v>
      </c>
      <c r="G648" s="30"/>
      <c r="H648" s="30"/>
      <c r="I648" s="30"/>
      <c r="J648" s="30"/>
      <c r="K648" s="30"/>
      <c r="L648" s="31"/>
      <c r="M648" s="150"/>
      <c r="N648" s="151"/>
      <c r="O648" s="51"/>
      <c r="P648" s="51"/>
      <c r="Q648" s="51"/>
      <c r="R648" s="51"/>
      <c r="S648" s="51"/>
      <c r="T648" s="52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T648" s="18" t="s">
        <v>139</v>
      </c>
      <c r="AU648" s="18" t="s">
        <v>86</v>
      </c>
    </row>
    <row r="649" spans="1:65" s="12" customFormat="1" ht="22.75" customHeight="1">
      <c r="B649" s="123"/>
      <c r="D649" s="124" t="s">
        <v>75</v>
      </c>
      <c r="E649" s="133" t="s">
        <v>1048</v>
      </c>
      <c r="F649" s="133" t="s">
        <v>1049</v>
      </c>
      <c r="J649" s="134">
        <f>BK649</f>
        <v>24446.22</v>
      </c>
      <c r="L649" s="123"/>
      <c r="M649" s="127"/>
      <c r="N649" s="128"/>
      <c r="O649" s="128"/>
      <c r="P649" s="129">
        <f>SUM(P650:P668)</f>
        <v>0</v>
      </c>
      <c r="Q649" s="128"/>
      <c r="R649" s="129">
        <f>SUM(R650:R668)</f>
        <v>0.29887241999999997</v>
      </c>
      <c r="S649" s="128"/>
      <c r="T649" s="130">
        <f>SUM(T650:T668)</f>
        <v>0</v>
      </c>
      <c r="AR649" s="124" t="s">
        <v>86</v>
      </c>
      <c r="AT649" s="131" t="s">
        <v>75</v>
      </c>
      <c r="AU649" s="131" t="s">
        <v>84</v>
      </c>
      <c r="AY649" s="124" t="s">
        <v>128</v>
      </c>
      <c r="BK649" s="132">
        <f>SUM(BK650:BK668)</f>
        <v>24446.22</v>
      </c>
    </row>
    <row r="650" spans="1:65" s="2" customFormat="1" ht="33" customHeight="1">
      <c r="A650" s="30"/>
      <c r="B650" s="135"/>
      <c r="C650" s="136" t="s">
        <v>1050</v>
      </c>
      <c r="D650" s="136" t="s">
        <v>132</v>
      </c>
      <c r="E650" s="137" t="s">
        <v>1051</v>
      </c>
      <c r="F650" s="138" t="s">
        <v>1052</v>
      </c>
      <c r="G650" s="139" t="s">
        <v>176</v>
      </c>
      <c r="H650" s="140">
        <v>21.888999999999999</v>
      </c>
      <c r="I650" s="141">
        <v>970</v>
      </c>
      <c r="J650" s="141">
        <f>ROUND(I650*H650,2)</f>
        <v>21232.33</v>
      </c>
      <c r="K650" s="138" t="s">
        <v>1053</v>
      </c>
      <c r="L650" s="31"/>
      <c r="M650" s="142" t="s">
        <v>3</v>
      </c>
      <c r="N650" s="143" t="s">
        <v>47</v>
      </c>
      <c r="O650" s="144">
        <v>0</v>
      </c>
      <c r="P650" s="144">
        <f>O650*H650</f>
        <v>0</v>
      </c>
      <c r="Q650" s="144">
        <v>1.35E-2</v>
      </c>
      <c r="R650" s="144">
        <f>Q650*H650</f>
        <v>0.29550149999999997</v>
      </c>
      <c r="S650" s="144">
        <v>0</v>
      </c>
      <c r="T650" s="145">
        <f>S650*H650</f>
        <v>0</v>
      </c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R650" s="146" t="s">
        <v>177</v>
      </c>
      <c r="AT650" s="146" t="s">
        <v>132</v>
      </c>
      <c r="AU650" s="146" t="s">
        <v>86</v>
      </c>
      <c r="AY650" s="18" t="s">
        <v>128</v>
      </c>
      <c r="BE650" s="147">
        <f>IF(N650="základní",J650,0)</f>
        <v>21232.33</v>
      </c>
      <c r="BF650" s="147">
        <f>IF(N650="snížená",J650,0)</f>
        <v>0</v>
      </c>
      <c r="BG650" s="147">
        <f>IF(N650="zákl. přenesená",J650,0)</f>
        <v>0</v>
      </c>
      <c r="BH650" s="147">
        <f>IF(N650="sníž. přenesená",J650,0)</f>
        <v>0</v>
      </c>
      <c r="BI650" s="147">
        <f>IF(N650="nulová",J650,0)</f>
        <v>0</v>
      </c>
      <c r="BJ650" s="18" t="s">
        <v>84</v>
      </c>
      <c r="BK650" s="147">
        <f>ROUND(I650*H650,2)</f>
        <v>21232.33</v>
      </c>
      <c r="BL650" s="18" t="s">
        <v>177</v>
      </c>
      <c r="BM650" s="146" t="s">
        <v>1054</v>
      </c>
    </row>
    <row r="651" spans="1:65" s="14" customFormat="1" ht="12">
      <c r="B651" s="160"/>
      <c r="D651" s="153" t="s">
        <v>146</v>
      </c>
      <c r="E651" s="161" t="s">
        <v>3</v>
      </c>
      <c r="F651" s="162" t="s">
        <v>181</v>
      </c>
      <c r="H651" s="161" t="s">
        <v>3</v>
      </c>
      <c r="L651" s="160"/>
      <c r="M651" s="163"/>
      <c r="N651" s="164"/>
      <c r="O651" s="164"/>
      <c r="P651" s="164"/>
      <c r="Q651" s="164"/>
      <c r="R651" s="164"/>
      <c r="S651" s="164"/>
      <c r="T651" s="165"/>
      <c r="AT651" s="161" t="s">
        <v>146</v>
      </c>
      <c r="AU651" s="161" t="s">
        <v>86</v>
      </c>
      <c r="AV651" s="14" t="s">
        <v>84</v>
      </c>
      <c r="AW651" s="14" t="s">
        <v>37</v>
      </c>
      <c r="AX651" s="14" t="s">
        <v>76</v>
      </c>
      <c r="AY651" s="161" t="s">
        <v>128</v>
      </c>
    </row>
    <row r="652" spans="1:65" s="14" customFormat="1" ht="12">
      <c r="B652" s="160"/>
      <c r="D652" s="153" t="s">
        <v>146</v>
      </c>
      <c r="E652" s="161" t="s">
        <v>3</v>
      </c>
      <c r="F652" s="162" t="s">
        <v>346</v>
      </c>
      <c r="H652" s="161" t="s">
        <v>3</v>
      </c>
      <c r="L652" s="160"/>
      <c r="M652" s="163"/>
      <c r="N652" s="164"/>
      <c r="O652" s="164"/>
      <c r="P652" s="164"/>
      <c r="Q652" s="164"/>
      <c r="R652" s="164"/>
      <c r="S652" s="164"/>
      <c r="T652" s="165"/>
      <c r="AT652" s="161" t="s">
        <v>146</v>
      </c>
      <c r="AU652" s="161" t="s">
        <v>86</v>
      </c>
      <c r="AV652" s="14" t="s">
        <v>84</v>
      </c>
      <c r="AW652" s="14" t="s">
        <v>37</v>
      </c>
      <c r="AX652" s="14" t="s">
        <v>76</v>
      </c>
      <c r="AY652" s="161" t="s">
        <v>128</v>
      </c>
    </row>
    <row r="653" spans="1:65" s="13" customFormat="1" ht="12">
      <c r="B653" s="152"/>
      <c r="D653" s="153" t="s">
        <v>146</v>
      </c>
      <c r="E653" s="159" t="s">
        <v>3</v>
      </c>
      <c r="F653" s="154" t="s">
        <v>896</v>
      </c>
      <c r="H653" s="155">
        <v>-66.551000000000002</v>
      </c>
      <c r="L653" s="152"/>
      <c r="M653" s="156"/>
      <c r="N653" s="157"/>
      <c r="O653" s="157"/>
      <c r="P653" s="157"/>
      <c r="Q653" s="157"/>
      <c r="R653" s="157"/>
      <c r="S653" s="157"/>
      <c r="T653" s="158"/>
      <c r="AT653" s="159" t="s">
        <v>146</v>
      </c>
      <c r="AU653" s="159" t="s">
        <v>86</v>
      </c>
      <c r="AV653" s="13" t="s">
        <v>86</v>
      </c>
      <c r="AW653" s="13" t="s">
        <v>37</v>
      </c>
      <c r="AX653" s="13" t="s">
        <v>76</v>
      </c>
      <c r="AY653" s="159" t="s">
        <v>128</v>
      </c>
    </row>
    <row r="654" spans="1:65" s="14" customFormat="1" ht="12">
      <c r="B654" s="160"/>
      <c r="D654" s="153" t="s">
        <v>146</v>
      </c>
      <c r="E654" s="161" t="s">
        <v>3</v>
      </c>
      <c r="F654" s="162" t="s">
        <v>584</v>
      </c>
      <c r="H654" s="161" t="s">
        <v>3</v>
      </c>
      <c r="L654" s="160"/>
      <c r="M654" s="163"/>
      <c r="N654" s="164"/>
      <c r="O654" s="164"/>
      <c r="P654" s="164"/>
      <c r="Q654" s="164"/>
      <c r="R654" s="164"/>
      <c r="S654" s="164"/>
      <c r="T654" s="165"/>
      <c r="AT654" s="161" t="s">
        <v>146</v>
      </c>
      <c r="AU654" s="161" t="s">
        <v>86</v>
      </c>
      <c r="AV654" s="14" t="s">
        <v>84</v>
      </c>
      <c r="AW654" s="14" t="s">
        <v>37</v>
      </c>
      <c r="AX654" s="14" t="s">
        <v>76</v>
      </c>
      <c r="AY654" s="161" t="s">
        <v>128</v>
      </c>
    </row>
    <row r="655" spans="1:65" s="13" customFormat="1" ht="12">
      <c r="B655" s="152"/>
      <c r="D655" s="153" t="s">
        <v>146</v>
      </c>
      <c r="E655" s="159" t="s">
        <v>3</v>
      </c>
      <c r="F655" s="154" t="s">
        <v>897</v>
      </c>
      <c r="H655" s="155">
        <v>88.44</v>
      </c>
      <c r="L655" s="152"/>
      <c r="M655" s="156"/>
      <c r="N655" s="157"/>
      <c r="O655" s="157"/>
      <c r="P655" s="157"/>
      <c r="Q655" s="157"/>
      <c r="R655" s="157"/>
      <c r="S655" s="157"/>
      <c r="T655" s="158"/>
      <c r="AT655" s="159" t="s">
        <v>146</v>
      </c>
      <c r="AU655" s="159" t="s">
        <v>86</v>
      </c>
      <c r="AV655" s="13" t="s">
        <v>86</v>
      </c>
      <c r="AW655" s="13" t="s">
        <v>37</v>
      </c>
      <c r="AX655" s="13" t="s">
        <v>76</v>
      </c>
      <c r="AY655" s="159" t="s">
        <v>128</v>
      </c>
    </row>
    <row r="656" spans="1:65" s="16" customFormat="1" ht="12">
      <c r="B656" s="173"/>
      <c r="D656" s="153" t="s">
        <v>146</v>
      </c>
      <c r="E656" s="174" t="s">
        <v>3</v>
      </c>
      <c r="F656" s="175" t="s">
        <v>196</v>
      </c>
      <c r="H656" s="176">
        <v>21.888999999999999</v>
      </c>
      <c r="L656" s="173"/>
      <c r="M656" s="177"/>
      <c r="N656" s="178"/>
      <c r="O656" s="178"/>
      <c r="P656" s="178"/>
      <c r="Q656" s="178"/>
      <c r="R656" s="178"/>
      <c r="S656" s="178"/>
      <c r="T656" s="179"/>
      <c r="AT656" s="174" t="s">
        <v>146</v>
      </c>
      <c r="AU656" s="174" t="s">
        <v>86</v>
      </c>
      <c r="AV656" s="16" t="s">
        <v>137</v>
      </c>
      <c r="AW656" s="16" t="s">
        <v>37</v>
      </c>
      <c r="AX656" s="16" t="s">
        <v>84</v>
      </c>
      <c r="AY656" s="174" t="s">
        <v>128</v>
      </c>
    </row>
    <row r="657" spans="1:65" s="2" customFormat="1" ht="37.75" customHeight="1">
      <c r="A657" s="30"/>
      <c r="B657" s="135"/>
      <c r="C657" s="136" t="s">
        <v>1055</v>
      </c>
      <c r="D657" s="136" t="s">
        <v>132</v>
      </c>
      <c r="E657" s="137" t="s">
        <v>1056</v>
      </c>
      <c r="F657" s="138" t="s">
        <v>1057</v>
      </c>
      <c r="G657" s="139" t="s">
        <v>176</v>
      </c>
      <c r="H657" s="140">
        <v>21.888999999999999</v>
      </c>
      <c r="I657" s="141">
        <v>62.1</v>
      </c>
      <c r="J657" s="141">
        <f>ROUND(I657*H657,2)</f>
        <v>1359.31</v>
      </c>
      <c r="K657" s="138" t="s">
        <v>136</v>
      </c>
      <c r="L657" s="31"/>
      <c r="M657" s="142" t="s">
        <v>3</v>
      </c>
      <c r="N657" s="143" t="s">
        <v>47</v>
      </c>
      <c r="O657" s="144">
        <v>0</v>
      </c>
      <c r="P657" s="144">
        <f>O657*H657</f>
        <v>0</v>
      </c>
      <c r="Q657" s="144">
        <v>0</v>
      </c>
      <c r="R657" s="144">
        <f>Q657*H657</f>
        <v>0</v>
      </c>
      <c r="S657" s="144">
        <v>0</v>
      </c>
      <c r="T657" s="145">
        <f>S657*H657</f>
        <v>0</v>
      </c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R657" s="146" t="s">
        <v>177</v>
      </c>
      <c r="AT657" s="146" t="s">
        <v>132</v>
      </c>
      <c r="AU657" s="146" t="s">
        <v>86</v>
      </c>
      <c r="AY657" s="18" t="s">
        <v>128</v>
      </c>
      <c r="BE657" s="147">
        <f>IF(N657="základní",J657,0)</f>
        <v>1359.31</v>
      </c>
      <c r="BF657" s="147">
        <f>IF(N657="snížená",J657,0)</f>
        <v>0</v>
      </c>
      <c r="BG657" s="147">
        <f>IF(N657="zákl. přenesená",J657,0)</f>
        <v>0</v>
      </c>
      <c r="BH657" s="147">
        <f>IF(N657="sníž. přenesená",J657,0)</f>
        <v>0</v>
      </c>
      <c r="BI657" s="147">
        <f>IF(N657="nulová",J657,0)</f>
        <v>0</v>
      </c>
      <c r="BJ657" s="18" t="s">
        <v>84</v>
      </c>
      <c r="BK657" s="147">
        <f>ROUND(I657*H657,2)</f>
        <v>1359.31</v>
      </c>
      <c r="BL657" s="18" t="s">
        <v>177</v>
      </c>
      <c r="BM657" s="146" t="s">
        <v>1058</v>
      </c>
    </row>
    <row r="658" spans="1:65" s="2" customFormat="1" ht="11">
      <c r="A658" s="30"/>
      <c r="B658" s="31"/>
      <c r="C658" s="30"/>
      <c r="D658" s="148" t="s">
        <v>139</v>
      </c>
      <c r="E658" s="30"/>
      <c r="F658" s="149" t="s">
        <v>1059</v>
      </c>
      <c r="G658" s="30"/>
      <c r="H658" s="30"/>
      <c r="I658" s="30"/>
      <c r="J658" s="30"/>
      <c r="K658" s="30"/>
      <c r="L658" s="31"/>
      <c r="M658" s="150"/>
      <c r="N658" s="151"/>
      <c r="O658" s="51"/>
      <c r="P658" s="51"/>
      <c r="Q658" s="51"/>
      <c r="R658" s="51"/>
      <c r="S658" s="51"/>
      <c r="T658" s="52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T658" s="18" t="s">
        <v>139</v>
      </c>
      <c r="AU658" s="18" t="s">
        <v>86</v>
      </c>
    </row>
    <row r="659" spans="1:65" s="14" customFormat="1" ht="12">
      <c r="B659" s="160"/>
      <c r="D659" s="153" t="s">
        <v>146</v>
      </c>
      <c r="E659" s="161" t="s">
        <v>3</v>
      </c>
      <c r="F659" s="162" t="s">
        <v>181</v>
      </c>
      <c r="H659" s="161" t="s">
        <v>3</v>
      </c>
      <c r="L659" s="160"/>
      <c r="M659" s="163"/>
      <c r="N659" s="164"/>
      <c r="O659" s="164"/>
      <c r="P659" s="164"/>
      <c r="Q659" s="164"/>
      <c r="R659" s="164"/>
      <c r="S659" s="164"/>
      <c r="T659" s="165"/>
      <c r="AT659" s="161" t="s">
        <v>146</v>
      </c>
      <c r="AU659" s="161" t="s">
        <v>86</v>
      </c>
      <c r="AV659" s="14" t="s">
        <v>84</v>
      </c>
      <c r="AW659" s="14" t="s">
        <v>37</v>
      </c>
      <c r="AX659" s="14" t="s">
        <v>76</v>
      </c>
      <c r="AY659" s="161" t="s">
        <v>128</v>
      </c>
    </row>
    <row r="660" spans="1:65" s="14" customFormat="1" ht="12">
      <c r="B660" s="160"/>
      <c r="D660" s="153" t="s">
        <v>146</v>
      </c>
      <c r="E660" s="161" t="s">
        <v>3</v>
      </c>
      <c r="F660" s="162" t="s">
        <v>346</v>
      </c>
      <c r="H660" s="161" t="s">
        <v>3</v>
      </c>
      <c r="L660" s="160"/>
      <c r="M660" s="163"/>
      <c r="N660" s="164"/>
      <c r="O660" s="164"/>
      <c r="P660" s="164"/>
      <c r="Q660" s="164"/>
      <c r="R660" s="164"/>
      <c r="S660" s="164"/>
      <c r="T660" s="165"/>
      <c r="AT660" s="161" t="s">
        <v>146</v>
      </c>
      <c r="AU660" s="161" t="s">
        <v>86</v>
      </c>
      <c r="AV660" s="14" t="s">
        <v>84</v>
      </c>
      <c r="AW660" s="14" t="s">
        <v>37</v>
      </c>
      <c r="AX660" s="14" t="s">
        <v>76</v>
      </c>
      <c r="AY660" s="161" t="s">
        <v>128</v>
      </c>
    </row>
    <row r="661" spans="1:65" s="13" customFormat="1" ht="12">
      <c r="B661" s="152"/>
      <c r="D661" s="153" t="s">
        <v>146</v>
      </c>
      <c r="E661" s="159" t="s">
        <v>3</v>
      </c>
      <c r="F661" s="154" t="s">
        <v>896</v>
      </c>
      <c r="H661" s="155">
        <v>-66.551000000000002</v>
      </c>
      <c r="L661" s="152"/>
      <c r="M661" s="156"/>
      <c r="N661" s="157"/>
      <c r="O661" s="157"/>
      <c r="P661" s="157"/>
      <c r="Q661" s="157"/>
      <c r="R661" s="157"/>
      <c r="S661" s="157"/>
      <c r="T661" s="158"/>
      <c r="AT661" s="159" t="s">
        <v>146</v>
      </c>
      <c r="AU661" s="159" t="s">
        <v>86</v>
      </c>
      <c r="AV661" s="13" t="s">
        <v>86</v>
      </c>
      <c r="AW661" s="13" t="s">
        <v>37</v>
      </c>
      <c r="AX661" s="13" t="s">
        <v>76</v>
      </c>
      <c r="AY661" s="159" t="s">
        <v>128</v>
      </c>
    </row>
    <row r="662" spans="1:65" s="14" customFormat="1" ht="12">
      <c r="B662" s="160"/>
      <c r="D662" s="153" t="s">
        <v>146</v>
      </c>
      <c r="E662" s="161" t="s">
        <v>3</v>
      </c>
      <c r="F662" s="162" t="s">
        <v>584</v>
      </c>
      <c r="H662" s="161" t="s">
        <v>3</v>
      </c>
      <c r="L662" s="160"/>
      <c r="M662" s="163"/>
      <c r="N662" s="164"/>
      <c r="O662" s="164"/>
      <c r="P662" s="164"/>
      <c r="Q662" s="164"/>
      <c r="R662" s="164"/>
      <c r="S662" s="164"/>
      <c r="T662" s="165"/>
      <c r="AT662" s="161" t="s">
        <v>146</v>
      </c>
      <c r="AU662" s="161" t="s">
        <v>86</v>
      </c>
      <c r="AV662" s="14" t="s">
        <v>84</v>
      </c>
      <c r="AW662" s="14" t="s">
        <v>37</v>
      </c>
      <c r="AX662" s="14" t="s">
        <v>76</v>
      </c>
      <c r="AY662" s="161" t="s">
        <v>128</v>
      </c>
    </row>
    <row r="663" spans="1:65" s="13" customFormat="1" ht="12">
      <c r="B663" s="152"/>
      <c r="D663" s="153" t="s">
        <v>146</v>
      </c>
      <c r="E663" s="159" t="s">
        <v>3</v>
      </c>
      <c r="F663" s="154" t="s">
        <v>897</v>
      </c>
      <c r="H663" s="155">
        <v>88.44</v>
      </c>
      <c r="L663" s="152"/>
      <c r="M663" s="156"/>
      <c r="N663" s="157"/>
      <c r="O663" s="157"/>
      <c r="P663" s="157"/>
      <c r="Q663" s="157"/>
      <c r="R663" s="157"/>
      <c r="S663" s="157"/>
      <c r="T663" s="158"/>
      <c r="AT663" s="159" t="s">
        <v>146</v>
      </c>
      <c r="AU663" s="159" t="s">
        <v>86</v>
      </c>
      <c r="AV663" s="13" t="s">
        <v>86</v>
      </c>
      <c r="AW663" s="13" t="s">
        <v>37</v>
      </c>
      <c r="AX663" s="13" t="s">
        <v>76</v>
      </c>
      <c r="AY663" s="159" t="s">
        <v>128</v>
      </c>
    </row>
    <row r="664" spans="1:65" s="16" customFormat="1" ht="12">
      <c r="B664" s="173"/>
      <c r="D664" s="153" t="s">
        <v>146</v>
      </c>
      <c r="E664" s="174" t="s">
        <v>3</v>
      </c>
      <c r="F664" s="175" t="s">
        <v>196</v>
      </c>
      <c r="H664" s="176">
        <v>21.888999999999999</v>
      </c>
      <c r="L664" s="173"/>
      <c r="M664" s="177"/>
      <c r="N664" s="178"/>
      <c r="O664" s="178"/>
      <c r="P664" s="178"/>
      <c r="Q664" s="178"/>
      <c r="R664" s="178"/>
      <c r="S664" s="178"/>
      <c r="T664" s="179"/>
      <c r="AT664" s="174" t="s">
        <v>146</v>
      </c>
      <c r="AU664" s="174" t="s">
        <v>86</v>
      </c>
      <c r="AV664" s="16" t="s">
        <v>137</v>
      </c>
      <c r="AW664" s="16" t="s">
        <v>37</v>
      </c>
      <c r="AX664" s="16" t="s">
        <v>84</v>
      </c>
      <c r="AY664" s="174" t="s">
        <v>128</v>
      </c>
    </row>
    <row r="665" spans="1:65" s="2" customFormat="1" ht="37.75" customHeight="1">
      <c r="A665" s="30"/>
      <c r="B665" s="135"/>
      <c r="C665" s="183" t="s">
        <v>1060</v>
      </c>
      <c r="D665" s="183" t="s">
        <v>533</v>
      </c>
      <c r="E665" s="184" t="s">
        <v>1061</v>
      </c>
      <c r="F665" s="185" t="s">
        <v>1062</v>
      </c>
      <c r="G665" s="186" t="s">
        <v>176</v>
      </c>
      <c r="H665" s="187">
        <v>24.077999999999999</v>
      </c>
      <c r="I665" s="188">
        <v>57.9</v>
      </c>
      <c r="J665" s="188">
        <f>ROUND(I665*H665,2)</f>
        <v>1394.12</v>
      </c>
      <c r="K665" s="185" t="s">
        <v>136</v>
      </c>
      <c r="L665" s="189"/>
      <c r="M665" s="190" t="s">
        <v>3</v>
      </c>
      <c r="N665" s="191" t="s">
        <v>47</v>
      </c>
      <c r="O665" s="144">
        <v>0</v>
      </c>
      <c r="P665" s="144">
        <f>O665*H665</f>
        <v>0</v>
      </c>
      <c r="Q665" s="144">
        <v>1.3999999999999999E-4</v>
      </c>
      <c r="R665" s="144">
        <f>Q665*H665</f>
        <v>3.3709199999999995E-3</v>
      </c>
      <c r="S665" s="144">
        <v>0</v>
      </c>
      <c r="T665" s="145">
        <f>S665*H665</f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46" t="s">
        <v>853</v>
      </c>
      <c r="AT665" s="146" t="s">
        <v>533</v>
      </c>
      <c r="AU665" s="146" t="s">
        <v>86</v>
      </c>
      <c r="AY665" s="18" t="s">
        <v>128</v>
      </c>
      <c r="BE665" s="147">
        <f>IF(N665="základní",J665,0)</f>
        <v>1394.12</v>
      </c>
      <c r="BF665" s="147">
        <f>IF(N665="snížená",J665,0)</f>
        <v>0</v>
      </c>
      <c r="BG665" s="147">
        <f>IF(N665="zákl. přenesená",J665,0)</f>
        <v>0</v>
      </c>
      <c r="BH665" s="147">
        <f>IF(N665="sníž. přenesená",J665,0)</f>
        <v>0</v>
      </c>
      <c r="BI665" s="147">
        <f>IF(N665="nulová",J665,0)</f>
        <v>0</v>
      </c>
      <c r="BJ665" s="18" t="s">
        <v>84</v>
      </c>
      <c r="BK665" s="147">
        <f>ROUND(I665*H665,2)</f>
        <v>1394.12</v>
      </c>
      <c r="BL665" s="18" t="s">
        <v>177</v>
      </c>
      <c r="BM665" s="146" t="s">
        <v>1063</v>
      </c>
    </row>
    <row r="666" spans="1:65" s="13" customFormat="1" ht="12">
      <c r="B666" s="152"/>
      <c r="D666" s="153" t="s">
        <v>146</v>
      </c>
      <c r="E666" s="159" t="s">
        <v>3</v>
      </c>
      <c r="F666" s="154" t="s">
        <v>1064</v>
      </c>
      <c r="H666" s="155">
        <v>24.077999999999999</v>
      </c>
      <c r="L666" s="152"/>
      <c r="M666" s="156"/>
      <c r="N666" s="157"/>
      <c r="O666" s="157"/>
      <c r="P666" s="157"/>
      <c r="Q666" s="157"/>
      <c r="R666" s="157"/>
      <c r="S666" s="157"/>
      <c r="T666" s="158"/>
      <c r="AT666" s="159" t="s">
        <v>146</v>
      </c>
      <c r="AU666" s="159" t="s">
        <v>86</v>
      </c>
      <c r="AV666" s="13" t="s">
        <v>86</v>
      </c>
      <c r="AW666" s="13" t="s">
        <v>37</v>
      </c>
      <c r="AX666" s="13" t="s">
        <v>84</v>
      </c>
      <c r="AY666" s="159" t="s">
        <v>128</v>
      </c>
    </row>
    <row r="667" spans="1:65" s="2" customFormat="1" ht="49" customHeight="1">
      <c r="A667" s="30"/>
      <c r="B667" s="135"/>
      <c r="C667" s="136" t="s">
        <v>1065</v>
      </c>
      <c r="D667" s="136" t="s">
        <v>132</v>
      </c>
      <c r="E667" s="137" t="s">
        <v>1066</v>
      </c>
      <c r="F667" s="138" t="s">
        <v>1067</v>
      </c>
      <c r="G667" s="139" t="s">
        <v>135</v>
      </c>
      <c r="H667" s="140">
        <v>0.29899999999999999</v>
      </c>
      <c r="I667" s="141">
        <v>1540</v>
      </c>
      <c r="J667" s="141">
        <f>ROUND(I667*H667,2)</f>
        <v>460.46</v>
      </c>
      <c r="K667" s="138" t="s">
        <v>136</v>
      </c>
      <c r="L667" s="31"/>
      <c r="M667" s="142" t="s">
        <v>3</v>
      </c>
      <c r="N667" s="143" t="s">
        <v>47</v>
      </c>
      <c r="O667" s="144">
        <v>0</v>
      </c>
      <c r="P667" s="144">
        <f>O667*H667</f>
        <v>0</v>
      </c>
      <c r="Q667" s="144">
        <v>0</v>
      </c>
      <c r="R667" s="144">
        <f>Q667*H667</f>
        <v>0</v>
      </c>
      <c r="S667" s="144">
        <v>0</v>
      </c>
      <c r="T667" s="145">
        <f>S667*H667</f>
        <v>0</v>
      </c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R667" s="146" t="s">
        <v>177</v>
      </c>
      <c r="AT667" s="146" t="s">
        <v>132</v>
      </c>
      <c r="AU667" s="146" t="s">
        <v>86</v>
      </c>
      <c r="AY667" s="18" t="s">
        <v>128</v>
      </c>
      <c r="BE667" s="147">
        <f>IF(N667="základní",J667,0)</f>
        <v>460.46</v>
      </c>
      <c r="BF667" s="147">
        <f>IF(N667="snížená",J667,0)</f>
        <v>0</v>
      </c>
      <c r="BG667" s="147">
        <f>IF(N667="zákl. přenesená",J667,0)</f>
        <v>0</v>
      </c>
      <c r="BH667" s="147">
        <f>IF(N667="sníž. přenesená",J667,0)</f>
        <v>0</v>
      </c>
      <c r="BI667" s="147">
        <f>IF(N667="nulová",J667,0)</f>
        <v>0</v>
      </c>
      <c r="BJ667" s="18" t="s">
        <v>84</v>
      </c>
      <c r="BK667" s="147">
        <f>ROUND(I667*H667,2)</f>
        <v>460.46</v>
      </c>
      <c r="BL667" s="18" t="s">
        <v>177</v>
      </c>
      <c r="BM667" s="146" t="s">
        <v>1068</v>
      </c>
    </row>
    <row r="668" spans="1:65" s="2" customFormat="1" ht="11">
      <c r="A668" s="30"/>
      <c r="B668" s="31"/>
      <c r="C668" s="30"/>
      <c r="D668" s="148" t="s">
        <v>139</v>
      </c>
      <c r="E668" s="30"/>
      <c r="F668" s="149" t="s">
        <v>1069</v>
      </c>
      <c r="G668" s="30"/>
      <c r="H668" s="30"/>
      <c r="I668" s="30"/>
      <c r="J668" s="30"/>
      <c r="K668" s="30"/>
      <c r="L668" s="31"/>
      <c r="M668" s="150"/>
      <c r="N668" s="151"/>
      <c r="O668" s="51"/>
      <c r="P668" s="51"/>
      <c r="Q668" s="51"/>
      <c r="R668" s="51"/>
      <c r="S668" s="51"/>
      <c r="T668" s="52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T668" s="18" t="s">
        <v>139</v>
      </c>
      <c r="AU668" s="18" t="s">
        <v>86</v>
      </c>
    </row>
    <row r="669" spans="1:65" s="12" customFormat="1" ht="22.75" customHeight="1">
      <c r="B669" s="123"/>
      <c r="D669" s="124" t="s">
        <v>75</v>
      </c>
      <c r="E669" s="133" t="s">
        <v>225</v>
      </c>
      <c r="F669" s="133" t="s">
        <v>226</v>
      </c>
      <c r="J669" s="134">
        <f>BK669</f>
        <v>1232.2099999999991</v>
      </c>
      <c r="L669" s="123"/>
      <c r="M669" s="127"/>
      <c r="N669" s="128"/>
      <c r="O669" s="128"/>
      <c r="P669" s="129">
        <f>SUM(P670:P699)</f>
        <v>0</v>
      </c>
      <c r="Q669" s="128"/>
      <c r="R669" s="129">
        <f>SUM(R670:R699)</f>
        <v>4.9852784374999994E-2</v>
      </c>
      <c r="S669" s="128"/>
      <c r="T669" s="130">
        <f>SUM(T670:T699)</f>
        <v>0</v>
      </c>
      <c r="AR669" s="124" t="s">
        <v>86</v>
      </c>
      <c r="AT669" s="131" t="s">
        <v>75</v>
      </c>
      <c r="AU669" s="131" t="s">
        <v>84</v>
      </c>
      <c r="AY669" s="124" t="s">
        <v>128</v>
      </c>
      <c r="BK669" s="132">
        <f>SUM(BK670:BK699)</f>
        <v>1232.2099999999991</v>
      </c>
    </row>
    <row r="670" spans="1:65" s="2" customFormat="1" ht="33" customHeight="1">
      <c r="A670" s="30"/>
      <c r="B670" s="135"/>
      <c r="C670" s="136" t="s">
        <v>1070</v>
      </c>
      <c r="D670" s="136" t="s">
        <v>132</v>
      </c>
      <c r="E670" s="137" t="s">
        <v>1071</v>
      </c>
      <c r="F670" s="138" t="s">
        <v>1072</v>
      </c>
      <c r="G670" s="139" t="s">
        <v>176</v>
      </c>
      <c r="H670" s="140">
        <v>5.65</v>
      </c>
      <c r="I670" s="141">
        <v>340</v>
      </c>
      <c r="J670" s="141">
        <f>ROUND(I670*H670,2)</f>
        <v>1921</v>
      </c>
      <c r="K670" s="138" t="s">
        <v>136</v>
      </c>
      <c r="L670" s="31"/>
      <c r="M670" s="142" t="s">
        <v>3</v>
      </c>
      <c r="N670" s="143" t="s">
        <v>47</v>
      </c>
      <c r="O670" s="144">
        <v>0</v>
      </c>
      <c r="P670" s="144">
        <f>O670*H670</f>
        <v>0</v>
      </c>
      <c r="Q670" s="144">
        <v>0</v>
      </c>
      <c r="R670" s="144">
        <f>Q670*H670</f>
        <v>0</v>
      </c>
      <c r="S670" s="144">
        <v>0</v>
      </c>
      <c r="T670" s="145">
        <f>S670*H670</f>
        <v>0</v>
      </c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R670" s="146" t="s">
        <v>177</v>
      </c>
      <c r="AT670" s="146" t="s">
        <v>132</v>
      </c>
      <c r="AU670" s="146" t="s">
        <v>86</v>
      </c>
      <c r="AY670" s="18" t="s">
        <v>128</v>
      </c>
      <c r="BE670" s="147">
        <f>IF(N670="základní",J670,0)</f>
        <v>1921</v>
      </c>
      <c r="BF670" s="147">
        <f>IF(N670="snížená",J670,0)</f>
        <v>0</v>
      </c>
      <c r="BG670" s="147">
        <f>IF(N670="zákl. přenesená",J670,0)</f>
        <v>0</v>
      </c>
      <c r="BH670" s="147">
        <f>IF(N670="sníž. přenesená",J670,0)</f>
        <v>0</v>
      </c>
      <c r="BI670" s="147">
        <f>IF(N670="nulová",J670,0)</f>
        <v>0</v>
      </c>
      <c r="BJ670" s="18" t="s">
        <v>84</v>
      </c>
      <c r="BK670" s="147">
        <f>ROUND(I670*H670,2)</f>
        <v>1921</v>
      </c>
      <c r="BL670" s="18" t="s">
        <v>177</v>
      </c>
      <c r="BM670" s="146" t="s">
        <v>1073</v>
      </c>
    </row>
    <row r="671" spans="1:65" s="2" customFormat="1" ht="11">
      <c r="A671" s="30"/>
      <c r="B671" s="31"/>
      <c r="C671" s="30"/>
      <c r="D671" s="148" t="s">
        <v>139</v>
      </c>
      <c r="E671" s="30"/>
      <c r="F671" s="149" t="s">
        <v>1074</v>
      </c>
      <c r="G671" s="30"/>
      <c r="H671" s="30"/>
      <c r="I671" s="30"/>
      <c r="J671" s="30"/>
      <c r="K671" s="30"/>
      <c r="L671" s="31"/>
      <c r="M671" s="150"/>
      <c r="N671" s="151"/>
      <c r="O671" s="51"/>
      <c r="P671" s="51"/>
      <c r="Q671" s="51"/>
      <c r="R671" s="51"/>
      <c r="S671" s="51"/>
      <c r="T671" s="52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T671" s="18" t="s">
        <v>139</v>
      </c>
      <c r="AU671" s="18" t="s">
        <v>86</v>
      </c>
    </row>
    <row r="672" spans="1:65" s="14" customFormat="1" ht="12">
      <c r="B672" s="160"/>
      <c r="D672" s="153" t="s">
        <v>146</v>
      </c>
      <c r="E672" s="161" t="s">
        <v>3</v>
      </c>
      <c r="F672" s="162" t="s">
        <v>346</v>
      </c>
      <c r="H672" s="161" t="s">
        <v>3</v>
      </c>
      <c r="L672" s="160"/>
      <c r="M672" s="163"/>
      <c r="N672" s="164"/>
      <c r="O672" s="164"/>
      <c r="P672" s="164"/>
      <c r="Q672" s="164"/>
      <c r="R672" s="164"/>
      <c r="S672" s="164"/>
      <c r="T672" s="165"/>
      <c r="AT672" s="161" t="s">
        <v>146</v>
      </c>
      <c r="AU672" s="161" t="s">
        <v>86</v>
      </c>
      <c r="AV672" s="14" t="s">
        <v>84</v>
      </c>
      <c r="AW672" s="14" t="s">
        <v>37</v>
      </c>
      <c r="AX672" s="14" t="s">
        <v>76</v>
      </c>
      <c r="AY672" s="161" t="s">
        <v>128</v>
      </c>
    </row>
    <row r="673" spans="1:65" s="13" customFormat="1" ht="12">
      <c r="B673" s="152"/>
      <c r="D673" s="153" t="s">
        <v>146</v>
      </c>
      <c r="E673" s="159" t="s">
        <v>3</v>
      </c>
      <c r="F673" s="154" t="s">
        <v>1075</v>
      </c>
      <c r="H673" s="155">
        <v>-6.55</v>
      </c>
      <c r="L673" s="152"/>
      <c r="M673" s="156"/>
      <c r="N673" s="157"/>
      <c r="O673" s="157"/>
      <c r="P673" s="157"/>
      <c r="Q673" s="157"/>
      <c r="R673" s="157"/>
      <c r="S673" s="157"/>
      <c r="T673" s="158"/>
      <c r="AT673" s="159" t="s">
        <v>146</v>
      </c>
      <c r="AU673" s="159" t="s">
        <v>86</v>
      </c>
      <c r="AV673" s="13" t="s">
        <v>86</v>
      </c>
      <c r="AW673" s="13" t="s">
        <v>37</v>
      </c>
      <c r="AX673" s="13" t="s">
        <v>76</v>
      </c>
      <c r="AY673" s="159" t="s">
        <v>128</v>
      </c>
    </row>
    <row r="674" spans="1:65" s="14" customFormat="1" ht="12">
      <c r="B674" s="160"/>
      <c r="D674" s="153" t="s">
        <v>146</v>
      </c>
      <c r="E674" s="161" t="s">
        <v>3</v>
      </c>
      <c r="F674" s="162" t="s">
        <v>1076</v>
      </c>
      <c r="H674" s="161" t="s">
        <v>3</v>
      </c>
      <c r="L674" s="160"/>
      <c r="M674" s="163"/>
      <c r="N674" s="164"/>
      <c r="O674" s="164"/>
      <c r="P674" s="164"/>
      <c r="Q674" s="164"/>
      <c r="R674" s="164"/>
      <c r="S674" s="164"/>
      <c r="T674" s="165"/>
      <c r="AT674" s="161" t="s">
        <v>146</v>
      </c>
      <c r="AU674" s="161" t="s">
        <v>86</v>
      </c>
      <c r="AV674" s="14" t="s">
        <v>84</v>
      </c>
      <c r="AW674" s="14" t="s">
        <v>37</v>
      </c>
      <c r="AX674" s="14" t="s">
        <v>76</v>
      </c>
      <c r="AY674" s="161" t="s">
        <v>128</v>
      </c>
    </row>
    <row r="675" spans="1:65" s="13" customFormat="1" ht="12">
      <c r="B675" s="152"/>
      <c r="D675" s="153" t="s">
        <v>146</v>
      </c>
      <c r="E675" s="159" t="s">
        <v>3</v>
      </c>
      <c r="F675" s="154" t="s">
        <v>1077</v>
      </c>
      <c r="H675" s="155">
        <v>12.2</v>
      </c>
      <c r="L675" s="152"/>
      <c r="M675" s="156"/>
      <c r="N675" s="157"/>
      <c r="O675" s="157"/>
      <c r="P675" s="157"/>
      <c r="Q675" s="157"/>
      <c r="R675" s="157"/>
      <c r="S675" s="157"/>
      <c r="T675" s="158"/>
      <c r="AT675" s="159" t="s">
        <v>146</v>
      </c>
      <c r="AU675" s="159" t="s">
        <v>86</v>
      </c>
      <c r="AV675" s="13" t="s">
        <v>86</v>
      </c>
      <c r="AW675" s="13" t="s">
        <v>37</v>
      </c>
      <c r="AX675" s="13" t="s">
        <v>76</v>
      </c>
      <c r="AY675" s="159" t="s">
        <v>128</v>
      </c>
    </row>
    <row r="676" spans="1:65" s="16" customFormat="1" ht="12">
      <c r="B676" s="173"/>
      <c r="D676" s="153" t="s">
        <v>146</v>
      </c>
      <c r="E676" s="174" t="s">
        <v>3</v>
      </c>
      <c r="F676" s="175" t="s">
        <v>196</v>
      </c>
      <c r="H676" s="176">
        <v>5.65</v>
      </c>
      <c r="L676" s="173"/>
      <c r="M676" s="177"/>
      <c r="N676" s="178"/>
      <c r="O676" s="178"/>
      <c r="P676" s="178"/>
      <c r="Q676" s="178"/>
      <c r="R676" s="178"/>
      <c r="S676" s="178"/>
      <c r="T676" s="179"/>
      <c r="AT676" s="174" t="s">
        <v>146</v>
      </c>
      <c r="AU676" s="174" t="s">
        <v>86</v>
      </c>
      <c r="AV676" s="16" t="s">
        <v>137</v>
      </c>
      <c r="AW676" s="16" t="s">
        <v>37</v>
      </c>
      <c r="AX676" s="16" t="s">
        <v>84</v>
      </c>
      <c r="AY676" s="174" t="s">
        <v>128</v>
      </c>
    </row>
    <row r="677" spans="1:65" s="2" customFormat="1" ht="24.25" customHeight="1">
      <c r="A677" s="30"/>
      <c r="B677" s="135"/>
      <c r="C677" s="183" t="s">
        <v>1078</v>
      </c>
      <c r="D677" s="183" t="s">
        <v>533</v>
      </c>
      <c r="E677" s="184" t="s">
        <v>1079</v>
      </c>
      <c r="F677" s="185" t="s">
        <v>1080</v>
      </c>
      <c r="G677" s="186" t="s">
        <v>176</v>
      </c>
      <c r="H677" s="187">
        <v>6.2149999999999999</v>
      </c>
      <c r="I677" s="188">
        <v>323</v>
      </c>
      <c r="J677" s="188">
        <f>ROUND(I677*H677,2)</f>
        <v>2007.45</v>
      </c>
      <c r="K677" s="185" t="s">
        <v>136</v>
      </c>
      <c r="L677" s="189"/>
      <c r="M677" s="190" t="s">
        <v>3</v>
      </c>
      <c r="N677" s="191" t="s">
        <v>47</v>
      </c>
      <c r="O677" s="144">
        <v>0</v>
      </c>
      <c r="P677" s="144">
        <f>O677*H677</f>
        <v>0</v>
      </c>
      <c r="Q677" s="144">
        <v>9.3100000000000006E-3</v>
      </c>
      <c r="R677" s="144">
        <f>Q677*H677</f>
        <v>5.7861650000000001E-2</v>
      </c>
      <c r="S677" s="144">
        <v>0</v>
      </c>
      <c r="T677" s="145">
        <f>S677*H677</f>
        <v>0</v>
      </c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R677" s="146" t="s">
        <v>853</v>
      </c>
      <c r="AT677" s="146" t="s">
        <v>533</v>
      </c>
      <c r="AU677" s="146" t="s">
        <v>86</v>
      </c>
      <c r="AY677" s="18" t="s">
        <v>128</v>
      </c>
      <c r="BE677" s="147">
        <f>IF(N677="základní",J677,0)</f>
        <v>2007.45</v>
      </c>
      <c r="BF677" s="147">
        <f>IF(N677="snížená",J677,0)</f>
        <v>0</v>
      </c>
      <c r="BG677" s="147">
        <f>IF(N677="zákl. přenesená",J677,0)</f>
        <v>0</v>
      </c>
      <c r="BH677" s="147">
        <f>IF(N677="sníž. přenesená",J677,0)</f>
        <v>0</v>
      </c>
      <c r="BI677" s="147">
        <f>IF(N677="nulová",J677,0)</f>
        <v>0</v>
      </c>
      <c r="BJ677" s="18" t="s">
        <v>84</v>
      </c>
      <c r="BK677" s="147">
        <f>ROUND(I677*H677,2)</f>
        <v>2007.45</v>
      </c>
      <c r="BL677" s="18" t="s">
        <v>177</v>
      </c>
      <c r="BM677" s="146" t="s">
        <v>1081</v>
      </c>
    </row>
    <row r="678" spans="1:65" s="13" customFormat="1" ht="12">
      <c r="B678" s="152"/>
      <c r="D678" s="153" t="s">
        <v>146</v>
      </c>
      <c r="E678" s="159" t="s">
        <v>3</v>
      </c>
      <c r="F678" s="154" t="s">
        <v>1082</v>
      </c>
      <c r="H678" s="155">
        <v>6.2149999999999999</v>
      </c>
      <c r="L678" s="152"/>
      <c r="M678" s="156"/>
      <c r="N678" s="157"/>
      <c r="O678" s="157"/>
      <c r="P678" s="157"/>
      <c r="Q678" s="157"/>
      <c r="R678" s="157"/>
      <c r="S678" s="157"/>
      <c r="T678" s="158"/>
      <c r="AT678" s="159" t="s">
        <v>146</v>
      </c>
      <c r="AU678" s="159" t="s">
        <v>86</v>
      </c>
      <c r="AV678" s="13" t="s">
        <v>86</v>
      </c>
      <c r="AW678" s="13" t="s">
        <v>37</v>
      </c>
      <c r="AX678" s="13" t="s">
        <v>84</v>
      </c>
      <c r="AY678" s="159" t="s">
        <v>128</v>
      </c>
    </row>
    <row r="679" spans="1:65" s="2" customFormat="1" ht="16.5" customHeight="1">
      <c r="A679" s="30"/>
      <c r="B679" s="135"/>
      <c r="C679" s="136" t="s">
        <v>1083</v>
      </c>
      <c r="D679" s="136" t="s">
        <v>132</v>
      </c>
      <c r="E679" s="137" t="s">
        <v>1084</v>
      </c>
      <c r="F679" s="138" t="s">
        <v>1085</v>
      </c>
      <c r="G679" s="139" t="s">
        <v>561</v>
      </c>
      <c r="H679" s="140">
        <v>12</v>
      </c>
      <c r="I679" s="141">
        <v>73.7</v>
      </c>
      <c r="J679" s="141">
        <f>ROUND(I679*H679,2)</f>
        <v>884.4</v>
      </c>
      <c r="K679" s="138" t="s">
        <v>136</v>
      </c>
      <c r="L679" s="31"/>
      <c r="M679" s="142" t="s">
        <v>3</v>
      </c>
      <c r="N679" s="143" t="s">
        <v>47</v>
      </c>
      <c r="O679" s="144">
        <v>0</v>
      </c>
      <c r="P679" s="144">
        <f>O679*H679</f>
        <v>0</v>
      </c>
      <c r="Q679" s="144">
        <v>0</v>
      </c>
      <c r="R679" s="144">
        <f>Q679*H679</f>
        <v>0</v>
      </c>
      <c r="S679" s="144">
        <v>0</v>
      </c>
      <c r="T679" s="145">
        <f>S679*H679</f>
        <v>0</v>
      </c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R679" s="146" t="s">
        <v>177</v>
      </c>
      <c r="AT679" s="146" t="s">
        <v>132</v>
      </c>
      <c r="AU679" s="146" t="s">
        <v>86</v>
      </c>
      <c r="AY679" s="18" t="s">
        <v>128</v>
      </c>
      <c r="BE679" s="147">
        <f>IF(N679="základní",J679,0)</f>
        <v>884.4</v>
      </c>
      <c r="BF679" s="147">
        <f>IF(N679="snížená",J679,0)</f>
        <v>0</v>
      </c>
      <c r="BG679" s="147">
        <f>IF(N679="zákl. přenesená",J679,0)</f>
        <v>0</v>
      </c>
      <c r="BH679" s="147">
        <f>IF(N679="sníž. přenesená",J679,0)</f>
        <v>0</v>
      </c>
      <c r="BI679" s="147">
        <f>IF(N679="nulová",J679,0)</f>
        <v>0</v>
      </c>
      <c r="BJ679" s="18" t="s">
        <v>84</v>
      </c>
      <c r="BK679" s="147">
        <f>ROUND(I679*H679,2)</f>
        <v>884.4</v>
      </c>
      <c r="BL679" s="18" t="s">
        <v>177</v>
      </c>
      <c r="BM679" s="146" t="s">
        <v>1086</v>
      </c>
    </row>
    <row r="680" spans="1:65" s="2" customFormat="1" ht="11">
      <c r="A680" s="30"/>
      <c r="B680" s="31"/>
      <c r="C680" s="30"/>
      <c r="D680" s="148" t="s">
        <v>139</v>
      </c>
      <c r="E680" s="30"/>
      <c r="F680" s="149" t="s">
        <v>1087</v>
      </c>
      <c r="G680" s="30"/>
      <c r="H680" s="30"/>
      <c r="I680" s="30"/>
      <c r="J680" s="30"/>
      <c r="K680" s="30"/>
      <c r="L680" s="31"/>
      <c r="M680" s="150"/>
      <c r="N680" s="151"/>
      <c r="O680" s="51"/>
      <c r="P680" s="51"/>
      <c r="Q680" s="51"/>
      <c r="R680" s="51"/>
      <c r="S680" s="51"/>
      <c r="T680" s="52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T680" s="18" t="s">
        <v>139</v>
      </c>
      <c r="AU680" s="18" t="s">
        <v>86</v>
      </c>
    </row>
    <row r="681" spans="1:65" s="13" customFormat="1" ht="12">
      <c r="B681" s="152"/>
      <c r="D681" s="153" t="s">
        <v>146</v>
      </c>
      <c r="E681" s="159" t="s">
        <v>3</v>
      </c>
      <c r="F681" s="154" t="s">
        <v>1088</v>
      </c>
      <c r="H681" s="155">
        <v>12</v>
      </c>
      <c r="L681" s="152"/>
      <c r="M681" s="156"/>
      <c r="N681" s="157"/>
      <c r="O681" s="157"/>
      <c r="P681" s="157"/>
      <c r="Q681" s="157"/>
      <c r="R681" s="157"/>
      <c r="S681" s="157"/>
      <c r="T681" s="158"/>
      <c r="AT681" s="159" t="s">
        <v>146</v>
      </c>
      <c r="AU681" s="159" t="s">
        <v>86</v>
      </c>
      <c r="AV681" s="13" t="s">
        <v>86</v>
      </c>
      <c r="AW681" s="13" t="s">
        <v>37</v>
      </c>
      <c r="AX681" s="13" t="s">
        <v>84</v>
      </c>
      <c r="AY681" s="159" t="s">
        <v>128</v>
      </c>
    </row>
    <row r="682" spans="1:65" s="2" customFormat="1" ht="16.5" customHeight="1">
      <c r="A682" s="30"/>
      <c r="B682" s="135"/>
      <c r="C682" s="183" t="s">
        <v>1089</v>
      </c>
      <c r="D682" s="183" t="s">
        <v>533</v>
      </c>
      <c r="E682" s="184" t="s">
        <v>972</v>
      </c>
      <c r="F682" s="185" t="s">
        <v>973</v>
      </c>
      <c r="G682" s="186" t="s">
        <v>256</v>
      </c>
      <c r="H682" s="187">
        <v>3.5999999999999997E-2</v>
      </c>
      <c r="I682" s="188">
        <v>9870</v>
      </c>
      <c r="J682" s="188">
        <f>ROUND(I682*H682,2)</f>
        <v>355.32</v>
      </c>
      <c r="K682" s="185" t="s">
        <v>974</v>
      </c>
      <c r="L682" s="189"/>
      <c r="M682" s="190" t="s">
        <v>3</v>
      </c>
      <c r="N682" s="191" t="s">
        <v>47</v>
      </c>
      <c r="O682" s="144">
        <v>0</v>
      </c>
      <c r="P682" s="144">
        <f>O682*H682</f>
        <v>0</v>
      </c>
      <c r="Q682" s="144">
        <v>0.55000000000000004</v>
      </c>
      <c r="R682" s="144">
        <f>Q682*H682</f>
        <v>1.9800000000000002E-2</v>
      </c>
      <c r="S682" s="144">
        <v>0</v>
      </c>
      <c r="T682" s="145">
        <f>S682*H682</f>
        <v>0</v>
      </c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R682" s="146" t="s">
        <v>853</v>
      </c>
      <c r="AT682" s="146" t="s">
        <v>533</v>
      </c>
      <c r="AU682" s="146" t="s">
        <v>86</v>
      </c>
      <c r="AY682" s="18" t="s">
        <v>128</v>
      </c>
      <c r="BE682" s="147">
        <f>IF(N682="základní",J682,0)</f>
        <v>355.32</v>
      </c>
      <c r="BF682" s="147">
        <f>IF(N682="snížená",J682,0)</f>
        <v>0</v>
      </c>
      <c r="BG682" s="147">
        <f>IF(N682="zákl. přenesená",J682,0)</f>
        <v>0</v>
      </c>
      <c r="BH682" s="147">
        <f>IF(N682="sníž. přenesená",J682,0)</f>
        <v>0</v>
      </c>
      <c r="BI682" s="147">
        <f>IF(N682="nulová",J682,0)</f>
        <v>0</v>
      </c>
      <c r="BJ682" s="18" t="s">
        <v>84</v>
      </c>
      <c r="BK682" s="147">
        <f>ROUND(I682*H682,2)</f>
        <v>355.32</v>
      </c>
      <c r="BL682" s="18" t="s">
        <v>177</v>
      </c>
      <c r="BM682" s="146" t="s">
        <v>1090</v>
      </c>
    </row>
    <row r="683" spans="1:65" s="13" customFormat="1" ht="12">
      <c r="B683" s="152"/>
      <c r="D683" s="153" t="s">
        <v>146</v>
      </c>
      <c r="E683" s="159" t="s">
        <v>3</v>
      </c>
      <c r="F683" s="154" t="s">
        <v>1091</v>
      </c>
      <c r="H683" s="155">
        <v>3.5999999999999997E-2</v>
      </c>
      <c r="L683" s="152"/>
      <c r="M683" s="156"/>
      <c r="N683" s="157"/>
      <c r="O683" s="157"/>
      <c r="P683" s="157"/>
      <c r="Q683" s="157"/>
      <c r="R683" s="157"/>
      <c r="S683" s="157"/>
      <c r="T683" s="158"/>
      <c r="AT683" s="159" t="s">
        <v>146</v>
      </c>
      <c r="AU683" s="159" t="s">
        <v>86</v>
      </c>
      <c r="AV683" s="13" t="s">
        <v>86</v>
      </c>
      <c r="AW683" s="13" t="s">
        <v>37</v>
      </c>
      <c r="AX683" s="13" t="s">
        <v>76</v>
      </c>
      <c r="AY683" s="159" t="s">
        <v>128</v>
      </c>
    </row>
    <row r="684" spans="1:65" s="16" customFormat="1" ht="12">
      <c r="B684" s="173"/>
      <c r="D684" s="153" t="s">
        <v>146</v>
      </c>
      <c r="E684" s="174" t="s">
        <v>3</v>
      </c>
      <c r="F684" s="175" t="s">
        <v>196</v>
      </c>
      <c r="H684" s="176">
        <v>3.5999999999999997E-2</v>
      </c>
      <c r="L684" s="173"/>
      <c r="M684" s="177"/>
      <c r="N684" s="178"/>
      <c r="O684" s="178"/>
      <c r="P684" s="178"/>
      <c r="Q684" s="178"/>
      <c r="R684" s="178"/>
      <c r="S684" s="178"/>
      <c r="T684" s="179"/>
      <c r="AT684" s="174" t="s">
        <v>146</v>
      </c>
      <c r="AU684" s="174" t="s">
        <v>86</v>
      </c>
      <c r="AV684" s="16" t="s">
        <v>137</v>
      </c>
      <c r="AW684" s="16" t="s">
        <v>37</v>
      </c>
      <c r="AX684" s="16" t="s">
        <v>84</v>
      </c>
      <c r="AY684" s="174" t="s">
        <v>128</v>
      </c>
    </row>
    <row r="685" spans="1:65" s="2" customFormat="1" ht="33" customHeight="1">
      <c r="A685" s="30"/>
      <c r="B685" s="135"/>
      <c r="C685" s="136" t="s">
        <v>1092</v>
      </c>
      <c r="D685" s="136" t="s">
        <v>132</v>
      </c>
      <c r="E685" s="137" t="s">
        <v>1093</v>
      </c>
      <c r="F685" s="138" t="s">
        <v>1094</v>
      </c>
      <c r="G685" s="139" t="s">
        <v>176</v>
      </c>
      <c r="H685" s="140">
        <v>-0.75</v>
      </c>
      <c r="I685" s="141">
        <v>873.38</v>
      </c>
      <c r="J685" s="141">
        <f>ROUND(I685*H685,2)</f>
        <v>-655.04</v>
      </c>
      <c r="K685" s="138" t="s">
        <v>136</v>
      </c>
      <c r="L685" s="31"/>
      <c r="M685" s="142" t="s">
        <v>3</v>
      </c>
      <c r="N685" s="143" t="s">
        <v>47</v>
      </c>
      <c r="O685" s="144">
        <v>0</v>
      </c>
      <c r="P685" s="144">
        <f>O685*H685</f>
        <v>0</v>
      </c>
      <c r="Q685" s="144">
        <v>2.6848749999999999E-4</v>
      </c>
      <c r="R685" s="144">
        <f>Q685*H685</f>
        <v>-2.01365625E-4</v>
      </c>
      <c r="S685" s="144">
        <v>0</v>
      </c>
      <c r="T685" s="145">
        <f>S685*H685</f>
        <v>0</v>
      </c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R685" s="146" t="s">
        <v>177</v>
      </c>
      <c r="AT685" s="146" t="s">
        <v>132</v>
      </c>
      <c r="AU685" s="146" t="s">
        <v>86</v>
      </c>
      <c r="AY685" s="18" t="s">
        <v>128</v>
      </c>
      <c r="BE685" s="147">
        <f>IF(N685="základní",J685,0)</f>
        <v>-655.04</v>
      </c>
      <c r="BF685" s="147">
        <f>IF(N685="snížená",J685,0)</f>
        <v>0</v>
      </c>
      <c r="BG685" s="147">
        <f>IF(N685="zákl. přenesená",J685,0)</f>
        <v>0</v>
      </c>
      <c r="BH685" s="147">
        <f>IF(N685="sníž. přenesená",J685,0)</f>
        <v>0</v>
      </c>
      <c r="BI685" s="147">
        <f>IF(N685="nulová",J685,0)</f>
        <v>0</v>
      </c>
      <c r="BJ685" s="18" t="s">
        <v>84</v>
      </c>
      <c r="BK685" s="147">
        <f>ROUND(I685*H685,2)</f>
        <v>-655.04</v>
      </c>
      <c r="BL685" s="18" t="s">
        <v>177</v>
      </c>
      <c r="BM685" s="146" t="s">
        <v>1095</v>
      </c>
    </row>
    <row r="686" spans="1:65" s="2" customFormat="1" ht="11">
      <c r="A686" s="30"/>
      <c r="B686" s="31"/>
      <c r="C686" s="30"/>
      <c r="D686" s="148" t="s">
        <v>139</v>
      </c>
      <c r="E686" s="30"/>
      <c r="F686" s="149" t="s">
        <v>1096</v>
      </c>
      <c r="G686" s="30"/>
      <c r="H686" s="30"/>
      <c r="I686" s="30"/>
      <c r="J686" s="30"/>
      <c r="K686" s="30"/>
      <c r="L686" s="31"/>
      <c r="M686" s="150"/>
      <c r="N686" s="151"/>
      <c r="O686" s="51"/>
      <c r="P686" s="51"/>
      <c r="Q686" s="51"/>
      <c r="R686" s="51"/>
      <c r="S686" s="51"/>
      <c r="T686" s="52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T686" s="18" t="s">
        <v>139</v>
      </c>
      <c r="AU686" s="18" t="s">
        <v>86</v>
      </c>
    </row>
    <row r="687" spans="1:65" s="14" customFormat="1" ht="12">
      <c r="B687" s="160"/>
      <c r="D687" s="153" t="s">
        <v>146</v>
      </c>
      <c r="E687" s="161" t="s">
        <v>3</v>
      </c>
      <c r="F687" s="162" t="s">
        <v>1097</v>
      </c>
      <c r="H687" s="161" t="s">
        <v>3</v>
      </c>
      <c r="L687" s="160"/>
      <c r="M687" s="163"/>
      <c r="N687" s="164"/>
      <c r="O687" s="164"/>
      <c r="P687" s="164"/>
      <c r="Q687" s="164"/>
      <c r="R687" s="164"/>
      <c r="S687" s="164"/>
      <c r="T687" s="165"/>
      <c r="AT687" s="161" t="s">
        <v>146</v>
      </c>
      <c r="AU687" s="161" t="s">
        <v>86</v>
      </c>
      <c r="AV687" s="14" t="s">
        <v>84</v>
      </c>
      <c r="AW687" s="14" t="s">
        <v>37</v>
      </c>
      <c r="AX687" s="14" t="s">
        <v>76</v>
      </c>
      <c r="AY687" s="161" t="s">
        <v>128</v>
      </c>
    </row>
    <row r="688" spans="1:65" s="13" customFormat="1" ht="12">
      <c r="B688" s="152"/>
      <c r="D688" s="153" t="s">
        <v>146</v>
      </c>
      <c r="E688" s="159" t="s">
        <v>3</v>
      </c>
      <c r="F688" s="154" t="s">
        <v>1098</v>
      </c>
      <c r="H688" s="155">
        <v>-2.25</v>
      </c>
      <c r="L688" s="152"/>
      <c r="M688" s="156"/>
      <c r="N688" s="157"/>
      <c r="O688" s="157"/>
      <c r="P688" s="157"/>
      <c r="Q688" s="157"/>
      <c r="R688" s="157"/>
      <c r="S688" s="157"/>
      <c r="T688" s="158"/>
      <c r="AT688" s="159" t="s">
        <v>146</v>
      </c>
      <c r="AU688" s="159" t="s">
        <v>86</v>
      </c>
      <c r="AV688" s="13" t="s">
        <v>86</v>
      </c>
      <c r="AW688" s="13" t="s">
        <v>37</v>
      </c>
      <c r="AX688" s="13" t="s">
        <v>76</v>
      </c>
      <c r="AY688" s="159" t="s">
        <v>128</v>
      </c>
    </row>
    <row r="689" spans="1:65" s="14" customFormat="1" ht="12">
      <c r="B689" s="160"/>
      <c r="D689" s="153" t="s">
        <v>146</v>
      </c>
      <c r="E689" s="161" t="s">
        <v>3</v>
      </c>
      <c r="F689" s="162" t="s">
        <v>584</v>
      </c>
      <c r="H689" s="161" t="s">
        <v>3</v>
      </c>
      <c r="L689" s="160"/>
      <c r="M689" s="163"/>
      <c r="N689" s="164"/>
      <c r="O689" s="164"/>
      <c r="P689" s="164"/>
      <c r="Q689" s="164"/>
      <c r="R689" s="164"/>
      <c r="S689" s="164"/>
      <c r="T689" s="165"/>
      <c r="AT689" s="161" t="s">
        <v>146</v>
      </c>
      <c r="AU689" s="161" t="s">
        <v>86</v>
      </c>
      <c r="AV689" s="14" t="s">
        <v>84</v>
      </c>
      <c r="AW689" s="14" t="s">
        <v>37</v>
      </c>
      <c r="AX689" s="14" t="s">
        <v>76</v>
      </c>
      <c r="AY689" s="161" t="s">
        <v>128</v>
      </c>
    </row>
    <row r="690" spans="1:65" s="13" customFormat="1" ht="12">
      <c r="B690" s="152"/>
      <c r="D690" s="153" t="s">
        <v>146</v>
      </c>
      <c r="E690" s="159" t="s">
        <v>3</v>
      </c>
      <c r="F690" s="154" t="s">
        <v>1099</v>
      </c>
      <c r="H690" s="155">
        <v>1.5</v>
      </c>
      <c r="L690" s="152"/>
      <c r="M690" s="156"/>
      <c r="N690" s="157"/>
      <c r="O690" s="157"/>
      <c r="P690" s="157"/>
      <c r="Q690" s="157"/>
      <c r="R690" s="157"/>
      <c r="S690" s="157"/>
      <c r="T690" s="158"/>
      <c r="AT690" s="159" t="s">
        <v>146</v>
      </c>
      <c r="AU690" s="159" t="s">
        <v>86</v>
      </c>
      <c r="AV690" s="13" t="s">
        <v>86</v>
      </c>
      <c r="AW690" s="13" t="s">
        <v>37</v>
      </c>
      <c r="AX690" s="13" t="s">
        <v>76</v>
      </c>
      <c r="AY690" s="159" t="s">
        <v>128</v>
      </c>
    </row>
    <row r="691" spans="1:65" s="16" customFormat="1" ht="12">
      <c r="B691" s="173"/>
      <c r="D691" s="153" t="s">
        <v>146</v>
      </c>
      <c r="E691" s="174" t="s">
        <v>3</v>
      </c>
      <c r="F691" s="175" t="s">
        <v>196</v>
      </c>
      <c r="H691" s="176">
        <v>-0.75</v>
      </c>
      <c r="L691" s="173"/>
      <c r="M691" s="177"/>
      <c r="N691" s="178"/>
      <c r="O691" s="178"/>
      <c r="P691" s="178"/>
      <c r="Q691" s="178"/>
      <c r="R691" s="178"/>
      <c r="S691" s="178"/>
      <c r="T691" s="179"/>
      <c r="AT691" s="174" t="s">
        <v>146</v>
      </c>
      <c r="AU691" s="174" t="s">
        <v>86</v>
      </c>
      <c r="AV691" s="16" t="s">
        <v>137</v>
      </c>
      <c r="AW691" s="16" t="s">
        <v>37</v>
      </c>
      <c r="AX691" s="16" t="s">
        <v>84</v>
      </c>
      <c r="AY691" s="174" t="s">
        <v>128</v>
      </c>
    </row>
    <row r="692" spans="1:65" s="2" customFormat="1" ht="24.25" customHeight="1">
      <c r="A692" s="30"/>
      <c r="B692" s="135"/>
      <c r="C692" s="183" t="s">
        <v>1100</v>
      </c>
      <c r="D692" s="183" t="s">
        <v>533</v>
      </c>
      <c r="E692" s="184" t="s">
        <v>1101</v>
      </c>
      <c r="F692" s="185" t="s">
        <v>1102</v>
      </c>
      <c r="G692" s="186" t="s">
        <v>176</v>
      </c>
      <c r="H692" s="187">
        <v>-0.75</v>
      </c>
      <c r="I692" s="188">
        <v>4462.5600000000004</v>
      </c>
      <c r="J692" s="188">
        <f>ROUND(I692*H692,2)</f>
        <v>-3346.92</v>
      </c>
      <c r="K692" s="185" t="s">
        <v>136</v>
      </c>
      <c r="L692" s="189"/>
      <c r="M692" s="190" t="s">
        <v>3</v>
      </c>
      <c r="N692" s="191" t="s">
        <v>47</v>
      </c>
      <c r="O692" s="144">
        <v>0</v>
      </c>
      <c r="P692" s="144">
        <f>O692*H692</f>
        <v>0</v>
      </c>
      <c r="Q692" s="144">
        <v>3.6810000000000002E-2</v>
      </c>
      <c r="R692" s="144">
        <f>Q692*H692</f>
        <v>-2.76075E-2</v>
      </c>
      <c r="S692" s="144">
        <v>0</v>
      </c>
      <c r="T692" s="145">
        <f>S692*H692</f>
        <v>0</v>
      </c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R692" s="146" t="s">
        <v>853</v>
      </c>
      <c r="AT692" s="146" t="s">
        <v>533</v>
      </c>
      <c r="AU692" s="146" t="s">
        <v>86</v>
      </c>
      <c r="AY692" s="18" t="s">
        <v>128</v>
      </c>
      <c r="BE692" s="147">
        <f>IF(N692="základní",J692,0)</f>
        <v>-3346.92</v>
      </c>
      <c r="BF692" s="147">
        <f>IF(N692="snížená",J692,0)</f>
        <v>0</v>
      </c>
      <c r="BG692" s="147">
        <f>IF(N692="zákl. přenesená",J692,0)</f>
        <v>0</v>
      </c>
      <c r="BH692" s="147">
        <f>IF(N692="sníž. přenesená",J692,0)</f>
        <v>0</v>
      </c>
      <c r="BI692" s="147">
        <f>IF(N692="nulová",J692,0)</f>
        <v>0</v>
      </c>
      <c r="BJ692" s="18" t="s">
        <v>84</v>
      </c>
      <c r="BK692" s="147">
        <f>ROUND(I692*H692,2)</f>
        <v>-3346.92</v>
      </c>
      <c r="BL692" s="18" t="s">
        <v>177</v>
      </c>
      <c r="BM692" s="146" t="s">
        <v>1103</v>
      </c>
    </row>
    <row r="693" spans="1:65" s="14" customFormat="1" ht="12">
      <c r="B693" s="160"/>
      <c r="D693" s="153" t="s">
        <v>146</v>
      </c>
      <c r="E693" s="161" t="s">
        <v>3</v>
      </c>
      <c r="F693" s="162" t="s">
        <v>1097</v>
      </c>
      <c r="H693" s="161" t="s">
        <v>3</v>
      </c>
      <c r="L693" s="160"/>
      <c r="M693" s="163"/>
      <c r="N693" s="164"/>
      <c r="O693" s="164"/>
      <c r="P693" s="164"/>
      <c r="Q693" s="164"/>
      <c r="R693" s="164"/>
      <c r="S693" s="164"/>
      <c r="T693" s="165"/>
      <c r="AT693" s="161" t="s">
        <v>146</v>
      </c>
      <c r="AU693" s="161" t="s">
        <v>86</v>
      </c>
      <c r="AV693" s="14" t="s">
        <v>84</v>
      </c>
      <c r="AW693" s="14" t="s">
        <v>37</v>
      </c>
      <c r="AX693" s="14" t="s">
        <v>76</v>
      </c>
      <c r="AY693" s="161" t="s">
        <v>128</v>
      </c>
    </row>
    <row r="694" spans="1:65" s="13" customFormat="1" ht="12">
      <c r="B694" s="152"/>
      <c r="D694" s="153" t="s">
        <v>146</v>
      </c>
      <c r="E694" s="159" t="s">
        <v>3</v>
      </c>
      <c r="F694" s="154" t="s">
        <v>1098</v>
      </c>
      <c r="H694" s="155">
        <v>-2.25</v>
      </c>
      <c r="L694" s="152"/>
      <c r="M694" s="156"/>
      <c r="N694" s="157"/>
      <c r="O694" s="157"/>
      <c r="P694" s="157"/>
      <c r="Q694" s="157"/>
      <c r="R694" s="157"/>
      <c r="S694" s="157"/>
      <c r="T694" s="158"/>
      <c r="AT694" s="159" t="s">
        <v>146</v>
      </c>
      <c r="AU694" s="159" t="s">
        <v>86</v>
      </c>
      <c r="AV694" s="13" t="s">
        <v>86</v>
      </c>
      <c r="AW694" s="13" t="s">
        <v>37</v>
      </c>
      <c r="AX694" s="13" t="s">
        <v>76</v>
      </c>
      <c r="AY694" s="159" t="s">
        <v>128</v>
      </c>
    </row>
    <row r="695" spans="1:65" s="14" customFormat="1" ht="12">
      <c r="B695" s="160"/>
      <c r="D695" s="153" t="s">
        <v>146</v>
      </c>
      <c r="E695" s="161" t="s">
        <v>3</v>
      </c>
      <c r="F695" s="162" t="s">
        <v>584</v>
      </c>
      <c r="H695" s="161" t="s">
        <v>3</v>
      </c>
      <c r="L695" s="160"/>
      <c r="M695" s="163"/>
      <c r="N695" s="164"/>
      <c r="O695" s="164"/>
      <c r="P695" s="164"/>
      <c r="Q695" s="164"/>
      <c r="R695" s="164"/>
      <c r="S695" s="164"/>
      <c r="T695" s="165"/>
      <c r="AT695" s="161" t="s">
        <v>146</v>
      </c>
      <c r="AU695" s="161" t="s">
        <v>86</v>
      </c>
      <c r="AV695" s="14" t="s">
        <v>84</v>
      </c>
      <c r="AW695" s="14" t="s">
        <v>37</v>
      </c>
      <c r="AX695" s="14" t="s">
        <v>76</v>
      </c>
      <c r="AY695" s="161" t="s">
        <v>128</v>
      </c>
    </row>
    <row r="696" spans="1:65" s="13" customFormat="1" ht="12">
      <c r="B696" s="152"/>
      <c r="D696" s="153" t="s">
        <v>146</v>
      </c>
      <c r="E696" s="159" t="s">
        <v>3</v>
      </c>
      <c r="F696" s="154" t="s">
        <v>1099</v>
      </c>
      <c r="H696" s="155">
        <v>1.5</v>
      </c>
      <c r="L696" s="152"/>
      <c r="M696" s="156"/>
      <c r="N696" s="157"/>
      <c r="O696" s="157"/>
      <c r="P696" s="157"/>
      <c r="Q696" s="157"/>
      <c r="R696" s="157"/>
      <c r="S696" s="157"/>
      <c r="T696" s="158"/>
      <c r="AT696" s="159" t="s">
        <v>146</v>
      </c>
      <c r="AU696" s="159" t="s">
        <v>86</v>
      </c>
      <c r="AV696" s="13" t="s">
        <v>86</v>
      </c>
      <c r="AW696" s="13" t="s">
        <v>37</v>
      </c>
      <c r="AX696" s="13" t="s">
        <v>76</v>
      </c>
      <c r="AY696" s="159" t="s">
        <v>128</v>
      </c>
    </row>
    <row r="697" spans="1:65" s="16" customFormat="1" ht="12">
      <c r="B697" s="173"/>
      <c r="D697" s="153" t="s">
        <v>146</v>
      </c>
      <c r="E697" s="174" t="s">
        <v>3</v>
      </c>
      <c r="F697" s="175" t="s">
        <v>196</v>
      </c>
      <c r="H697" s="176">
        <v>-0.75</v>
      </c>
      <c r="L697" s="173"/>
      <c r="M697" s="177"/>
      <c r="N697" s="178"/>
      <c r="O697" s="178"/>
      <c r="P697" s="178"/>
      <c r="Q697" s="178"/>
      <c r="R697" s="178"/>
      <c r="S697" s="178"/>
      <c r="T697" s="179"/>
      <c r="AT697" s="174" t="s">
        <v>146</v>
      </c>
      <c r="AU697" s="174" t="s">
        <v>86</v>
      </c>
      <c r="AV697" s="16" t="s">
        <v>137</v>
      </c>
      <c r="AW697" s="16" t="s">
        <v>37</v>
      </c>
      <c r="AX697" s="16" t="s">
        <v>84</v>
      </c>
      <c r="AY697" s="174" t="s">
        <v>128</v>
      </c>
    </row>
    <row r="698" spans="1:65" s="2" customFormat="1" ht="49" customHeight="1">
      <c r="A698" s="30"/>
      <c r="B698" s="135"/>
      <c r="C698" s="136" t="s">
        <v>1104</v>
      </c>
      <c r="D698" s="136" t="s">
        <v>132</v>
      </c>
      <c r="E698" s="137" t="s">
        <v>1105</v>
      </c>
      <c r="F698" s="138" t="s">
        <v>1106</v>
      </c>
      <c r="G698" s="139" t="s">
        <v>135</v>
      </c>
      <c r="H698" s="140">
        <v>0.05</v>
      </c>
      <c r="I698" s="141">
        <v>1320</v>
      </c>
      <c r="J698" s="141">
        <f>ROUND(I698*H698,2)</f>
        <v>66</v>
      </c>
      <c r="K698" s="138" t="s">
        <v>136</v>
      </c>
      <c r="L698" s="31"/>
      <c r="M698" s="142" t="s">
        <v>3</v>
      </c>
      <c r="N698" s="143" t="s">
        <v>47</v>
      </c>
      <c r="O698" s="144">
        <v>0</v>
      </c>
      <c r="P698" s="144">
        <f>O698*H698</f>
        <v>0</v>
      </c>
      <c r="Q698" s="144">
        <v>0</v>
      </c>
      <c r="R698" s="144">
        <f>Q698*H698</f>
        <v>0</v>
      </c>
      <c r="S698" s="144">
        <v>0</v>
      </c>
      <c r="T698" s="145">
        <f>S698*H698</f>
        <v>0</v>
      </c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R698" s="146" t="s">
        <v>177</v>
      </c>
      <c r="AT698" s="146" t="s">
        <v>132</v>
      </c>
      <c r="AU698" s="146" t="s">
        <v>86</v>
      </c>
      <c r="AY698" s="18" t="s">
        <v>128</v>
      </c>
      <c r="BE698" s="147">
        <f>IF(N698="základní",J698,0)</f>
        <v>66</v>
      </c>
      <c r="BF698" s="147">
        <f>IF(N698="snížená",J698,0)</f>
        <v>0</v>
      </c>
      <c r="BG698" s="147">
        <f>IF(N698="zákl. přenesená",J698,0)</f>
        <v>0</v>
      </c>
      <c r="BH698" s="147">
        <f>IF(N698="sníž. přenesená",J698,0)</f>
        <v>0</v>
      </c>
      <c r="BI698" s="147">
        <f>IF(N698="nulová",J698,0)</f>
        <v>0</v>
      </c>
      <c r="BJ698" s="18" t="s">
        <v>84</v>
      </c>
      <c r="BK698" s="147">
        <f>ROUND(I698*H698,2)</f>
        <v>66</v>
      </c>
      <c r="BL698" s="18" t="s">
        <v>177</v>
      </c>
      <c r="BM698" s="146" t="s">
        <v>1107</v>
      </c>
    </row>
    <row r="699" spans="1:65" s="2" customFormat="1" ht="11">
      <c r="A699" s="30"/>
      <c r="B699" s="31"/>
      <c r="C699" s="30"/>
      <c r="D699" s="148" t="s">
        <v>139</v>
      </c>
      <c r="E699" s="30"/>
      <c r="F699" s="149" t="s">
        <v>1108</v>
      </c>
      <c r="G699" s="30"/>
      <c r="H699" s="30"/>
      <c r="I699" s="30"/>
      <c r="J699" s="30"/>
      <c r="K699" s="30"/>
      <c r="L699" s="31"/>
      <c r="M699" s="150"/>
      <c r="N699" s="151"/>
      <c r="O699" s="51"/>
      <c r="P699" s="51"/>
      <c r="Q699" s="51"/>
      <c r="R699" s="51"/>
      <c r="S699" s="51"/>
      <c r="T699" s="52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T699" s="18" t="s">
        <v>139</v>
      </c>
      <c r="AU699" s="18" t="s">
        <v>86</v>
      </c>
    </row>
    <row r="700" spans="1:65" s="12" customFormat="1" ht="22.75" customHeight="1">
      <c r="B700" s="123"/>
      <c r="D700" s="124" t="s">
        <v>75</v>
      </c>
      <c r="E700" s="133" t="s">
        <v>1109</v>
      </c>
      <c r="F700" s="133" t="s">
        <v>1110</v>
      </c>
      <c r="J700" s="134">
        <f>BK700</f>
        <v>133169.26999999999</v>
      </c>
      <c r="L700" s="123"/>
      <c r="M700" s="127"/>
      <c r="N700" s="128"/>
      <c r="O700" s="128"/>
      <c r="P700" s="129">
        <f>SUM(P701:P736)</f>
        <v>48.117943999999994</v>
      </c>
      <c r="Q700" s="128"/>
      <c r="R700" s="129">
        <f>SUM(R701:R736)</f>
        <v>0.31230265000000001</v>
      </c>
      <c r="S700" s="128"/>
      <c r="T700" s="130">
        <f>SUM(T701:T736)</f>
        <v>0</v>
      </c>
      <c r="AR700" s="124" t="s">
        <v>86</v>
      </c>
      <c r="AT700" s="131" t="s">
        <v>75</v>
      </c>
      <c r="AU700" s="131" t="s">
        <v>84</v>
      </c>
      <c r="AY700" s="124" t="s">
        <v>128</v>
      </c>
      <c r="BK700" s="132">
        <f>SUM(BK701:BK736)</f>
        <v>133169.26999999999</v>
      </c>
    </row>
    <row r="701" spans="1:65" s="2" customFormat="1" ht="24.25" customHeight="1">
      <c r="A701" s="30"/>
      <c r="B701" s="135"/>
      <c r="C701" s="136" t="s">
        <v>1111</v>
      </c>
      <c r="D701" s="136" t="s">
        <v>132</v>
      </c>
      <c r="E701" s="137" t="s">
        <v>1112</v>
      </c>
      <c r="F701" s="138" t="s">
        <v>1113</v>
      </c>
      <c r="G701" s="139" t="s">
        <v>561</v>
      </c>
      <c r="H701" s="140">
        <v>2.71</v>
      </c>
      <c r="I701" s="141">
        <v>1030</v>
      </c>
      <c r="J701" s="141">
        <f>ROUND(I701*H701,2)</f>
        <v>2791.3</v>
      </c>
      <c r="K701" s="138" t="s">
        <v>156</v>
      </c>
      <c r="L701" s="31"/>
      <c r="M701" s="142" t="s">
        <v>3</v>
      </c>
      <c r="N701" s="143" t="s">
        <v>47</v>
      </c>
      <c r="O701" s="144">
        <v>0.996</v>
      </c>
      <c r="P701" s="144">
        <f>O701*H701</f>
        <v>2.69916</v>
      </c>
      <c r="Q701" s="144">
        <v>7.2000000000000005E-4</v>
      </c>
      <c r="R701" s="144">
        <f>Q701*H701</f>
        <v>1.9512000000000002E-3</v>
      </c>
      <c r="S701" s="144">
        <v>0</v>
      </c>
      <c r="T701" s="145">
        <f>S701*H701</f>
        <v>0</v>
      </c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R701" s="146" t="s">
        <v>177</v>
      </c>
      <c r="AT701" s="146" t="s">
        <v>132</v>
      </c>
      <c r="AU701" s="146" t="s">
        <v>86</v>
      </c>
      <c r="AY701" s="18" t="s">
        <v>128</v>
      </c>
      <c r="BE701" s="147">
        <f>IF(N701="základní",J701,0)</f>
        <v>2791.3</v>
      </c>
      <c r="BF701" s="147">
        <f>IF(N701="snížená",J701,0)</f>
        <v>0</v>
      </c>
      <c r="BG701" s="147">
        <f>IF(N701="zákl. přenesená",J701,0)</f>
        <v>0</v>
      </c>
      <c r="BH701" s="147">
        <f>IF(N701="sníž. přenesená",J701,0)</f>
        <v>0</v>
      </c>
      <c r="BI701" s="147">
        <f>IF(N701="nulová",J701,0)</f>
        <v>0</v>
      </c>
      <c r="BJ701" s="18" t="s">
        <v>84</v>
      </c>
      <c r="BK701" s="147">
        <f>ROUND(I701*H701,2)</f>
        <v>2791.3</v>
      </c>
      <c r="BL701" s="18" t="s">
        <v>177</v>
      </c>
      <c r="BM701" s="146" t="s">
        <v>1114</v>
      </c>
    </row>
    <row r="702" spans="1:65" s="2" customFormat="1" ht="11">
      <c r="A702" s="30"/>
      <c r="B702" s="31"/>
      <c r="C702" s="30"/>
      <c r="D702" s="148" t="s">
        <v>139</v>
      </c>
      <c r="E702" s="30"/>
      <c r="F702" s="149" t="s">
        <v>1115</v>
      </c>
      <c r="G702" s="30"/>
      <c r="H702" s="30"/>
      <c r="I702" s="30"/>
      <c r="J702" s="30"/>
      <c r="K702" s="30"/>
      <c r="L702" s="31"/>
      <c r="M702" s="150"/>
      <c r="N702" s="151"/>
      <c r="O702" s="51"/>
      <c r="P702" s="51"/>
      <c r="Q702" s="51"/>
      <c r="R702" s="51"/>
      <c r="S702" s="51"/>
      <c r="T702" s="52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T702" s="18" t="s">
        <v>139</v>
      </c>
      <c r="AU702" s="18" t="s">
        <v>86</v>
      </c>
    </row>
    <row r="703" spans="1:65" s="14" customFormat="1" ht="12">
      <c r="B703" s="160"/>
      <c r="D703" s="153" t="s">
        <v>146</v>
      </c>
      <c r="E703" s="161" t="s">
        <v>3</v>
      </c>
      <c r="F703" s="162" t="s">
        <v>1116</v>
      </c>
      <c r="H703" s="161" t="s">
        <v>3</v>
      </c>
      <c r="L703" s="160"/>
      <c r="M703" s="163"/>
      <c r="N703" s="164"/>
      <c r="O703" s="164"/>
      <c r="P703" s="164"/>
      <c r="Q703" s="164"/>
      <c r="R703" s="164"/>
      <c r="S703" s="164"/>
      <c r="T703" s="165"/>
      <c r="AT703" s="161" t="s">
        <v>146</v>
      </c>
      <c r="AU703" s="161" t="s">
        <v>86</v>
      </c>
      <c r="AV703" s="14" t="s">
        <v>84</v>
      </c>
      <c r="AW703" s="14" t="s">
        <v>37</v>
      </c>
      <c r="AX703" s="14" t="s">
        <v>76</v>
      </c>
      <c r="AY703" s="161" t="s">
        <v>128</v>
      </c>
    </row>
    <row r="704" spans="1:65" s="13" customFormat="1" ht="12">
      <c r="B704" s="152"/>
      <c r="D704" s="153" t="s">
        <v>146</v>
      </c>
      <c r="E704" s="159" t="s">
        <v>3</v>
      </c>
      <c r="F704" s="154" t="s">
        <v>1117</v>
      </c>
      <c r="H704" s="155">
        <v>2.71</v>
      </c>
      <c r="L704" s="152"/>
      <c r="M704" s="156"/>
      <c r="N704" s="157"/>
      <c r="O704" s="157"/>
      <c r="P704" s="157"/>
      <c r="Q704" s="157"/>
      <c r="R704" s="157"/>
      <c r="S704" s="157"/>
      <c r="T704" s="158"/>
      <c r="AT704" s="159" t="s">
        <v>146</v>
      </c>
      <c r="AU704" s="159" t="s">
        <v>86</v>
      </c>
      <c r="AV704" s="13" t="s">
        <v>86</v>
      </c>
      <c r="AW704" s="13" t="s">
        <v>37</v>
      </c>
      <c r="AX704" s="13" t="s">
        <v>76</v>
      </c>
      <c r="AY704" s="159" t="s">
        <v>128</v>
      </c>
    </row>
    <row r="705" spans="1:65" s="16" customFormat="1" ht="12">
      <c r="B705" s="173"/>
      <c r="D705" s="153" t="s">
        <v>146</v>
      </c>
      <c r="E705" s="174" t="s">
        <v>3</v>
      </c>
      <c r="F705" s="175" t="s">
        <v>196</v>
      </c>
      <c r="H705" s="176">
        <v>2.71</v>
      </c>
      <c r="L705" s="173"/>
      <c r="M705" s="177"/>
      <c r="N705" s="178"/>
      <c r="O705" s="178"/>
      <c r="P705" s="178"/>
      <c r="Q705" s="178"/>
      <c r="R705" s="178"/>
      <c r="S705" s="178"/>
      <c r="T705" s="179"/>
      <c r="AT705" s="174" t="s">
        <v>146</v>
      </c>
      <c r="AU705" s="174" t="s">
        <v>86</v>
      </c>
      <c r="AV705" s="16" t="s">
        <v>137</v>
      </c>
      <c r="AW705" s="16" t="s">
        <v>37</v>
      </c>
      <c r="AX705" s="16" t="s">
        <v>84</v>
      </c>
      <c r="AY705" s="174" t="s">
        <v>128</v>
      </c>
    </row>
    <row r="706" spans="1:65" s="2" customFormat="1" ht="21.75" customHeight="1">
      <c r="A706" s="30"/>
      <c r="B706" s="135"/>
      <c r="C706" s="183" t="s">
        <v>1118</v>
      </c>
      <c r="D706" s="183" t="s">
        <v>533</v>
      </c>
      <c r="E706" s="184" t="s">
        <v>1119</v>
      </c>
      <c r="F706" s="185" t="s">
        <v>1120</v>
      </c>
      <c r="G706" s="186" t="s">
        <v>561</v>
      </c>
      <c r="H706" s="187">
        <v>2.71</v>
      </c>
      <c r="I706" s="188">
        <v>8390</v>
      </c>
      <c r="J706" s="188">
        <f>ROUND(I706*H706,2)</f>
        <v>22736.9</v>
      </c>
      <c r="K706" s="185" t="s">
        <v>156</v>
      </c>
      <c r="L706" s="189"/>
      <c r="M706" s="190" t="s">
        <v>3</v>
      </c>
      <c r="N706" s="191" t="s">
        <v>47</v>
      </c>
      <c r="O706" s="144">
        <v>0</v>
      </c>
      <c r="P706" s="144">
        <f>O706*H706</f>
        <v>0</v>
      </c>
      <c r="Q706" s="144">
        <v>0.03</v>
      </c>
      <c r="R706" s="144">
        <f>Q706*H706</f>
        <v>8.1299999999999997E-2</v>
      </c>
      <c r="S706" s="144">
        <v>0</v>
      </c>
      <c r="T706" s="145">
        <f>S706*H706</f>
        <v>0</v>
      </c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R706" s="146" t="s">
        <v>853</v>
      </c>
      <c r="AT706" s="146" t="s">
        <v>533</v>
      </c>
      <c r="AU706" s="146" t="s">
        <v>86</v>
      </c>
      <c r="AY706" s="18" t="s">
        <v>128</v>
      </c>
      <c r="BE706" s="147">
        <f>IF(N706="základní",J706,0)</f>
        <v>22736.9</v>
      </c>
      <c r="BF706" s="147">
        <f>IF(N706="snížená",J706,0)</f>
        <v>0</v>
      </c>
      <c r="BG706" s="147">
        <f>IF(N706="zákl. přenesená",J706,0)</f>
        <v>0</v>
      </c>
      <c r="BH706" s="147">
        <f>IF(N706="sníž. přenesená",J706,0)</f>
        <v>0</v>
      </c>
      <c r="BI706" s="147">
        <f>IF(N706="nulová",J706,0)</f>
        <v>0</v>
      </c>
      <c r="BJ706" s="18" t="s">
        <v>84</v>
      </c>
      <c r="BK706" s="147">
        <f>ROUND(I706*H706,2)</f>
        <v>22736.9</v>
      </c>
      <c r="BL706" s="18" t="s">
        <v>177</v>
      </c>
      <c r="BM706" s="146" t="s">
        <v>1121</v>
      </c>
    </row>
    <row r="707" spans="1:65" s="2" customFormat="1" ht="33" customHeight="1">
      <c r="A707" s="30"/>
      <c r="B707" s="135"/>
      <c r="C707" s="136" t="s">
        <v>1122</v>
      </c>
      <c r="D707" s="136" t="s">
        <v>132</v>
      </c>
      <c r="E707" s="137" t="s">
        <v>1123</v>
      </c>
      <c r="F707" s="138" t="s">
        <v>1124</v>
      </c>
      <c r="G707" s="139" t="s">
        <v>529</v>
      </c>
      <c r="H707" s="140">
        <v>-1</v>
      </c>
      <c r="I707" s="141">
        <v>6110</v>
      </c>
      <c r="J707" s="141">
        <f>ROUND(I707*H707,2)</f>
        <v>-6110</v>
      </c>
      <c r="K707" s="138" t="s">
        <v>136</v>
      </c>
      <c r="L707" s="31"/>
      <c r="M707" s="142" t="s">
        <v>3</v>
      </c>
      <c r="N707" s="143" t="s">
        <v>47</v>
      </c>
      <c r="O707" s="144">
        <v>0</v>
      </c>
      <c r="P707" s="144">
        <f>O707*H707</f>
        <v>0</v>
      </c>
      <c r="Q707" s="144">
        <v>0</v>
      </c>
      <c r="R707" s="144">
        <f>Q707*H707</f>
        <v>0</v>
      </c>
      <c r="S707" s="144">
        <v>0</v>
      </c>
      <c r="T707" s="145">
        <f>S707*H707</f>
        <v>0</v>
      </c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R707" s="146" t="s">
        <v>177</v>
      </c>
      <c r="AT707" s="146" t="s">
        <v>132</v>
      </c>
      <c r="AU707" s="146" t="s">
        <v>86</v>
      </c>
      <c r="AY707" s="18" t="s">
        <v>128</v>
      </c>
      <c r="BE707" s="147">
        <f>IF(N707="základní",J707,0)</f>
        <v>-6110</v>
      </c>
      <c r="BF707" s="147">
        <f>IF(N707="snížená",J707,0)</f>
        <v>0</v>
      </c>
      <c r="BG707" s="147">
        <f>IF(N707="zákl. přenesená",J707,0)</f>
        <v>0</v>
      </c>
      <c r="BH707" s="147">
        <f>IF(N707="sníž. přenesená",J707,0)</f>
        <v>0</v>
      </c>
      <c r="BI707" s="147">
        <f>IF(N707="nulová",J707,0)</f>
        <v>0</v>
      </c>
      <c r="BJ707" s="18" t="s">
        <v>84</v>
      </c>
      <c r="BK707" s="147">
        <f>ROUND(I707*H707,2)</f>
        <v>-6110</v>
      </c>
      <c r="BL707" s="18" t="s">
        <v>177</v>
      </c>
      <c r="BM707" s="146" t="s">
        <v>1125</v>
      </c>
    </row>
    <row r="708" spans="1:65" s="2" customFormat="1" ht="11">
      <c r="A708" s="30"/>
      <c r="B708" s="31"/>
      <c r="C708" s="30"/>
      <c r="D708" s="148" t="s">
        <v>139</v>
      </c>
      <c r="E708" s="30"/>
      <c r="F708" s="149" t="s">
        <v>1126</v>
      </c>
      <c r="G708" s="30"/>
      <c r="H708" s="30"/>
      <c r="I708" s="30"/>
      <c r="J708" s="30"/>
      <c r="K708" s="30"/>
      <c r="L708" s="31"/>
      <c r="M708" s="150"/>
      <c r="N708" s="151"/>
      <c r="O708" s="51"/>
      <c r="P708" s="51"/>
      <c r="Q708" s="51"/>
      <c r="R708" s="51"/>
      <c r="S708" s="51"/>
      <c r="T708" s="52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T708" s="18" t="s">
        <v>139</v>
      </c>
      <c r="AU708" s="18" t="s">
        <v>86</v>
      </c>
    </row>
    <row r="709" spans="1:65" s="2" customFormat="1" ht="16.5" customHeight="1">
      <c r="A709" s="30"/>
      <c r="B709" s="135"/>
      <c r="C709" s="183" t="s">
        <v>1127</v>
      </c>
      <c r="D709" s="183" t="s">
        <v>533</v>
      </c>
      <c r="E709" s="184" t="s">
        <v>1128</v>
      </c>
      <c r="F709" s="185" t="s">
        <v>1129</v>
      </c>
      <c r="G709" s="186" t="s">
        <v>529</v>
      </c>
      <c r="H709" s="187">
        <v>-1</v>
      </c>
      <c r="I709" s="188">
        <v>46200</v>
      </c>
      <c r="J709" s="188">
        <f>ROUND(I709*H709,2)</f>
        <v>-46200</v>
      </c>
      <c r="K709" s="185" t="s">
        <v>3</v>
      </c>
      <c r="L709" s="189"/>
      <c r="M709" s="190" t="s">
        <v>3</v>
      </c>
      <c r="N709" s="191" t="s">
        <v>47</v>
      </c>
      <c r="O709" s="144">
        <v>0</v>
      </c>
      <c r="P709" s="144">
        <f>O709*H709</f>
        <v>0</v>
      </c>
      <c r="Q709" s="144">
        <v>0</v>
      </c>
      <c r="R709" s="144">
        <f>Q709*H709</f>
        <v>0</v>
      </c>
      <c r="S709" s="144">
        <v>0</v>
      </c>
      <c r="T709" s="145">
        <f>S709*H709</f>
        <v>0</v>
      </c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R709" s="146" t="s">
        <v>853</v>
      </c>
      <c r="AT709" s="146" t="s">
        <v>533</v>
      </c>
      <c r="AU709" s="146" t="s">
        <v>86</v>
      </c>
      <c r="AY709" s="18" t="s">
        <v>128</v>
      </c>
      <c r="BE709" s="147">
        <f>IF(N709="základní",J709,0)</f>
        <v>-46200</v>
      </c>
      <c r="BF709" s="147">
        <f>IF(N709="snížená",J709,0)</f>
        <v>0</v>
      </c>
      <c r="BG709" s="147">
        <f>IF(N709="zákl. přenesená",J709,0)</f>
        <v>0</v>
      </c>
      <c r="BH709" s="147">
        <f>IF(N709="sníž. přenesená",J709,0)</f>
        <v>0</v>
      </c>
      <c r="BI709" s="147">
        <f>IF(N709="nulová",J709,0)</f>
        <v>0</v>
      </c>
      <c r="BJ709" s="18" t="s">
        <v>84</v>
      </c>
      <c r="BK709" s="147">
        <f>ROUND(I709*H709,2)</f>
        <v>-46200</v>
      </c>
      <c r="BL709" s="18" t="s">
        <v>177</v>
      </c>
      <c r="BM709" s="146" t="s">
        <v>1130</v>
      </c>
    </row>
    <row r="710" spans="1:65" s="2" customFormat="1" ht="33" customHeight="1">
      <c r="A710" s="30"/>
      <c r="B710" s="135"/>
      <c r="C710" s="136" t="s">
        <v>1131</v>
      </c>
      <c r="D710" s="136" t="s">
        <v>132</v>
      </c>
      <c r="E710" s="137" t="s">
        <v>1132</v>
      </c>
      <c r="F710" s="138" t="s">
        <v>1133</v>
      </c>
      <c r="G710" s="139" t="s">
        <v>529</v>
      </c>
      <c r="H710" s="140">
        <v>4</v>
      </c>
      <c r="I710" s="141">
        <v>7990</v>
      </c>
      <c r="J710" s="141">
        <f>ROUND(I710*H710,2)</f>
        <v>31960</v>
      </c>
      <c r="K710" s="138" t="s">
        <v>156</v>
      </c>
      <c r="L710" s="31"/>
      <c r="M710" s="142" t="s">
        <v>3</v>
      </c>
      <c r="N710" s="143" t="s">
        <v>47</v>
      </c>
      <c r="O710" s="144">
        <v>10.61</v>
      </c>
      <c r="P710" s="144">
        <f>O710*H710</f>
        <v>42.44</v>
      </c>
      <c r="Q710" s="144">
        <v>5.9000000000000003E-4</v>
      </c>
      <c r="R710" s="144">
        <f>Q710*H710</f>
        <v>2.3600000000000001E-3</v>
      </c>
      <c r="S710" s="144">
        <v>0</v>
      </c>
      <c r="T710" s="145">
        <f>S710*H710</f>
        <v>0</v>
      </c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R710" s="146" t="s">
        <v>177</v>
      </c>
      <c r="AT710" s="146" t="s">
        <v>132</v>
      </c>
      <c r="AU710" s="146" t="s">
        <v>86</v>
      </c>
      <c r="AY710" s="18" t="s">
        <v>128</v>
      </c>
      <c r="BE710" s="147">
        <f>IF(N710="základní",J710,0)</f>
        <v>31960</v>
      </c>
      <c r="BF710" s="147">
        <f>IF(N710="snížená",J710,0)</f>
        <v>0</v>
      </c>
      <c r="BG710" s="147">
        <f>IF(N710="zákl. přenesená",J710,0)</f>
        <v>0</v>
      </c>
      <c r="BH710" s="147">
        <f>IF(N710="sníž. přenesená",J710,0)</f>
        <v>0</v>
      </c>
      <c r="BI710" s="147">
        <f>IF(N710="nulová",J710,0)</f>
        <v>0</v>
      </c>
      <c r="BJ710" s="18" t="s">
        <v>84</v>
      </c>
      <c r="BK710" s="147">
        <f>ROUND(I710*H710,2)</f>
        <v>31960</v>
      </c>
      <c r="BL710" s="18" t="s">
        <v>177</v>
      </c>
      <c r="BM710" s="146" t="s">
        <v>1134</v>
      </c>
    </row>
    <row r="711" spans="1:65" s="2" customFormat="1" ht="11">
      <c r="A711" s="30"/>
      <c r="B711" s="31"/>
      <c r="C711" s="30"/>
      <c r="D711" s="148" t="s">
        <v>139</v>
      </c>
      <c r="E711" s="30"/>
      <c r="F711" s="149" t="s">
        <v>1135</v>
      </c>
      <c r="G711" s="30"/>
      <c r="H711" s="30"/>
      <c r="I711" s="30"/>
      <c r="J711" s="30"/>
      <c r="K711" s="30"/>
      <c r="L711" s="31"/>
      <c r="M711" s="150"/>
      <c r="N711" s="151"/>
      <c r="O711" s="51"/>
      <c r="P711" s="51"/>
      <c r="Q711" s="51"/>
      <c r="R711" s="51"/>
      <c r="S711" s="51"/>
      <c r="T711" s="52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T711" s="18" t="s">
        <v>139</v>
      </c>
      <c r="AU711" s="18" t="s">
        <v>86</v>
      </c>
    </row>
    <row r="712" spans="1:65" s="14" customFormat="1" ht="12">
      <c r="B712" s="160"/>
      <c r="D712" s="153" t="s">
        <v>146</v>
      </c>
      <c r="E712" s="161" t="s">
        <v>3</v>
      </c>
      <c r="F712" s="162" t="s">
        <v>1136</v>
      </c>
      <c r="H712" s="161" t="s">
        <v>3</v>
      </c>
      <c r="L712" s="160"/>
      <c r="M712" s="163"/>
      <c r="N712" s="164"/>
      <c r="O712" s="164"/>
      <c r="P712" s="164"/>
      <c r="Q712" s="164"/>
      <c r="R712" s="164"/>
      <c r="S712" s="164"/>
      <c r="T712" s="165"/>
      <c r="AT712" s="161" t="s">
        <v>146</v>
      </c>
      <c r="AU712" s="161" t="s">
        <v>86</v>
      </c>
      <c r="AV712" s="14" t="s">
        <v>84</v>
      </c>
      <c r="AW712" s="14" t="s">
        <v>37</v>
      </c>
      <c r="AX712" s="14" t="s">
        <v>76</v>
      </c>
      <c r="AY712" s="161" t="s">
        <v>128</v>
      </c>
    </row>
    <row r="713" spans="1:65" s="13" customFormat="1" ht="12">
      <c r="B713" s="152"/>
      <c r="D713" s="153" t="s">
        <v>146</v>
      </c>
      <c r="E713" s="159" t="s">
        <v>3</v>
      </c>
      <c r="F713" s="154" t="s">
        <v>188</v>
      </c>
      <c r="H713" s="155">
        <v>3</v>
      </c>
      <c r="L713" s="152"/>
      <c r="M713" s="156"/>
      <c r="N713" s="157"/>
      <c r="O713" s="157"/>
      <c r="P713" s="157"/>
      <c r="Q713" s="157"/>
      <c r="R713" s="157"/>
      <c r="S713" s="157"/>
      <c r="T713" s="158"/>
      <c r="AT713" s="159" t="s">
        <v>146</v>
      </c>
      <c r="AU713" s="159" t="s">
        <v>86</v>
      </c>
      <c r="AV713" s="13" t="s">
        <v>86</v>
      </c>
      <c r="AW713" s="13" t="s">
        <v>37</v>
      </c>
      <c r="AX713" s="13" t="s">
        <v>76</v>
      </c>
      <c r="AY713" s="159" t="s">
        <v>128</v>
      </c>
    </row>
    <row r="714" spans="1:65" s="14" customFormat="1" ht="12">
      <c r="B714" s="160"/>
      <c r="D714" s="153" t="s">
        <v>146</v>
      </c>
      <c r="E714" s="161" t="s">
        <v>3</v>
      </c>
      <c r="F714" s="162" t="s">
        <v>1137</v>
      </c>
      <c r="H714" s="161" t="s">
        <v>3</v>
      </c>
      <c r="L714" s="160"/>
      <c r="M714" s="163"/>
      <c r="N714" s="164"/>
      <c r="O714" s="164"/>
      <c r="P714" s="164"/>
      <c r="Q714" s="164"/>
      <c r="R714" s="164"/>
      <c r="S714" s="164"/>
      <c r="T714" s="165"/>
      <c r="AT714" s="161" t="s">
        <v>146</v>
      </c>
      <c r="AU714" s="161" t="s">
        <v>86</v>
      </c>
      <c r="AV714" s="14" t="s">
        <v>84</v>
      </c>
      <c r="AW714" s="14" t="s">
        <v>37</v>
      </c>
      <c r="AX714" s="14" t="s">
        <v>76</v>
      </c>
      <c r="AY714" s="161" t="s">
        <v>128</v>
      </c>
    </row>
    <row r="715" spans="1:65" s="13" customFormat="1" ht="12">
      <c r="B715" s="152"/>
      <c r="D715" s="153" t="s">
        <v>146</v>
      </c>
      <c r="E715" s="159" t="s">
        <v>3</v>
      </c>
      <c r="F715" s="154" t="s">
        <v>84</v>
      </c>
      <c r="H715" s="155">
        <v>1</v>
      </c>
      <c r="L715" s="152"/>
      <c r="M715" s="156"/>
      <c r="N715" s="157"/>
      <c r="O715" s="157"/>
      <c r="P715" s="157"/>
      <c r="Q715" s="157"/>
      <c r="R715" s="157"/>
      <c r="S715" s="157"/>
      <c r="T715" s="158"/>
      <c r="AT715" s="159" t="s">
        <v>146</v>
      </c>
      <c r="AU715" s="159" t="s">
        <v>86</v>
      </c>
      <c r="AV715" s="13" t="s">
        <v>86</v>
      </c>
      <c r="AW715" s="13" t="s">
        <v>37</v>
      </c>
      <c r="AX715" s="13" t="s">
        <v>76</v>
      </c>
      <c r="AY715" s="159" t="s">
        <v>128</v>
      </c>
    </row>
    <row r="716" spans="1:65" s="16" customFormat="1" ht="12">
      <c r="B716" s="173"/>
      <c r="D716" s="153" t="s">
        <v>146</v>
      </c>
      <c r="E716" s="174" t="s">
        <v>3</v>
      </c>
      <c r="F716" s="175" t="s">
        <v>196</v>
      </c>
      <c r="H716" s="176">
        <v>4</v>
      </c>
      <c r="L716" s="173"/>
      <c r="M716" s="177"/>
      <c r="N716" s="178"/>
      <c r="O716" s="178"/>
      <c r="P716" s="178"/>
      <c r="Q716" s="178"/>
      <c r="R716" s="178"/>
      <c r="S716" s="178"/>
      <c r="T716" s="179"/>
      <c r="AT716" s="174" t="s">
        <v>146</v>
      </c>
      <c r="AU716" s="174" t="s">
        <v>86</v>
      </c>
      <c r="AV716" s="16" t="s">
        <v>137</v>
      </c>
      <c r="AW716" s="16" t="s">
        <v>37</v>
      </c>
      <c r="AX716" s="16" t="s">
        <v>84</v>
      </c>
      <c r="AY716" s="174" t="s">
        <v>128</v>
      </c>
    </row>
    <row r="717" spans="1:65" s="2" customFormat="1" ht="24.25" customHeight="1">
      <c r="A717" s="30"/>
      <c r="B717" s="135"/>
      <c r="C717" s="183" t="s">
        <v>1138</v>
      </c>
      <c r="D717" s="183" t="s">
        <v>533</v>
      </c>
      <c r="E717" s="184" t="s">
        <v>1139</v>
      </c>
      <c r="F717" s="185" t="s">
        <v>1140</v>
      </c>
      <c r="G717" s="186" t="s">
        <v>176</v>
      </c>
      <c r="H717" s="187">
        <v>14</v>
      </c>
      <c r="I717" s="188">
        <v>8875</v>
      </c>
      <c r="J717" s="188">
        <f>ROUND(I717*H717,2)</f>
        <v>124250</v>
      </c>
      <c r="K717" s="185" t="s">
        <v>3</v>
      </c>
      <c r="L717" s="189"/>
      <c r="M717" s="190" t="s">
        <v>3</v>
      </c>
      <c r="N717" s="191" t="s">
        <v>47</v>
      </c>
      <c r="O717" s="144">
        <v>0</v>
      </c>
      <c r="P717" s="144">
        <f>O717*H717</f>
        <v>0</v>
      </c>
      <c r="Q717" s="144">
        <v>1.3509999999999999E-2</v>
      </c>
      <c r="R717" s="144">
        <f>Q717*H717</f>
        <v>0.18914</v>
      </c>
      <c r="S717" s="144">
        <v>0</v>
      </c>
      <c r="T717" s="145">
        <f>S717*H717</f>
        <v>0</v>
      </c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R717" s="146" t="s">
        <v>853</v>
      </c>
      <c r="AT717" s="146" t="s">
        <v>533</v>
      </c>
      <c r="AU717" s="146" t="s">
        <v>86</v>
      </c>
      <c r="AY717" s="18" t="s">
        <v>128</v>
      </c>
      <c r="BE717" s="147">
        <f>IF(N717="základní",J717,0)</f>
        <v>124250</v>
      </c>
      <c r="BF717" s="147">
        <f>IF(N717="snížená",J717,0)</f>
        <v>0</v>
      </c>
      <c r="BG717" s="147">
        <f>IF(N717="zákl. přenesená",J717,0)</f>
        <v>0</v>
      </c>
      <c r="BH717" s="147">
        <f>IF(N717="sníž. přenesená",J717,0)</f>
        <v>0</v>
      </c>
      <c r="BI717" s="147">
        <f>IF(N717="nulová",J717,0)</f>
        <v>0</v>
      </c>
      <c r="BJ717" s="18" t="s">
        <v>84</v>
      </c>
      <c r="BK717" s="147">
        <f>ROUND(I717*H717,2)</f>
        <v>124250</v>
      </c>
      <c r="BL717" s="18" t="s">
        <v>177</v>
      </c>
      <c r="BM717" s="146" t="s">
        <v>1141</v>
      </c>
    </row>
    <row r="718" spans="1:65" s="14" customFormat="1" ht="12">
      <c r="B718" s="160"/>
      <c r="D718" s="153" t="s">
        <v>146</v>
      </c>
      <c r="E718" s="161" t="s">
        <v>3</v>
      </c>
      <c r="F718" s="162" t="s">
        <v>1142</v>
      </c>
      <c r="H718" s="161" t="s">
        <v>3</v>
      </c>
      <c r="L718" s="160"/>
      <c r="M718" s="163"/>
      <c r="N718" s="164"/>
      <c r="O718" s="164"/>
      <c r="P718" s="164"/>
      <c r="Q718" s="164"/>
      <c r="R718" s="164"/>
      <c r="S718" s="164"/>
      <c r="T718" s="165"/>
      <c r="AT718" s="161" t="s">
        <v>146</v>
      </c>
      <c r="AU718" s="161" t="s">
        <v>86</v>
      </c>
      <c r="AV718" s="14" t="s">
        <v>84</v>
      </c>
      <c r="AW718" s="14" t="s">
        <v>37</v>
      </c>
      <c r="AX718" s="14" t="s">
        <v>76</v>
      </c>
      <c r="AY718" s="161" t="s">
        <v>128</v>
      </c>
    </row>
    <row r="719" spans="1:65" s="13" customFormat="1" ht="12">
      <c r="B719" s="152"/>
      <c r="D719" s="153" t="s">
        <v>146</v>
      </c>
      <c r="E719" s="159" t="s">
        <v>3</v>
      </c>
      <c r="F719" s="154" t="s">
        <v>1143</v>
      </c>
      <c r="H719" s="155">
        <v>14</v>
      </c>
      <c r="L719" s="152"/>
      <c r="M719" s="156"/>
      <c r="N719" s="157"/>
      <c r="O719" s="157"/>
      <c r="P719" s="157"/>
      <c r="Q719" s="157"/>
      <c r="R719" s="157"/>
      <c r="S719" s="157"/>
      <c r="T719" s="158"/>
      <c r="AT719" s="159" t="s">
        <v>146</v>
      </c>
      <c r="AU719" s="159" t="s">
        <v>86</v>
      </c>
      <c r="AV719" s="13" t="s">
        <v>86</v>
      </c>
      <c r="AW719" s="13" t="s">
        <v>37</v>
      </c>
      <c r="AX719" s="13" t="s">
        <v>76</v>
      </c>
      <c r="AY719" s="159" t="s">
        <v>128</v>
      </c>
    </row>
    <row r="720" spans="1:65" s="16" customFormat="1" ht="12">
      <c r="B720" s="173"/>
      <c r="D720" s="153" t="s">
        <v>146</v>
      </c>
      <c r="E720" s="174" t="s">
        <v>3</v>
      </c>
      <c r="F720" s="175" t="s">
        <v>196</v>
      </c>
      <c r="H720" s="176">
        <v>14</v>
      </c>
      <c r="L720" s="173"/>
      <c r="M720" s="177"/>
      <c r="N720" s="178"/>
      <c r="O720" s="178"/>
      <c r="P720" s="178"/>
      <c r="Q720" s="178"/>
      <c r="R720" s="178"/>
      <c r="S720" s="178"/>
      <c r="T720" s="179"/>
      <c r="AT720" s="174" t="s">
        <v>146</v>
      </c>
      <c r="AU720" s="174" t="s">
        <v>86</v>
      </c>
      <c r="AV720" s="16" t="s">
        <v>137</v>
      </c>
      <c r="AW720" s="16" t="s">
        <v>37</v>
      </c>
      <c r="AX720" s="16" t="s">
        <v>84</v>
      </c>
      <c r="AY720" s="174" t="s">
        <v>128</v>
      </c>
    </row>
    <row r="721" spans="1:65" s="2" customFormat="1" ht="24.25" customHeight="1">
      <c r="A721" s="30"/>
      <c r="B721" s="135"/>
      <c r="C721" s="136" t="s">
        <v>1144</v>
      </c>
      <c r="D721" s="136" t="s">
        <v>132</v>
      </c>
      <c r="E721" s="137" t="s">
        <v>1145</v>
      </c>
      <c r="F721" s="138" t="s">
        <v>1146</v>
      </c>
      <c r="G721" s="139" t="s">
        <v>1147</v>
      </c>
      <c r="H721" s="140">
        <v>31.029</v>
      </c>
      <c r="I721" s="141">
        <v>67.2</v>
      </c>
      <c r="J721" s="141">
        <f>ROUND(I721*H721,2)</f>
        <v>2085.15</v>
      </c>
      <c r="K721" s="138" t="s">
        <v>156</v>
      </c>
      <c r="L721" s="31"/>
      <c r="M721" s="142" t="s">
        <v>3</v>
      </c>
      <c r="N721" s="143" t="s">
        <v>47</v>
      </c>
      <c r="O721" s="144">
        <v>9.6000000000000002E-2</v>
      </c>
      <c r="P721" s="144">
        <f>O721*H721</f>
        <v>2.9787840000000001</v>
      </c>
      <c r="Q721" s="144">
        <v>5.0000000000000002E-5</v>
      </c>
      <c r="R721" s="144">
        <f>Q721*H721</f>
        <v>1.55145E-3</v>
      </c>
      <c r="S721" s="144">
        <v>0</v>
      </c>
      <c r="T721" s="145">
        <f>S721*H721</f>
        <v>0</v>
      </c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R721" s="146" t="s">
        <v>177</v>
      </c>
      <c r="AT721" s="146" t="s">
        <v>132</v>
      </c>
      <c r="AU721" s="146" t="s">
        <v>86</v>
      </c>
      <c r="AY721" s="18" t="s">
        <v>128</v>
      </c>
      <c r="BE721" s="147">
        <f>IF(N721="základní",J721,0)</f>
        <v>2085.15</v>
      </c>
      <c r="BF721" s="147">
        <f>IF(N721="snížená",J721,0)</f>
        <v>0</v>
      </c>
      <c r="BG721" s="147">
        <f>IF(N721="zákl. přenesená",J721,0)</f>
        <v>0</v>
      </c>
      <c r="BH721" s="147">
        <f>IF(N721="sníž. přenesená",J721,0)</f>
        <v>0</v>
      </c>
      <c r="BI721" s="147">
        <f>IF(N721="nulová",J721,0)</f>
        <v>0</v>
      </c>
      <c r="BJ721" s="18" t="s">
        <v>84</v>
      </c>
      <c r="BK721" s="147">
        <f>ROUND(I721*H721,2)</f>
        <v>2085.15</v>
      </c>
      <c r="BL721" s="18" t="s">
        <v>177</v>
      </c>
      <c r="BM721" s="146" t="s">
        <v>1148</v>
      </c>
    </row>
    <row r="722" spans="1:65" s="2" customFormat="1" ht="11">
      <c r="A722" s="30"/>
      <c r="B722" s="31"/>
      <c r="C722" s="30"/>
      <c r="D722" s="148" t="s">
        <v>139</v>
      </c>
      <c r="E722" s="30"/>
      <c r="F722" s="149" t="s">
        <v>1149</v>
      </c>
      <c r="G722" s="30"/>
      <c r="H722" s="30"/>
      <c r="I722" s="30"/>
      <c r="J722" s="30"/>
      <c r="K722" s="30"/>
      <c r="L722" s="31"/>
      <c r="M722" s="150"/>
      <c r="N722" s="151"/>
      <c r="O722" s="51"/>
      <c r="P722" s="51"/>
      <c r="Q722" s="51"/>
      <c r="R722" s="51"/>
      <c r="S722" s="51"/>
      <c r="T722" s="52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T722" s="18" t="s">
        <v>139</v>
      </c>
      <c r="AU722" s="18" t="s">
        <v>86</v>
      </c>
    </row>
    <row r="723" spans="1:65" s="14" customFormat="1" ht="12">
      <c r="B723" s="160"/>
      <c r="D723" s="153" t="s">
        <v>146</v>
      </c>
      <c r="E723" s="161" t="s">
        <v>3</v>
      </c>
      <c r="F723" s="162" t="s">
        <v>1150</v>
      </c>
      <c r="H723" s="161" t="s">
        <v>3</v>
      </c>
      <c r="L723" s="160"/>
      <c r="M723" s="163"/>
      <c r="N723" s="164"/>
      <c r="O723" s="164"/>
      <c r="P723" s="164"/>
      <c r="Q723" s="164"/>
      <c r="R723" s="164"/>
      <c r="S723" s="164"/>
      <c r="T723" s="165"/>
      <c r="AT723" s="161" t="s">
        <v>146</v>
      </c>
      <c r="AU723" s="161" t="s">
        <v>86</v>
      </c>
      <c r="AV723" s="14" t="s">
        <v>84</v>
      </c>
      <c r="AW723" s="14" t="s">
        <v>37</v>
      </c>
      <c r="AX723" s="14" t="s">
        <v>76</v>
      </c>
      <c r="AY723" s="161" t="s">
        <v>128</v>
      </c>
    </row>
    <row r="724" spans="1:65" s="13" customFormat="1" ht="12">
      <c r="B724" s="152"/>
      <c r="D724" s="153" t="s">
        <v>146</v>
      </c>
      <c r="E724" s="159" t="s">
        <v>3</v>
      </c>
      <c r="F724" s="154" t="s">
        <v>1151</v>
      </c>
      <c r="H724" s="155">
        <v>31.029</v>
      </c>
      <c r="L724" s="152"/>
      <c r="M724" s="156"/>
      <c r="N724" s="157"/>
      <c r="O724" s="157"/>
      <c r="P724" s="157"/>
      <c r="Q724" s="157"/>
      <c r="R724" s="157"/>
      <c r="S724" s="157"/>
      <c r="T724" s="158"/>
      <c r="AT724" s="159" t="s">
        <v>146</v>
      </c>
      <c r="AU724" s="159" t="s">
        <v>86</v>
      </c>
      <c r="AV724" s="13" t="s">
        <v>86</v>
      </c>
      <c r="AW724" s="13" t="s">
        <v>37</v>
      </c>
      <c r="AX724" s="13" t="s">
        <v>76</v>
      </c>
      <c r="AY724" s="159" t="s">
        <v>128</v>
      </c>
    </row>
    <row r="725" spans="1:65" s="16" customFormat="1" ht="12">
      <c r="B725" s="173"/>
      <c r="D725" s="153" t="s">
        <v>146</v>
      </c>
      <c r="E725" s="174" t="s">
        <v>3</v>
      </c>
      <c r="F725" s="175" t="s">
        <v>196</v>
      </c>
      <c r="H725" s="176">
        <v>31.029</v>
      </c>
      <c r="L725" s="173"/>
      <c r="M725" s="177"/>
      <c r="N725" s="178"/>
      <c r="O725" s="178"/>
      <c r="P725" s="178"/>
      <c r="Q725" s="178"/>
      <c r="R725" s="178"/>
      <c r="S725" s="178"/>
      <c r="T725" s="179"/>
      <c r="AT725" s="174" t="s">
        <v>146</v>
      </c>
      <c r="AU725" s="174" t="s">
        <v>86</v>
      </c>
      <c r="AV725" s="16" t="s">
        <v>137</v>
      </c>
      <c r="AW725" s="16" t="s">
        <v>37</v>
      </c>
      <c r="AX725" s="16" t="s">
        <v>84</v>
      </c>
      <c r="AY725" s="174" t="s">
        <v>128</v>
      </c>
    </row>
    <row r="726" spans="1:65" s="2" customFormat="1" ht="24.25" customHeight="1">
      <c r="A726" s="30"/>
      <c r="B726" s="135"/>
      <c r="C726" s="183" t="s">
        <v>1152</v>
      </c>
      <c r="D726" s="183" t="s">
        <v>533</v>
      </c>
      <c r="E726" s="184" t="s">
        <v>1153</v>
      </c>
      <c r="F726" s="185" t="s">
        <v>1154</v>
      </c>
      <c r="G726" s="186" t="s">
        <v>135</v>
      </c>
      <c r="H726" s="187">
        <v>3.2000000000000001E-2</v>
      </c>
      <c r="I726" s="188">
        <v>31800</v>
      </c>
      <c r="J726" s="188">
        <f>ROUND(I726*H726,2)</f>
        <v>1017.6</v>
      </c>
      <c r="K726" s="185" t="s">
        <v>156</v>
      </c>
      <c r="L726" s="189"/>
      <c r="M726" s="190" t="s">
        <v>3</v>
      </c>
      <c r="N726" s="191" t="s">
        <v>47</v>
      </c>
      <c r="O726" s="144">
        <v>0</v>
      </c>
      <c r="P726" s="144">
        <f>O726*H726</f>
        <v>0</v>
      </c>
      <c r="Q726" s="144">
        <v>1</v>
      </c>
      <c r="R726" s="144">
        <f>Q726*H726</f>
        <v>3.2000000000000001E-2</v>
      </c>
      <c r="S726" s="144">
        <v>0</v>
      </c>
      <c r="T726" s="145">
        <f>S726*H726</f>
        <v>0</v>
      </c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R726" s="146" t="s">
        <v>853</v>
      </c>
      <c r="AT726" s="146" t="s">
        <v>533</v>
      </c>
      <c r="AU726" s="146" t="s">
        <v>86</v>
      </c>
      <c r="AY726" s="18" t="s">
        <v>128</v>
      </c>
      <c r="BE726" s="147">
        <f>IF(N726="základní",J726,0)</f>
        <v>1017.6</v>
      </c>
      <c r="BF726" s="147">
        <f>IF(N726="snížená",J726,0)</f>
        <v>0</v>
      </c>
      <c r="BG726" s="147">
        <f>IF(N726="zákl. přenesená",J726,0)</f>
        <v>0</v>
      </c>
      <c r="BH726" s="147">
        <f>IF(N726="sníž. přenesená",J726,0)</f>
        <v>0</v>
      </c>
      <c r="BI726" s="147">
        <f>IF(N726="nulová",J726,0)</f>
        <v>0</v>
      </c>
      <c r="BJ726" s="18" t="s">
        <v>84</v>
      </c>
      <c r="BK726" s="147">
        <f>ROUND(I726*H726,2)</f>
        <v>1017.6</v>
      </c>
      <c r="BL726" s="18" t="s">
        <v>177</v>
      </c>
      <c r="BM726" s="146" t="s">
        <v>1155</v>
      </c>
    </row>
    <row r="727" spans="1:65" s="14" customFormat="1" ht="12">
      <c r="B727" s="160"/>
      <c r="D727" s="153" t="s">
        <v>146</v>
      </c>
      <c r="E727" s="161" t="s">
        <v>3</v>
      </c>
      <c r="F727" s="162" t="s">
        <v>1150</v>
      </c>
      <c r="H727" s="161" t="s">
        <v>3</v>
      </c>
      <c r="L727" s="160"/>
      <c r="M727" s="163"/>
      <c r="N727" s="164"/>
      <c r="O727" s="164"/>
      <c r="P727" s="164"/>
      <c r="Q727" s="164"/>
      <c r="R727" s="164"/>
      <c r="S727" s="164"/>
      <c r="T727" s="165"/>
      <c r="AT727" s="161" t="s">
        <v>146</v>
      </c>
      <c r="AU727" s="161" t="s">
        <v>86</v>
      </c>
      <c r="AV727" s="14" t="s">
        <v>84</v>
      </c>
      <c r="AW727" s="14" t="s">
        <v>37</v>
      </c>
      <c r="AX727" s="14" t="s">
        <v>76</v>
      </c>
      <c r="AY727" s="161" t="s">
        <v>128</v>
      </c>
    </row>
    <row r="728" spans="1:65" s="13" customFormat="1" ht="12">
      <c r="B728" s="152"/>
      <c r="D728" s="153" t="s">
        <v>146</v>
      </c>
      <c r="E728" s="159" t="s">
        <v>3</v>
      </c>
      <c r="F728" s="154" t="s">
        <v>1156</v>
      </c>
      <c r="H728" s="155">
        <v>3.2000000000000001E-2</v>
      </c>
      <c r="L728" s="152"/>
      <c r="M728" s="156"/>
      <c r="N728" s="157"/>
      <c r="O728" s="157"/>
      <c r="P728" s="157"/>
      <c r="Q728" s="157"/>
      <c r="R728" s="157"/>
      <c r="S728" s="157"/>
      <c r="T728" s="158"/>
      <c r="AT728" s="159" t="s">
        <v>146</v>
      </c>
      <c r="AU728" s="159" t="s">
        <v>86</v>
      </c>
      <c r="AV728" s="13" t="s">
        <v>86</v>
      </c>
      <c r="AW728" s="13" t="s">
        <v>37</v>
      </c>
      <c r="AX728" s="13" t="s">
        <v>76</v>
      </c>
      <c r="AY728" s="159" t="s">
        <v>128</v>
      </c>
    </row>
    <row r="729" spans="1:65" s="16" customFormat="1" ht="12">
      <c r="B729" s="173"/>
      <c r="D729" s="153" t="s">
        <v>146</v>
      </c>
      <c r="E729" s="174" t="s">
        <v>3</v>
      </c>
      <c r="F729" s="175" t="s">
        <v>196</v>
      </c>
      <c r="H729" s="176">
        <v>3.2000000000000001E-2</v>
      </c>
      <c r="L729" s="173"/>
      <c r="M729" s="177"/>
      <c r="N729" s="178"/>
      <c r="O729" s="178"/>
      <c r="P729" s="178"/>
      <c r="Q729" s="178"/>
      <c r="R729" s="178"/>
      <c r="S729" s="178"/>
      <c r="T729" s="179"/>
      <c r="AT729" s="174" t="s">
        <v>146</v>
      </c>
      <c r="AU729" s="174" t="s">
        <v>86</v>
      </c>
      <c r="AV729" s="16" t="s">
        <v>137</v>
      </c>
      <c r="AW729" s="16" t="s">
        <v>37</v>
      </c>
      <c r="AX729" s="16" t="s">
        <v>84</v>
      </c>
      <c r="AY729" s="174" t="s">
        <v>128</v>
      </c>
    </row>
    <row r="730" spans="1:65" s="2" customFormat="1" ht="16.5" customHeight="1">
      <c r="A730" s="30"/>
      <c r="B730" s="135"/>
      <c r="C730" s="183" t="s">
        <v>1157</v>
      </c>
      <c r="D730" s="183" t="s">
        <v>533</v>
      </c>
      <c r="E730" s="184" t="s">
        <v>1158</v>
      </c>
      <c r="F730" s="185" t="s">
        <v>1159</v>
      </c>
      <c r="G730" s="186" t="s">
        <v>135</v>
      </c>
      <c r="H730" s="187">
        <v>4.0000000000000001E-3</v>
      </c>
      <c r="I730" s="188">
        <v>26200</v>
      </c>
      <c r="J730" s="188">
        <f>ROUND(I730*H730,2)</f>
        <v>104.8</v>
      </c>
      <c r="K730" s="185" t="s">
        <v>1160</v>
      </c>
      <c r="L730" s="189"/>
      <c r="M730" s="190" t="s">
        <v>3</v>
      </c>
      <c r="N730" s="191" t="s">
        <v>47</v>
      </c>
      <c r="O730" s="144">
        <v>0</v>
      </c>
      <c r="P730" s="144">
        <f>O730*H730</f>
        <v>0</v>
      </c>
      <c r="Q730" s="144">
        <v>1</v>
      </c>
      <c r="R730" s="144">
        <f>Q730*H730</f>
        <v>4.0000000000000001E-3</v>
      </c>
      <c r="S730" s="144">
        <v>0</v>
      </c>
      <c r="T730" s="145">
        <f>S730*H730</f>
        <v>0</v>
      </c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R730" s="146" t="s">
        <v>853</v>
      </c>
      <c r="AT730" s="146" t="s">
        <v>533</v>
      </c>
      <c r="AU730" s="146" t="s">
        <v>86</v>
      </c>
      <c r="AY730" s="18" t="s">
        <v>128</v>
      </c>
      <c r="BE730" s="147">
        <f>IF(N730="základní",J730,0)</f>
        <v>104.8</v>
      </c>
      <c r="BF730" s="147">
        <f>IF(N730="snížená",J730,0)</f>
        <v>0</v>
      </c>
      <c r="BG730" s="147">
        <f>IF(N730="zákl. přenesená",J730,0)</f>
        <v>0</v>
      </c>
      <c r="BH730" s="147">
        <f>IF(N730="sníž. přenesená",J730,0)</f>
        <v>0</v>
      </c>
      <c r="BI730" s="147">
        <f>IF(N730="nulová",J730,0)</f>
        <v>0</v>
      </c>
      <c r="BJ730" s="18" t="s">
        <v>84</v>
      </c>
      <c r="BK730" s="147">
        <f>ROUND(I730*H730,2)</f>
        <v>104.8</v>
      </c>
      <c r="BL730" s="18" t="s">
        <v>177</v>
      </c>
      <c r="BM730" s="146" t="s">
        <v>1161</v>
      </c>
    </row>
    <row r="731" spans="1:65" s="2" customFormat="1" ht="24">
      <c r="A731" s="30"/>
      <c r="B731" s="31"/>
      <c r="C731" s="30"/>
      <c r="D731" s="153" t="s">
        <v>861</v>
      </c>
      <c r="E731" s="30"/>
      <c r="F731" s="192" t="s">
        <v>1162</v>
      </c>
      <c r="G731" s="30"/>
      <c r="H731" s="30"/>
      <c r="I731" s="30"/>
      <c r="J731" s="30"/>
      <c r="K731" s="30"/>
      <c r="L731" s="31"/>
      <c r="M731" s="150"/>
      <c r="N731" s="151"/>
      <c r="O731" s="51"/>
      <c r="P731" s="51"/>
      <c r="Q731" s="51"/>
      <c r="R731" s="51"/>
      <c r="S731" s="51"/>
      <c r="T731" s="52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T731" s="18" t="s">
        <v>861</v>
      </c>
      <c r="AU731" s="18" t="s">
        <v>86</v>
      </c>
    </row>
    <row r="732" spans="1:65" s="14" customFormat="1" ht="12">
      <c r="B732" s="160"/>
      <c r="D732" s="153" t="s">
        <v>146</v>
      </c>
      <c r="E732" s="161" t="s">
        <v>3</v>
      </c>
      <c r="F732" s="162" t="s">
        <v>1150</v>
      </c>
      <c r="H732" s="161" t="s">
        <v>3</v>
      </c>
      <c r="L732" s="160"/>
      <c r="M732" s="163"/>
      <c r="N732" s="164"/>
      <c r="O732" s="164"/>
      <c r="P732" s="164"/>
      <c r="Q732" s="164"/>
      <c r="R732" s="164"/>
      <c r="S732" s="164"/>
      <c r="T732" s="165"/>
      <c r="AT732" s="161" t="s">
        <v>146</v>
      </c>
      <c r="AU732" s="161" t="s">
        <v>86</v>
      </c>
      <c r="AV732" s="14" t="s">
        <v>84</v>
      </c>
      <c r="AW732" s="14" t="s">
        <v>37</v>
      </c>
      <c r="AX732" s="14" t="s">
        <v>76</v>
      </c>
      <c r="AY732" s="161" t="s">
        <v>128</v>
      </c>
    </row>
    <row r="733" spans="1:65" s="13" customFormat="1" ht="12">
      <c r="B733" s="152"/>
      <c r="D733" s="153" t="s">
        <v>146</v>
      </c>
      <c r="E733" s="159" t="s">
        <v>3</v>
      </c>
      <c r="F733" s="154" t="s">
        <v>1163</v>
      </c>
      <c r="H733" s="155">
        <v>4.0000000000000001E-3</v>
      </c>
      <c r="L733" s="152"/>
      <c r="M733" s="156"/>
      <c r="N733" s="157"/>
      <c r="O733" s="157"/>
      <c r="P733" s="157"/>
      <c r="Q733" s="157"/>
      <c r="R733" s="157"/>
      <c r="S733" s="157"/>
      <c r="T733" s="158"/>
      <c r="AT733" s="159" t="s">
        <v>146</v>
      </c>
      <c r="AU733" s="159" t="s">
        <v>86</v>
      </c>
      <c r="AV733" s="13" t="s">
        <v>86</v>
      </c>
      <c r="AW733" s="13" t="s">
        <v>37</v>
      </c>
      <c r="AX733" s="13" t="s">
        <v>76</v>
      </c>
      <c r="AY733" s="159" t="s">
        <v>128</v>
      </c>
    </row>
    <row r="734" spans="1:65" s="16" customFormat="1" ht="12">
      <c r="B734" s="173"/>
      <c r="D734" s="153" t="s">
        <v>146</v>
      </c>
      <c r="E734" s="174" t="s">
        <v>3</v>
      </c>
      <c r="F734" s="175" t="s">
        <v>196</v>
      </c>
      <c r="H734" s="176">
        <v>4.0000000000000001E-3</v>
      </c>
      <c r="L734" s="173"/>
      <c r="M734" s="177"/>
      <c r="N734" s="178"/>
      <c r="O734" s="178"/>
      <c r="P734" s="178"/>
      <c r="Q734" s="178"/>
      <c r="R734" s="178"/>
      <c r="S734" s="178"/>
      <c r="T734" s="179"/>
      <c r="AT734" s="174" t="s">
        <v>146</v>
      </c>
      <c r="AU734" s="174" t="s">
        <v>86</v>
      </c>
      <c r="AV734" s="16" t="s">
        <v>137</v>
      </c>
      <c r="AW734" s="16" t="s">
        <v>37</v>
      </c>
      <c r="AX734" s="16" t="s">
        <v>84</v>
      </c>
      <c r="AY734" s="174" t="s">
        <v>128</v>
      </c>
    </row>
    <row r="735" spans="1:65" s="2" customFormat="1" ht="49" customHeight="1">
      <c r="A735" s="30"/>
      <c r="B735" s="135"/>
      <c r="C735" s="136" t="s">
        <v>1164</v>
      </c>
      <c r="D735" s="136" t="s">
        <v>132</v>
      </c>
      <c r="E735" s="137" t="s">
        <v>1165</v>
      </c>
      <c r="F735" s="138" t="s">
        <v>1166</v>
      </c>
      <c r="G735" s="139" t="s">
        <v>135</v>
      </c>
      <c r="H735" s="140">
        <v>0.312</v>
      </c>
      <c r="I735" s="141">
        <v>1710</v>
      </c>
      <c r="J735" s="141">
        <f>ROUND(I735*H735,2)</f>
        <v>533.52</v>
      </c>
      <c r="K735" s="138" t="s">
        <v>136</v>
      </c>
      <c r="L735" s="31"/>
      <c r="M735" s="142" t="s">
        <v>3</v>
      </c>
      <c r="N735" s="143" t="s">
        <v>47</v>
      </c>
      <c r="O735" s="144">
        <v>0</v>
      </c>
      <c r="P735" s="144">
        <f>O735*H735</f>
        <v>0</v>
      </c>
      <c r="Q735" s="144">
        <v>0</v>
      </c>
      <c r="R735" s="144">
        <f>Q735*H735</f>
        <v>0</v>
      </c>
      <c r="S735" s="144">
        <v>0</v>
      </c>
      <c r="T735" s="145">
        <f>S735*H735</f>
        <v>0</v>
      </c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R735" s="146" t="s">
        <v>177</v>
      </c>
      <c r="AT735" s="146" t="s">
        <v>132</v>
      </c>
      <c r="AU735" s="146" t="s">
        <v>86</v>
      </c>
      <c r="AY735" s="18" t="s">
        <v>128</v>
      </c>
      <c r="BE735" s="147">
        <f>IF(N735="základní",J735,0)</f>
        <v>533.52</v>
      </c>
      <c r="BF735" s="147">
        <f>IF(N735="snížená",J735,0)</f>
        <v>0</v>
      </c>
      <c r="BG735" s="147">
        <f>IF(N735="zákl. přenesená",J735,0)</f>
        <v>0</v>
      </c>
      <c r="BH735" s="147">
        <f>IF(N735="sníž. přenesená",J735,0)</f>
        <v>0</v>
      </c>
      <c r="BI735" s="147">
        <f>IF(N735="nulová",J735,0)</f>
        <v>0</v>
      </c>
      <c r="BJ735" s="18" t="s">
        <v>84</v>
      </c>
      <c r="BK735" s="147">
        <f>ROUND(I735*H735,2)</f>
        <v>533.52</v>
      </c>
      <c r="BL735" s="18" t="s">
        <v>177</v>
      </c>
      <c r="BM735" s="146" t="s">
        <v>1167</v>
      </c>
    </row>
    <row r="736" spans="1:65" s="2" customFormat="1" ht="11">
      <c r="A736" s="30"/>
      <c r="B736" s="31"/>
      <c r="C736" s="30"/>
      <c r="D736" s="148" t="s">
        <v>139</v>
      </c>
      <c r="E736" s="30"/>
      <c r="F736" s="149" t="s">
        <v>1168</v>
      </c>
      <c r="G736" s="30"/>
      <c r="H736" s="30"/>
      <c r="I736" s="30"/>
      <c r="J736" s="30"/>
      <c r="K736" s="30"/>
      <c r="L736" s="31"/>
      <c r="M736" s="150"/>
      <c r="N736" s="151"/>
      <c r="O736" s="51"/>
      <c r="P736" s="51"/>
      <c r="Q736" s="51"/>
      <c r="R736" s="51"/>
      <c r="S736" s="51"/>
      <c r="T736" s="52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T736" s="18" t="s">
        <v>139</v>
      </c>
      <c r="AU736" s="18" t="s">
        <v>86</v>
      </c>
    </row>
    <row r="737" spans="1:65" s="12" customFormat="1" ht="22.75" customHeight="1">
      <c r="B737" s="123"/>
      <c r="D737" s="124" t="s">
        <v>75</v>
      </c>
      <c r="E737" s="133" t="s">
        <v>237</v>
      </c>
      <c r="F737" s="133" t="s">
        <v>238</v>
      </c>
      <c r="J737" s="134">
        <f>BK737</f>
        <v>5051.8099999999995</v>
      </c>
      <c r="L737" s="123"/>
      <c r="M737" s="127"/>
      <c r="N737" s="128"/>
      <c r="O737" s="128"/>
      <c r="P737" s="129">
        <f>SUM(P738:P761)</f>
        <v>0</v>
      </c>
      <c r="Q737" s="128"/>
      <c r="R737" s="129">
        <f>SUM(R738:R761)</f>
        <v>5.4719683184000001E-2</v>
      </c>
      <c r="S737" s="128"/>
      <c r="T737" s="130">
        <f>SUM(T738:T761)</f>
        <v>0</v>
      </c>
      <c r="AR737" s="124" t="s">
        <v>86</v>
      </c>
      <c r="AT737" s="131" t="s">
        <v>75</v>
      </c>
      <c r="AU737" s="131" t="s">
        <v>84</v>
      </c>
      <c r="AY737" s="124" t="s">
        <v>128</v>
      </c>
      <c r="BK737" s="132">
        <f>SUM(BK738:BK761)</f>
        <v>5051.8099999999995</v>
      </c>
    </row>
    <row r="738" spans="1:65" s="2" customFormat="1" ht="24.25" customHeight="1">
      <c r="A738" s="30"/>
      <c r="B738" s="135"/>
      <c r="C738" s="136" t="s">
        <v>1169</v>
      </c>
      <c r="D738" s="136" t="s">
        <v>132</v>
      </c>
      <c r="E738" s="137" t="s">
        <v>1170</v>
      </c>
      <c r="F738" s="138" t="s">
        <v>1171</v>
      </c>
      <c r="G738" s="139" t="s">
        <v>176</v>
      </c>
      <c r="H738" s="140">
        <v>4.7089999999999996</v>
      </c>
      <c r="I738" s="141">
        <v>50.9</v>
      </c>
      <c r="J738" s="141">
        <f>ROUND(I738*H738,2)</f>
        <v>239.69</v>
      </c>
      <c r="K738" s="138" t="s">
        <v>136</v>
      </c>
      <c r="L738" s="31"/>
      <c r="M738" s="142" t="s">
        <v>3</v>
      </c>
      <c r="N738" s="143" t="s">
        <v>47</v>
      </c>
      <c r="O738" s="144">
        <v>0</v>
      </c>
      <c r="P738" s="144">
        <f>O738*H738</f>
        <v>0</v>
      </c>
      <c r="Q738" s="144">
        <v>5.7599999999999997E-7</v>
      </c>
      <c r="R738" s="144">
        <f>Q738*H738</f>
        <v>2.7123839999999996E-6</v>
      </c>
      <c r="S738" s="144">
        <v>0</v>
      </c>
      <c r="T738" s="145">
        <f>S738*H738</f>
        <v>0</v>
      </c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R738" s="146" t="s">
        <v>177</v>
      </c>
      <c r="AT738" s="146" t="s">
        <v>132</v>
      </c>
      <c r="AU738" s="146" t="s">
        <v>86</v>
      </c>
      <c r="AY738" s="18" t="s">
        <v>128</v>
      </c>
      <c r="BE738" s="147">
        <f>IF(N738="základní",J738,0)</f>
        <v>239.69</v>
      </c>
      <c r="BF738" s="147">
        <f>IF(N738="snížená",J738,0)</f>
        <v>0</v>
      </c>
      <c r="BG738" s="147">
        <f>IF(N738="zákl. přenesená",J738,0)</f>
        <v>0</v>
      </c>
      <c r="BH738" s="147">
        <f>IF(N738="sníž. přenesená",J738,0)</f>
        <v>0</v>
      </c>
      <c r="BI738" s="147">
        <f>IF(N738="nulová",J738,0)</f>
        <v>0</v>
      </c>
      <c r="BJ738" s="18" t="s">
        <v>84</v>
      </c>
      <c r="BK738" s="147">
        <f>ROUND(I738*H738,2)</f>
        <v>239.69</v>
      </c>
      <c r="BL738" s="18" t="s">
        <v>177</v>
      </c>
      <c r="BM738" s="146" t="s">
        <v>1172</v>
      </c>
    </row>
    <row r="739" spans="1:65" s="2" customFormat="1" ht="11">
      <c r="A739" s="30"/>
      <c r="B739" s="31"/>
      <c r="C739" s="30"/>
      <c r="D739" s="148" t="s">
        <v>139</v>
      </c>
      <c r="E739" s="30"/>
      <c r="F739" s="149" t="s">
        <v>1173</v>
      </c>
      <c r="G739" s="30"/>
      <c r="H739" s="30"/>
      <c r="I739" s="30"/>
      <c r="J739" s="30"/>
      <c r="K739" s="30"/>
      <c r="L739" s="31"/>
      <c r="M739" s="150"/>
      <c r="N739" s="151"/>
      <c r="O739" s="51"/>
      <c r="P739" s="51"/>
      <c r="Q739" s="51"/>
      <c r="R739" s="51"/>
      <c r="S739" s="51"/>
      <c r="T739" s="52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T739" s="18" t="s">
        <v>139</v>
      </c>
      <c r="AU739" s="18" t="s">
        <v>86</v>
      </c>
    </row>
    <row r="740" spans="1:65" s="14" customFormat="1" ht="12">
      <c r="B740" s="160"/>
      <c r="D740" s="153" t="s">
        <v>146</v>
      </c>
      <c r="E740" s="161" t="s">
        <v>3</v>
      </c>
      <c r="F740" s="162" t="s">
        <v>584</v>
      </c>
      <c r="H740" s="161" t="s">
        <v>3</v>
      </c>
      <c r="L740" s="160"/>
      <c r="M740" s="163"/>
      <c r="N740" s="164"/>
      <c r="O740" s="164"/>
      <c r="P740" s="164"/>
      <c r="Q740" s="164"/>
      <c r="R740" s="164"/>
      <c r="S740" s="164"/>
      <c r="T740" s="165"/>
      <c r="AT740" s="161" t="s">
        <v>146</v>
      </c>
      <c r="AU740" s="161" t="s">
        <v>86</v>
      </c>
      <c r="AV740" s="14" t="s">
        <v>84</v>
      </c>
      <c r="AW740" s="14" t="s">
        <v>37</v>
      </c>
      <c r="AX740" s="14" t="s">
        <v>76</v>
      </c>
      <c r="AY740" s="161" t="s">
        <v>128</v>
      </c>
    </row>
    <row r="741" spans="1:65" s="13" customFormat="1" ht="12">
      <c r="B741" s="152"/>
      <c r="D741" s="153" t="s">
        <v>146</v>
      </c>
      <c r="E741" s="159" t="s">
        <v>3</v>
      </c>
      <c r="F741" s="154" t="s">
        <v>724</v>
      </c>
      <c r="H741" s="155">
        <v>4.7089999999999996</v>
      </c>
      <c r="L741" s="152"/>
      <c r="M741" s="156"/>
      <c r="N741" s="157"/>
      <c r="O741" s="157"/>
      <c r="P741" s="157"/>
      <c r="Q741" s="157"/>
      <c r="R741" s="157"/>
      <c r="S741" s="157"/>
      <c r="T741" s="158"/>
      <c r="AT741" s="159" t="s">
        <v>146</v>
      </c>
      <c r="AU741" s="159" t="s">
        <v>86</v>
      </c>
      <c r="AV741" s="13" t="s">
        <v>86</v>
      </c>
      <c r="AW741" s="13" t="s">
        <v>37</v>
      </c>
      <c r="AX741" s="13" t="s">
        <v>76</v>
      </c>
      <c r="AY741" s="159" t="s">
        <v>128</v>
      </c>
    </row>
    <row r="742" spans="1:65" s="16" customFormat="1" ht="12">
      <c r="B742" s="173"/>
      <c r="D742" s="153" t="s">
        <v>146</v>
      </c>
      <c r="E742" s="174" t="s">
        <v>3</v>
      </c>
      <c r="F742" s="175" t="s">
        <v>196</v>
      </c>
      <c r="H742" s="176">
        <v>4.7089999999999996</v>
      </c>
      <c r="L742" s="173"/>
      <c r="M742" s="177"/>
      <c r="N742" s="178"/>
      <c r="O742" s="178"/>
      <c r="P742" s="178"/>
      <c r="Q742" s="178"/>
      <c r="R742" s="178"/>
      <c r="S742" s="178"/>
      <c r="T742" s="179"/>
      <c r="AT742" s="174" t="s">
        <v>146</v>
      </c>
      <c r="AU742" s="174" t="s">
        <v>86</v>
      </c>
      <c r="AV742" s="16" t="s">
        <v>137</v>
      </c>
      <c r="AW742" s="16" t="s">
        <v>37</v>
      </c>
      <c r="AX742" s="16" t="s">
        <v>84</v>
      </c>
      <c r="AY742" s="174" t="s">
        <v>128</v>
      </c>
    </row>
    <row r="743" spans="1:65" s="2" customFormat="1" ht="16.5" customHeight="1">
      <c r="A743" s="30"/>
      <c r="B743" s="135"/>
      <c r="C743" s="136" t="s">
        <v>1174</v>
      </c>
      <c r="D743" s="136" t="s">
        <v>132</v>
      </c>
      <c r="E743" s="137" t="s">
        <v>1175</v>
      </c>
      <c r="F743" s="138" t="s">
        <v>1176</v>
      </c>
      <c r="G743" s="139" t="s">
        <v>176</v>
      </c>
      <c r="H743" s="140">
        <v>4.7089999999999996</v>
      </c>
      <c r="I743" s="141">
        <v>16.5</v>
      </c>
      <c r="J743" s="141">
        <f>ROUND(I743*H743,2)</f>
        <v>77.7</v>
      </c>
      <c r="K743" s="138" t="s">
        <v>136</v>
      </c>
      <c r="L743" s="31"/>
      <c r="M743" s="142" t="s">
        <v>3</v>
      </c>
      <c r="N743" s="143" t="s">
        <v>47</v>
      </c>
      <c r="O743" s="144">
        <v>0</v>
      </c>
      <c r="P743" s="144">
        <f>O743*H743</f>
        <v>0</v>
      </c>
      <c r="Q743" s="144">
        <v>0</v>
      </c>
      <c r="R743" s="144">
        <f>Q743*H743</f>
        <v>0</v>
      </c>
      <c r="S743" s="144">
        <v>0</v>
      </c>
      <c r="T743" s="145">
        <f>S743*H743</f>
        <v>0</v>
      </c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R743" s="146" t="s">
        <v>177</v>
      </c>
      <c r="AT743" s="146" t="s">
        <v>132</v>
      </c>
      <c r="AU743" s="146" t="s">
        <v>86</v>
      </c>
      <c r="AY743" s="18" t="s">
        <v>128</v>
      </c>
      <c r="BE743" s="147">
        <f>IF(N743="základní",J743,0)</f>
        <v>77.7</v>
      </c>
      <c r="BF743" s="147">
        <f>IF(N743="snížená",J743,0)</f>
        <v>0</v>
      </c>
      <c r="BG743" s="147">
        <f>IF(N743="zákl. přenesená",J743,0)</f>
        <v>0</v>
      </c>
      <c r="BH743" s="147">
        <f>IF(N743="sníž. přenesená",J743,0)</f>
        <v>0</v>
      </c>
      <c r="BI743" s="147">
        <f>IF(N743="nulová",J743,0)</f>
        <v>0</v>
      </c>
      <c r="BJ743" s="18" t="s">
        <v>84</v>
      </c>
      <c r="BK743" s="147">
        <f>ROUND(I743*H743,2)</f>
        <v>77.7</v>
      </c>
      <c r="BL743" s="18" t="s">
        <v>177</v>
      </c>
      <c r="BM743" s="146" t="s">
        <v>1177</v>
      </c>
    </row>
    <row r="744" spans="1:65" s="2" customFormat="1" ht="11">
      <c r="A744" s="30"/>
      <c r="B744" s="31"/>
      <c r="C744" s="30"/>
      <c r="D744" s="148" t="s">
        <v>139</v>
      </c>
      <c r="E744" s="30"/>
      <c r="F744" s="149" t="s">
        <v>1178</v>
      </c>
      <c r="G744" s="30"/>
      <c r="H744" s="30"/>
      <c r="I744" s="30"/>
      <c r="J744" s="30"/>
      <c r="K744" s="30"/>
      <c r="L744" s="31"/>
      <c r="M744" s="150"/>
      <c r="N744" s="151"/>
      <c r="O744" s="51"/>
      <c r="P744" s="51"/>
      <c r="Q744" s="51"/>
      <c r="R744" s="51"/>
      <c r="S744" s="51"/>
      <c r="T744" s="52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T744" s="18" t="s">
        <v>139</v>
      </c>
      <c r="AU744" s="18" t="s">
        <v>86</v>
      </c>
    </row>
    <row r="745" spans="1:65" s="2" customFormat="1" ht="21.75" customHeight="1">
      <c r="A745" s="30"/>
      <c r="B745" s="135"/>
      <c r="C745" s="136" t="s">
        <v>1179</v>
      </c>
      <c r="D745" s="136" t="s">
        <v>132</v>
      </c>
      <c r="E745" s="137" t="s">
        <v>1180</v>
      </c>
      <c r="F745" s="138" t="s">
        <v>1181</v>
      </c>
      <c r="G745" s="139" t="s">
        <v>176</v>
      </c>
      <c r="H745" s="140">
        <v>4.7089999999999996</v>
      </c>
      <c r="I745" s="141">
        <v>42.7</v>
      </c>
      <c r="J745" s="141">
        <f>ROUND(I745*H745,2)</f>
        <v>201.07</v>
      </c>
      <c r="K745" s="138" t="s">
        <v>136</v>
      </c>
      <c r="L745" s="31"/>
      <c r="M745" s="142" t="s">
        <v>3</v>
      </c>
      <c r="N745" s="143" t="s">
        <v>47</v>
      </c>
      <c r="O745" s="144">
        <v>0</v>
      </c>
      <c r="P745" s="144">
        <f>O745*H745</f>
        <v>0</v>
      </c>
      <c r="Q745" s="144">
        <v>3.3000000000000003E-5</v>
      </c>
      <c r="R745" s="144">
        <f>Q745*H745</f>
        <v>1.5539699999999999E-4</v>
      </c>
      <c r="S745" s="144">
        <v>0</v>
      </c>
      <c r="T745" s="145">
        <f>S745*H745</f>
        <v>0</v>
      </c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R745" s="146" t="s">
        <v>177</v>
      </c>
      <c r="AT745" s="146" t="s">
        <v>132</v>
      </c>
      <c r="AU745" s="146" t="s">
        <v>86</v>
      </c>
      <c r="AY745" s="18" t="s">
        <v>128</v>
      </c>
      <c r="BE745" s="147">
        <f>IF(N745="základní",J745,0)</f>
        <v>201.07</v>
      </c>
      <c r="BF745" s="147">
        <f>IF(N745="snížená",J745,0)</f>
        <v>0</v>
      </c>
      <c r="BG745" s="147">
        <f>IF(N745="zákl. přenesená",J745,0)</f>
        <v>0</v>
      </c>
      <c r="BH745" s="147">
        <f>IF(N745="sníž. přenesená",J745,0)</f>
        <v>0</v>
      </c>
      <c r="BI745" s="147">
        <f>IF(N745="nulová",J745,0)</f>
        <v>0</v>
      </c>
      <c r="BJ745" s="18" t="s">
        <v>84</v>
      </c>
      <c r="BK745" s="147">
        <f>ROUND(I745*H745,2)</f>
        <v>201.07</v>
      </c>
      <c r="BL745" s="18" t="s">
        <v>177</v>
      </c>
      <c r="BM745" s="146" t="s">
        <v>1182</v>
      </c>
    </row>
    <row r="746" spans="1:65" s="2" customFormat="1" ht="11">
      <c r="A746" s="30"/>
      <c r="B746" s="31"/>
      <c r="C746" s="30"/>
      <c r="D746" s="148" t="s">
        <v>139</v>
      </c>
      <c r="E746" s="30"/>
      <c r="F746" s="149" t="s">
        <v>1183</v>
      </c>
      <c r="G746" s="30"/>
      <c r="H746" s="30"/>
      <c r="I746" s="30"/>
      <c r="J746" s="30"/>
      <c r="K746" s="30"/>
      <c r="L746" s="31"/>
      <c r="M746" s="150"/>
      <c r="N746" s="151"/>
      <c r="O746" s="51"/>
      <c r="P746" s="51"/>
      <c r="Q746" s="51"/>
      <c r="R746" s="51"/>
      <c r="S746" s="51"/>
      <c r="T746" s="52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T746" s="18" t="s">
        <v>139</v>
      </c>
      <c r="AU746" s="18" t="s">
        <v>86</v>
      </c>
    </row>
    <row r="747" spans="1:65" s="2" customFormat="1" ht="33" customHeight="1">
      <c r="A747" s="30"/>
      <c r="B747" s="135"/>
      <c r="C747" s="136" t="s">
        <v>1184</v>
      </c>
      <c r="D747" s="136" t="s">
        <v>132</v>
      </c>
      <c r="E747" s="137" t="s">
        <v>1185</v>
      </c>
      <c r="F747" s="138" t="s">
        <v>1186</v>
      </c>
      <c r="G747" s="139" t="s">
        <v>176</v>
      </c>
      <c r="H747" s="140">
        <v>4.7089999999999996</v>
      </c>
      <c r="I747" s="141">
        <v>140</v>
      </c>
      <c r="J747" s="141">
        <f>ROUND(I747*H747,2)</f>
        <v>659.26</v>
      </c>
      <c r="K747" s="138" t="s">
        <v>136</v>
      </c>
      <c r="L747" s="31"/>
      <c r="M747" s="142" t="s">
        <v>3</v>
      </c>
      <c r="N747" s="143" t="s">
        <v>47</v>
      </c>
      <c r="O747" s="144">
        <v>0</v>
      </c>
      <c r="P747" s="144">
        <f>O747*H747</f>
        <v>0</v>
      </c>
      <c r="Q747" s="144">
        <v>7.5820000000000002E-3</v>
      </c>
      <c r="R747" s="144">
        <f>Q747*H747</f>
        <v>3.5703637999999996E-2</v>
      </c>
      <c r="S747" s="144">
        <v>0</v>
      </c>
      <c r="T747" s="145">
        <f>S747*H747</f>
        <v>0</v>
      </c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R747" s="146" t="s">
        <v>177</v>
      </c>
      <c r="AT747" s="146" t="s">
        <v>132</v>
      </c>
      <c r="AU747" s="146" t="s">
        <v>86</v>
      </c>
      <c r="AY747" s="18" t="s">
        <v>128</v>
      </c>
      <c r="BE747" s="147">
        <f>IF(N747="základní",J747,0)</f>
        <v>659.26</v>
      </c>
      <c r="BF747" s="147">
        <f>IF(N747="snížená",J747,0)</f>
        <v>0</v>
      </c>
      <c r="BG747" s="147">
        <f>IF(N747="zákl. přenesená",J747,0)</f>
        <v>0</v>
      </c>
      <c r="BH747" s="147">
        <f>IF(N747="sníž. přenesená",J747,0)</f>
        <v>0</v>
      </c>
      <c r="BI747" s="147">
        <f>IF(N747="nulová",J747,0)</f>
        <v>0</v>
      </c>
      <c r="BJ747" s="18" t="s">
        <v>84</v>
      </c>
      <c r="BK747" s="147">
        <f>ROUND(I747*H747,2)</f>
        <v>659.26</v>
      </c>
      <c r="BL747" s="18" t="s">
        <v>177</v>
      </c>
      <c r="BM747" s="146" t="s">
        <v>1187</v>
      </c>
    </row>
    <row r="748" spans="1:65" s="2" customFormat="1" ht="11">
      <c r="A748" s="30"/>
      <c r="B748" s="31"/>
      <c r="C748" s="30"/>
      <c r="D748" s="148" t="s">
        <v>139</v>
      </c>
      <c r="E748" s="30"/>
      <c r="F748" s="149" t="s">
        <v>1188</v>
      </c>
      <c r="G748" s="30"/>
      <c r="H748" s="30"/>
      <c r="I748" s="30"/>
      <c r="J748" s="30"/>
      <c r="K748" s="30"/>
      <c r="L748" s="31"/>
      <c r="M748" s="150"/>
      <c r="N748" s="151"/>
      <c r="O748" s="51"/>
      <c r="P748" s="51"/>
      <c r="Q748" s="51"/>
      <c r="R748" s="51"/>
      <c r="S748" s="51"/>
      <c r="T748" s="52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T748" s="18" t="s">
        <v>139</v>
      </c>
      <c r="AU748" s="18" t="s">
        <v>86</v>
      </c>
    </row>
    <row r="749" spans="1:65" s="2" customFormat="1" ht="24.25" customHeight="1">
      <c r="A749" s="30"/>
      <c r="B749" s="135"/>
      <c r="C749" s="136" t="s">
        <v>1189</v>
      </c>
      <c r="D749" s="136" t="s">
        <v>132</v>
      </c>
      <c r="E749" s="137" t="s">
        <v>1190</v>
      </c>
      <c r="F749" s="138" t="s">
        <v>1191</v>
      </c>
      <c r="G749" s="139" t="s">
        <v>176</v>
      </c>
      <c r="H749" s="140">
        <v>4.7089999999999996</v>
      </c>
      <c r="I749" s="141">
        <v>283</v>
      </c>
      <c r="J749" s="141">
        <f>ROUND(I749*H749,2)</f>
        <v>1332.65</v>
      </c>
      <c r="K749" s="138" t="s">
        <v>136</v>
      </c>
      <c r="L749" s="31"/>
      <c r="M749" s="142" t="s">
        <v>3</v>
      </c>
      <c r="N749" s="143" t="s">
        <v>47</v>
      </c>
      <c r="O749" s="144">
        <v>0</v>
      </c>
      <c r="P749" s="144">
        <f>O749*H749</f>
        <v>0</v>
      </c>
      <c r="Q749" s="144">
        <v>2.9999999999999997E-4</v>
      </c>
      <c r="R749" s="144">
        <f>Q749*H749</f>
        <v>1.4126999999999998E-3</v>
      </c>
      <c r="S749" s="144">
        <v>0</v>
      </c>
      <c r="T749" s="145">
        <f>S749*H749</f>
        <v>0</v>
      </c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R749" s="146" t="s">
        <v>177</v>
      </c>
      <c r="AT749" s="146" t="s">
        <v>132</v>
      </c>
      <c r="AU749" s="146" t="s">
        <v>86</v>
      </c>
      <c r="AY749" s="18" t="s">
        <v>128</v>
      </c>
      <c r="BE749" s="147">
        <f>IF(N749="základní",J749,0)</f>
        <v>1332.65</v>
      </c>
      <c r="BF749" s="147">
        <f>IF(N749="snížená",J749,0)</f>
        <v>0</v>
      </c>
      <c r="BG749" s="147">
        <f>IF(N749="zákl. přenesená",J749,0)</f>
        <v>0</v>
      </c>
      <c r="BH749" s="147">
        <f>IF(N749="sníž. přenesená",J749,0)</f>
        <v>0</v>
      </c>
      <c r="BI749" s="147">
        <f>IF(N749="nulová",J749,0)</f>
        <v>0</v>
      </c>
      <c r="BJ749" s="18" t="s">
        <v>84</v>
      </c>
      <c r="BK749" s="147">
        <f>ROUND(I749*H749,2)</f>
        <v>1332.65</v>
      </c>
      <c r="BL749" s="18" t="s">
        <v>177</v>
      </c>
      <c r="BM749" s="146" t="s">
        <v>1192</v>
      </c>
    </row>
    <row r="750" spans="1:65" s="2" customFormat="1" ht="11">
      <c r="A750" s="30"/>
      <c r="B750" s="31"/>
      <c r="C750" s="30"/>
      <c r="D750" s="148" t="s">
        <v>139</v>
      </c>
      <c r="E750" s="30"/>
      <c r="F750" s="149" t="s">
        <v>1193</v>
      </c>
      <c r="G750" s="30"/>
      <c r="H750" s="30"/>
      <c r="I750" s="30"/>
      <c r="J750" s="30"/>
      <c r="K750" s="30"/>
      <c r="L750" s="31"/>
      <c r="M750" s="150"/>
      <c r="N750" s="151"/>
      <c r="O750" s="51"/>
      <c r="P750" s="51"/>
      <c r="Q750" s="51"/>
      <c r="R750" s="51"/>
      <c r="S750" s="51"/>
      <c r="T750" s="52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T750" s="18" t="s">
        <v>139</v>
      </c>
      <c r="AU750" s="18" t="s">
        <v>86</v>
      </c>
    </row>
    <row r="751" spans="1:65" s="2" customFormat="1" ht="16.5" customHeight="1">
      <c r="A751" s="30"/>
      <c r="B751" s="135"/>
      <c r="C751" s="183" t="s">
        <v>1194</v>
      </c>
      <c r="D751" s="183" t="s">
        <v>533</v>
      </c>
      <c r="E751" s="184" t="s">
        <v>1195</v>
      </c>
      <c r="F751" s="185" t="s">
        <v>1196</v>
      </c>
      <c r="G751" s="186" t="s">
        <v>176</v>
      </c>
      <c r="H751" s="187">
        <v>5.18</v>
      </c>
      <c r="I751" s="188">
        <v>258</v>
      </c>
      <c r="J751" s="188">
        <f>ROUND(I751*H751,2)</f>
        <v>1336.44</v>
      </c>
      <c r="K751" s="185" t="s">
        <v>136</v>
      </c>
      <c r="L751" s="189"/>
      <c r="M751" s="190" t="s">
        <v>3</v>
      </c>
      <c r="N751" s="191" t="s">
        <v>47</v>
      </c>
      <c r="O751" s="144">
        <v>0</v>
      </c>
      <c r="P751" s="144">
        <f>O751*H751</f>
        <v>0</v>
      </c>
      <c r="Q751" s="144">
        <v>2.8300000000000001E-3</v>
      </c>
      <c r="R751" s="144">
        <f>Q751*H751</f>
        <v>1.46594E-2</v>
      </c>
      <c r="S751" s="144">
        <v>0</v>
      </c>
      <c r="T751" s="145">
        <f>S751*H751</f>
        <v>0</v>
      </c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R751" s="146" t="s">
        <v>853</v>
      </c>
      <c r="AT751" s="146" t="s">
        <v>533</v>
      </c>
      <c r="AU751" s="146" t="s">
        <v>86</v>
      </c>
      <c r="AY751" s="18" t="s">
        <v>128</v>
      </c>
      <c r="BE751" s="147">
        <f>IF(N751="základní",J751,0)</f>
        <v>1336.44</v>
      </c>
      <c r="BF751" s="147">
        <f>IF(N751="snížená",J751,0)</f>
        <v>0</v>
      </c>
      <c r="BG751" s="147">
        <f>IF(N751="zákl. přenesená",J751,0)</f>
        <v>0</v>
      </c>
      <c r="BH751" s="147">
        <f>IF(N751="sníž. přenesená",J751,0)</f>
        <v>0</v>
      </c>
      <c r="BI751" s="147">
        <f>IF(N751="nulová",J751,0)</f>
        <v>0</v>
      </c>
      <c r="BJ751" s="18" t="s">
        <v>84</v>
      </c>
      <c r="BK751" s="147">
        <f>ROUND(I751*H751,2)</f>
        <v>1336.44</v>
      </c>
      <c r="BL751" s="18" t="s">
        <v>177</v>
      </c>
      <c r="BM751" s="146" t="s">
        <v>1197</v>
      </c>
    </row>
    <row r="752" spans="1:65" s="13" customFormat="1" ht="12">
      <c r="B752" s="152"/>
      <c r="D752" s="153" t="s">
        <v>146</v>
      </c>
      <c r="E752" s="159" t="s">
        <v>3</v>
      </c>
      <c r="F752" s="154" t="s">
        <v>1198</v>
      </c>
      <c r="H752" s="155">
        <v>5.18</v>
      </c>
      <c r="L752" s="152"/>
      <c r="M752" s="156"/>
      <c r="N752" s="157"/>
      <c r="O752" s="157"/>
      <c r="P752" s="157"/>
      <c r="Q752" s="157"/>
      <c r="R752" s="157"/>
      <c r="S752" s="157"/>
      <c r="T752" s="158"/>
      <c r="AT752" s="159" t="s">
        <v>146</v>
      </c>
      <c r="AU752" s="159" t="s">
        <v>86</v>
      </c>
      <c r="AV752" s="13" t="s">
        <v>86</v>
      </c>
      <c r="AW752" s="13" t="s">
        <v>37</v>
      </c>
      <c r="AX752" s="13" t="s">
        <v>76</v>
      </c>
      <c r="AY752" s="159" t="s">
        <v>128</v>
      </c>
    </row>
    <row r="753" spans="1:65" s="16" customFormat="1" ht="12">
      <c r="B753" s="173"/>
      <c r="D753" s="153" t="s">
        <v>146</v>
      </c>
      <c r="E753" s="174" t="s">
        <v>3</v>
      </c>
      <c r="F753" s="175" t="s">
        <v>196</v>
      </c>
      <c r="H753" s="176">
        <v>5.18</v>
      </c>
      <c r="L753" s="173"/>
      <c r="M753" s="177"/>
      <c r="N753" s="178"/>
      <c r="O753" s="178"/>
      <c r="P753" s="178"/>
      <c r="Q753" s="178"/>
      <c r="R753" s="178"/>
      <c r="S753" s="178"/>
      <c r="T753" s="179"/>
      <c r="AT753" s="174" t="s">
        <v>146</v>
      </c>
      <c r="AU753" s="174" t="s">
        <v>86</v>
      </c>
      <c r="AV753" s="16" t="s">
        <v>137</v>
      </c>
      <c r="AW753" s="16" t="s">
        <v>37</v>
      </c>
      <c r="AX753" s="16" t="s">
        <v>84</v>
      </c>
      <c r="AY753" s="174" t="s">
        <v>128</v>
      </c>
    </row>
    <row r="754" spans="1:65" s="2" customFormat="1" ht="21.75" customHeight="1">
      <c r="A754" s="30"/>
      <c r="B754" s="135"/>
      <c r="C754" s="136" t="s">
        <v>1199</v>
      </c>
      <c r="D754" s="136" t="s">
        <v>132</v>
      </c>
      <c r="E754" s="137" t="s">
        <v>1200</v>
      </c>
      <c r="F754" s="138" t="s">
        <v>1201</v>
      </c>
      <c r="G754" s="139" t="s">
        <v>561</v>
      </c>
      <c r="H754" s="140">
        <v>8.68</v>
      </c>
      <c r="I754" s="141">
        <v>80.8</v>
      </c>
      <c r="J754" s="141">
        <f>ROUND(I754*H754,2)</f>
        <v>701.34</v>
      </c>
      <c r="K754" s="138" t="s">
        <v>136</v>
      </c>
      <c r="L754" s="31"/>
      <c r="M754" s="142" t="s">
        <v>3</v>
      </c>
      <c r="N754" s="143" t="s">
        <v>47</v>
      </c>
      <c r="O754" s="144">
        <v>0</v>
      </c>
      <c r="P754" s="144">
        <f>O754*H754</f>
        <v>0</v>
      </c>
      <c r="Q754" s="144">
        <v>1.4935E-5</v>
      </c>
      <c r="R754" s="144">
        <f>Q754*H754</f>
        <v>1.2963579999999999E-4</v>
      </c>
      <c r="S754" s="144">
        <v>0</v>
      </c>
      <c r="T754" s="145">
        <f>S754*H754</f>
        <v>0</v>
      </c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R754" s="146" t="s">
        <v>177</v>
      </c>
      <c r="AT754" s="146" t="s">
        <v>132</v>
      </c>
      <c r="AU754" s="146" t="s">
        <v>86</v>
      </c>
      <c r="AY754" s="18" t="s">
        <v>128</v>
      </c>
      <c r="BE754" s="147">
        <f>IF(N754="základní",J754,0)</f>
        <v>701.34</v>
      </c>
      <c r="BF754" s="147">
        <f>IF(N754="snížená",J754,0)</f>
        <v>0</v>
      </c>
      <c r="BG754" s="147">
        <f>IF(N754="zákl. přenesená",J754,0)</f>
        <v>0</v>
      </c>
      <c r="BH754" s="147">
        <f>IF(N754="sníž. přenesená",J754,0)</f>
        <v>0</v>
      </c>
      <c r="BI754" s="147">
        <f>IF(N754="nulová",J754,0)</f>
        <v>0</v>
      </c>
      <c r="BJ754" s="18" t="s">
        <v>84</v>
      </c>
      <c r="BK754" s="147">
        <f>ROUND(I754*H754,2)</f>
        <v>701.34</v>
      </c>
      <c r="BL754" s="18" t="s">
        <v>177</v>
      </c>
      <c r="BM754" s="146" t="s">
        <v>1202</v>
      </c>
    </row>
    <row r="755" spans="1:65" s="2" customFormat="1" ht="11">
      <c r="A755" s="30"/>
      <c r="B755" s="31"/>
      <c r="C755" s="30"/>
      <c r="D755" s="148" t="s">
        <v>139</v>
      </c>
      <c r="E755" s="30"/>
      <c r="F755" s="149" t="s">
        <v>1203</v>
      </c>
      <c r="G755" s="30"/>
      <c r="H755" s="30"/>
      <c r="I755" s="30"/>
      <c r="J755" s="30"/>
      <c r="K755" s="30"/>
      <c r="L755" s="31"/>
      <c r="M755" s="150"/>
      <c r="N755" s="151"/>
      <c r="O755" s="51"/>
      <c r="P755" s="51"/>
      <c r="Q755" s="51"/>
      <c r="R755" s="51"/>
      <c r="S755" s="51"/>
      <c r="T755" s="52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T755" s="18" t="s">
        <v>139</v>
      </c>
      <c r="AU755" s="18" t="s">
        <v>86</v>
      </c>
    </row>
    <row r="756" spans="1:65" s="13" customFormat="1" ht="12">
      <c r="B756" s="152"/>
      <c r="D756" s="153" t="s">
        <v>146</v>
      </c>
      <c r="E756" s="159" t="s">
        <v>3</v>
      </c>
      <c r="F756" s="154" t="s">
        <v>1204</v>
      </c>
      <c r="H756" s="155">
        <v>8.68</v>
      </c>
      <c r="L756" s="152"/>
      <c r="M756" s="156"/>
      <c r="N756" s="157"/>
      <c r="O756" s="157"/>
      <c r="P756" s="157"/>
      <c r="Q756" s="157"/>
      <c r="R756" s="157"/>
      <c r="S756" s="157"/>
      <c r="T756" s="158"/>
      <c r="AT756" s="159" t="s">
        <v>146</v>
      </c>
      <c r="AU756" s="159" t="s">
        <v>86</v>
      </c>
      <c r="AV756" s="13" t="s">
        <v>86</v>
      </c>
      <c r="AW756" s="13" t="s">
        <v>37</v>
      </c>
      <c r="AX756" s="13" t="s">
        <v>76</v>
      </c>
      <c r="AY756" s="159" t="s">
        <v>128</v>
      </c>
    </row>
    <row r="757" spans="1:65" s="16" customFormat="1" ht="12">
      <c r="B757" s="173"/>
      <c r="D757" s="153" t="s">
        <v>146</v>
      </c>
      <c r="E757" s="174" t="s">
        <v>3</v>
      </c>
      <c r="F757" s="175" t="s">
        <v>196</v>
      </c>
      <c r="H757" s="176">
        <v>8.68</v>
      </c>
      <c r="L757" s="173"/>
      <c r="M757" s="177"/>
      <c r="N757" s="178"/>
      <c r="O757" s="178"/>
      <c r="P757" s="178"/>
      <c r="Q757" s="178"/>
      <c r="R757" s="178"/>
      <c r="S757" s="178"/>
      <c r="T757" s="179"/>
      <c r="AT757" s="174" t="s">
        <v>146</v>
      </c>
      <c r="AU757" s="174" t="s">
        <v>86</v>
      </c>
      <c r="AV757" s="16" t="s">
        <v>137</v>
      </c>
      <c r="AW757" s="16" t="s">
        <v>37</v>
      </c>
      <c r="AX757" s="16" t="s">
        <v>84</v>
      </c>
      <c r="AY757" s="174" t="s">
        <v>128</v>
      </c>
    </row>
    <row r="758" spans="1:65" s="2" customFormat="1" ht="16.5" customHeight="1">
      <c r="A758" s="30"/>
      <c r="B758" s="135"/>
      <c r="C758" s="183" t="s">
        <v>1205</v>
      </c>
      <c r="D758" s="183" t="s">
        <v>533</v>
      </c>
      <c r="E758" s="184" t="s">
        <v>1206</v>
      </c>
      <c r="F758" s="185" t="s">
        <v>1207</v>
      </c>
      <c r="G758" s="186" t="s">
        <v>561</v>
      </c>
      <c r="H758" s="187">
        <v>8.8539999999999992</v>
      </c>
      <c r="I758" s="188">
        <v>53.3</v>
      </c>
      <c r="J758" s="188">
        <f>ROUND(I758*H758,2)</f>
        <v>471.92</v>
      </c>
      <c r="K758" s="185" t="s">
        <v>136</v>
      </c>
      <c r="L758" s="189"/>
      <c r="M758" s="190" t="s">
        <v>3</v>
      </c>
      <c r="N758" s="191" t="s">
        <v>47</v>
      </c>
      <c r="O758" s="144">
        <v>0</v>
      </c>
      <c r="P758" s="144">
        <f>O758*H758</f>
        <v>0</v>
      </c>
      <c r="Q758" s="144">
        <v>2.9999999999999997E-4</v>
      </c>
      <c r="R758" s="144">
        <f>Q758*H758</f>
        <v>2.6561999999999996E-3</v>
      </c>
      <c r="S758" s="144">
        <v>0</v>
      </c>
      <c r="T758" s="145">
        <f>S758*H758</f>
        <v>0</v>
      </c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R758" s="146" t="s">
        <v>853</v>
      </c>
      <c r="AT758" s="146" t="s">
        <v>533</v>
      </c>
      <c r="AU758" s="146" t="s">
        <v>86</v>
      </c>
      <c r="AY758" s="18" t="s">
        <v>128</v>
      </c>
      <c r="BE758" s="147">
        <f>IF(N758="základní",J758,0)</f>
        <v>471.92</v>
      </c>
      <c r="BF758" s="147">
        <f>IF(N758="snížená",J758,0)</f>
        <v>0</v>
      </c>
      <c r="BG758" s="147">
        <f>IF(N758="zákl. přenesená",J758,0)</f>
        <v>0</v>
      </c>
      <c r="BH758" s="147">
        <f>IF(N758="sníž. přenesená",J758,0)</f>
        <v>0</v>
      </c>
      <c r="BI758" s="147">
        <f>IF(N758="nulová",J758,0)</f>
        <v>0</v>
      </c>
      <c r="BJ758" s="18" t="s">
        <v>84</v>
      </c>
      <c r="BK758" s="147">
        <f>ROUND(I758*H758,2)</f>
        <v>471.92</v>
      </c>
      <c r="BL758" s="18" t="s">
        <v>177</v>
      </c>
      <c r="BM758" s="146" t="s">
        <v>1208</v>
      </c>
    </row>
    <row r="759" spans="1:65" s="13" customFormat="1" ht="12">
      <c r="B759" s="152"/>
      <c r="D759" s="153" t="s">
        <v>146</v>
      </c>
      <c r="E759" s="159" t="s">
        <v>3</v>
      </c>
      <c r="F759" s="154" t="s">
        <v>1209</v>
      </c>
      <c r="H759" s="155">
        <v>8.8539999999999992</v>
      </c>
      <c r="L759" s="152"/>
      <c r="M759" s="156"/>
      <c r="N759" s="157"/>
      <c r="O759" s="157"/>
      <c r="P759" s="157"/>
      <c r="Q759" s="157"/>
      <c r="R759" s="157"/>
      <c r="S759" s="157"/>
      <c r="T759" s="158"/>
      <c r="AT759" s="159" t="s">
        <v>146</v>
      </c>
      <c r="AU759" s="159" t="s">
        <v>86</v>
      </c>
      <c r="AV759" s="13" t="s">
        <v>86</v>
      </c>
      <c r="AW759" s="13" t="s">
        <v>37</v>
      </c>
      <c r="AX759" s="13" t="s">
        <v>84</v>
      </c>
      <c r="AY759" s="159" t="s">
        <v>128</v>
      </c>
    </row>
    <row r="760" spans="1:65" s="2" customFormat="1" ht="44.25" customHeight="1">
      <c r="A760" s="30"/>
      <c r="B760" s="135"/>
      <c r="C760" s="136" t="s">
        <v>1210</v>
      </c>
      <c r="D760" s="136" t="s">
        <v>132</v>
      </c>
      <c r="E760" s="137" t="s">
        <v>1211</v>
      </c>
      <c r="F760" s="138" t="s">
        <v>1212</v>
      </c>
      <c r="G760" s="139" t="s">
        <v>135</v>
      </c>
      <c r="H760" s="140">
        <v>5.5E-2</v>
      </c>
      <c r="I760" s="141">
        <v>577</v>
      </c>
      <c r="J760" s="141">
        <f>ROUND(I760*H760,2)</f>
        <v>31.74</v>
      </c>
      <c r="K760" s="138" t="s">
        <v>136</v>
      </c>
      <c r="L760" s="31"/>
      <c r="M760" s="142" t="s">
        <v>3</v>
      </c>
      <c r="N760" s="143" t="s">
        <v>47</v>
      </c>
      <c r="O760" s="144">
        <v>0</v>
      </c>
      <c r="P760" s="144">
        <f>O760*H760</f>
        <v>0</v>
      </c>
      <c r="Q760" s="144">
        <v>0</v>
      </c>
      <c r="R760" s="144">
        <f>Q760*H760</f>
        <v>0</v>
      </c>
      <c r="S760" s="144">
        <v>0</v>
      </c>
      <c r="T760" s="145">
        <f>S760*H760</f>
        <v>0</v>
      </c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R760" s="146" t="s">
        <v>177</v>
      </c>
      <c r="AT760" s="146" t="s">
        <v>132</v>
      </c>
      <c r="AU760" s="146" t="s">
        <v>86</v>
      </c>
      <c r="AY760" s="18" t="s">
        <v>128</v>
      </c>
      <c r="BE760" s="147">
        <f>IF(N760="základní",J760,0)</f>
        <v>31.74</v>
      </c>
      <c r="BF760" s="147">
        <f>IF(N760="snížená",J760,0)</f>
        <v>0</v>
      </c>
      <c r="BG760" s="147">
        <f>IF(N760="zákl. přenesená",J760,0)</f>
        <v>0</v>
      </c>
      <c r="BH760" s="147">
        <f>IF(N760="sníž. přenesená",J760,0)</f>
        <v>0</v>
      </c>
      <c r="BI760" s="147">
        <f>IF(N760="nulová",J760,0)</f>
        <v>0</v>
      </c>
      <c r="BJ760" s="18" t="s">
        <v>84</v>
      </c>
      <c r="BK760" s="147">
        <f>ROUND(I760*H760,2)</f>
        <v>31.74</v>
      </c>
      <c r="BL760" s="18" t="s">
        <v>177</v>
      </c>
      <c r="BM760" s="146" t="s">
        <v>1213</v>
      </c>
    </row>
    <row r="761" spans="1:65" s="2" customFormat="1" ht="11">
      <c r="A761" s="30"/>
      <c r="B761" s="31"/>
      <c r="C761" s="30"/>
      <c r="D761" s="148" t="s">
        <v>139</v>
      </c>
      <c r="E761" s="30"/>
      <c r="F761" s="149" t="s">
        <v>1214</v>
      </c>
      <c r="G761" s="30"/>
      <c r="H761" s="30"/>
      <c r="I761" s="30"/>
      <c r="J761" s="30"/>
      <c r="K761" s="30"/>
      <c r="L761" s="31"/>
      <c r="M761" s="150"/>
      <c r="N761" s="151"/>
      <c r="O761" s="51"/>
      <c r="P761" s="51"/>
      <c r="Q761" s="51"/>
      <c r="R761" s="51"/>
      <c r="S761" s="51"/>
      <c r="T761" s="52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T761" s="18" t="s">
        <v>139</v>
      </c>
      <c r="AU761" s="18" t="s">
        <v>86</v>
      </c>
    </row>
    <row r="762" spans="1:65" s="12" customFormat="1" ht="22.75" customHeight="1">
      <c r="B762" s="123"/>
      <c r="D762" s="124" t="s">
        <v>75</v>
      </c>
      <c r="E762" s="133" t="s">
        <v>1215</v>
      </c>
      <c r="F762" s="133" t="s">
        <v>1216</v>
      </c>
      <c r="J762" s="134">
        <f>BK762</f>
        <v>6969.92</v>
      </c>
      <c r="L762" s="123"/>
      <c r="M762" s="127"/>
      <c r="N762" s="128"/>
      <c r="O762" s="128"/>
      <c r="P762" s="129">
        <f>SUM(P763:P809)</f>
        <v>0</v>
      </c>
      <c r="Q762" s="128"/>
      <c r="R762" s="129">
        <f>SUM(R763:R809)</f>
        <v>2.6659646000000002E-2</v>
      </c>
      <c r="S762" s="128"/>
      <c r="T762" s="130">
        <f>SUM(T763:T809)</f>
        <v>0</v>
      </c>
      <c r="AR762" s="124" t="s">
        <v>86</v>
      </c>
      <c r="AT762" s="131" t="s">
        <v>75</v>
      </c>
      <c r="AU762" s="131" t="s">
        <v>84</v>
      </c>
      <c r="AY762" s="124" t="s">
        <v>128</v>
      </c>
      <c r="BK762" s="132">
        <f>SUM(BK763:BK809)</f>
        <v>6969.92</v>
      </c>
    </row>
    <row r="763" spans="1:65" s="2" customFormat="1" ht="24.25" customHeight="1">
      <c r="A763" s="30"/>
      <c r="B763" s="135"/>
      <c r="C763" s="136" t="s">
        <v>1217</v>
      </c>
      <c r="D763" s="136" t="s">
        <v>132</v>
      </c>
      <c r="E763" s="137" t="s">
        <v>1218</v>
      </c>
      <c r="F763" s="138" t="s">
        <v>1219</v>
      </c>
      <c r="G763" s="139" t="s">
        <v>176</v>
      </c>
      <c r="H763" s="140">
        <v>5.65</v>
      </c>
      <c r="I763" s="141">
        <v>7.26</v>
      </c>
      <c r="J763" s="141">
        <f>ROUND(I763*H763,2)</f>
        <v>41.02</v>
      </c>
      <c r="K763" s="138" t="s">
        <v>136</v>
      </c>
      <c r="L763" s="31"/>
      <c r="M763" s="142" t="s">
        <v>3</v>
      </c>
      <c r="N763" s="143" t="s">
        <v>47</v>
      </c>
      <c r="O763" s="144">
        <v>0</v>
      </c>
      <c r="P763" s="144">
        <f>O763*H763</f>
        <v>0</v>
      </c>
      <c r="Q763" s="144">
        <v>0</v>
      </c>
      <c r="R763" s="144">
        <f>Q763*H763</f>
        <v>0</v>
      </c>
      <c r="S763" s="144">
        <v>0</v>
      </c>
      <c r="T763" s="145">
        <f>S763*H763</f>
        <v>0</v>
      </c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R763" s="146" t="s">
        <v>177</v>
      </c>
      <c r="AT763" s="146" t="s">
        <v>132</v>
      </c>
      <c r="AU763" s="146" t="s">
        <v>86</v>
      </c>
      <c r="AY763" s="18" t="s">
        <v>128</v>
      </c>
      <c r="BE763" s="147">
        <f>IF(N763="základní",J763,0)</f>
        <v>41.02</v>
      </c>
      <c r="BF763" s="147">
        <f>IF(N763="snížená",J763,0)</f>
        <v>0</v>
      </c>
      <c r="BG763" s="147">
        <f>IF(N763="zákl. přenesená",J763,0)</f>
        <v>0</v>
      </c>
      <c r="BH763" s="147">
        <f>IF(N763="sníž. přenesená",J763,0)</f>
        <v>0</v>
      </c>
      <c r="BI763" s="147">
        <f>IF(N763="nulová",J763,0)</f>
        <v>0</v>
      </c>
      <c r="BJ763" s="18" t="s">
        <v>84</v>
      </c>
      <c r="BK763" s="147">
        <f>ROUND(I763*H763,2)</f>
        <v>41.02</v>
      </c>
      <c r="BL763" s="18" t="s">
        <v>177</v>
      </c>
      <c r="BM763" s="146" t="s">
        <v>1220</v>
      </c>
    </row>
    <row r="764" spans="1:65" s="2" customFormat="1" ht="11">
      <c r="A764" s="30"/>
      <c r="B764" s="31"/>
      <c r="C764" s="30"/>
      <c r="D764" s="148" t="s">
        <v>139</v>
      </c>
      <c r="E764" s="30"/>
      <c r="F764" s="149" t="s">
        <v>1221</v>
      </c>
      <c r="G764" s="30"/>
      <c r="H764" s="30"/>
      <c r="I764" s="30"/>
      <c r="J764" s="30"/>
      <c r="K764" s="30"/>
      <c r="L764" s="31"/>
      <c r="M764" s="150"/>
      <c r="N764" s="151"/>
      <c r="O764" s="51"/>
      <c r="P764" s="51"/>
      <c r="Q764" s="51"/>
      <c r="R764" s="51"/>
      <c r="S764" s="51"/>
      <c r="T764" s="52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T764" s="18" t="s">
        <v>139</v>
      </c>
      <c r="AU764" s="18" t="s">
        <v>86</v>
      </c>
    </row>
    <row r="765" spans="1:65" s="14" customFormat="1" ht="12">
      <c r="B765" s="160"/>
      <c r="D765" s="153" t="s">
        <v>146</v>
      </c>
      <c r="E765" s="161" t="s">
        <v>3</v>
      </c>
      <c r="F765" s="162" t="s">
        <v>1222</v>
      </c>
      <c r="H765" s="161" t="s">
        <v>3</v>
      </c>
      <c r="L765" s="160"/>
      <c r="M765" s="163"/>
      <c r="N765" s="164"/>
      <c r="O765" s="164"/>
      <c r="P765" s="164"/>
      <c r="Q765" s="164"/>
      <c r="R765" s="164"/>
      <c r="S765" s="164"/>
      <c r="T765" s="165"/>
      <c r="AT765" s="161" t="s">
        <v>146</v>
      </c>
      <c r="AU765" s="161" t="s">
        <v>86</v>
      </c>
      <c r="AV765" s="14" t="s">
        <v>84</v>
      </c>
      <c r="AW765" s="14" t="s">
        <v>37</v>
      </c>
      <c r="AX765" s="14" t="s">
        <v>76</v>
      </c>
      <c r="AY765" s="161" t="s">
        <v>128</v>
      </c>
    </row>
    <row r="766" spans="1:65" s="13" customFormat="1" ht="12">
      <c r="B766" s="152"/>
      <c r="D766" s="153" t="s">
        <v>146</v>
      </c>
      <c r="E766" s="159" t="s">
        <v>3</v>
      </c>
      <c r="F766" s="154" t="s">
        <v>1223</v>
      </c>
      <c r="H766" s="155">
        <v>5.65</v>
      </c>
      <c r="L766" s="152"/>
      <c r="M766" s="156"/>
      <c r="N766" s="157"/>
      <c r="O766" s="157"/>
      <c r="P766" s="157"/>
      <c r="Q766" s="157"/>
      <c r="R766" s="157"/>
      <c r="S766" s="157"/>
      <c r="T766" s="158"/>
      <c r="AT766" s="159" t="s">
        <v>146</v>
      </c>
      <c r="AU766" s="159" t="s">
        <v>86</v>
      </c>
      <c r="AV766" s="13" t="s">
        <v>86</v>
      </c>
      <c r="AW766" s="13" t="s">
        <v>37</v>
      </c>
      <c r="AX766" s="13" t="s">
        <v>76</v>
      </c>
      <c r="AY766" s="159" t="s">
        <v>128</v>
      </c>
    </row>
    <row r="767" spans="1:65" s="16" customFormat="1" ht="12">
      <c r="B767" s="173"/>
      <c r="D767" s="153" t="s">
        <v>146</v>
      </c>
      <c r="E767" s="174" t="s">
        <v>3</v>
      </c>
      <c r="F767" s="175" t="s">
        <v>196</v>
      </c>
      <c r="H767" s="176">
        <v>5.65</v>
      </c>
      <c r="L767" s="173"/>
      <c r="M767" s="177"/>
      <c r="N767" s="178"/>
      <c r="O767" s="178"/>
      <c r="P767" s="178"/>
      <c r="Q767" s="178"/>
      <c r="R767" s="178"/>
      <c r="S767" s="178"/>
      <c r="T767" s="179"/>
      <c r="AT767" s="174" t="s">
        <v>146</v>
      </c>
      <c r="AU767" s="174" t="s">
        <v>86</v>
      </c>
      <c r="AV767" s="16" t="s">
        <v>137</v>
      </c>
      <c r="AW767" s="16" t="s">
        <v>37</v>
      </c>
      <c r="AX767" s="16" t="s">
        <v>84</v>
      </c>
      <c r="AY767" s="174" t="s">
        <v>128</v>
      </c>
    </row>
    <row r="768" spans="1:65" s="2" customFormat="1" ht="24.25" customHeight="1">
      <c r="A768" s="30"/>
      <c r="B768" s="135"/>
      <c r="C768" s="136" t="s">
        <v>1224</v>
      </c>
      <c r="D768" s="136" t="s">
        <v>132</v>
      </c>
      <c r="E768" s="137" t="s">
        <v>1225</v>
      </c>
      <c r="F768" s="138" t="s">
        <v>1226</v>
      </c>
      <c r="G768" s="139" t="s">
        <v>176</v>
      </c>
      <c r="H768" s="140">
        <v>11.3</v>
      </c>
      <c r="I768" s="141">
        <v>100</v>
      </c>
      <c r="J768" s="141">
        <f>ROUND(I768*H768,2)</f>
        <v>1130</v>
      </c>
      <c r="K768" s="138" t="s">
        <v>136</v>
      </c>
      <c r="L768" s="31"/>
      <c r="M768" s="142" t="s">
        <v>3</v>
      </c>
      <c r="N768" s="143" t="s">
        <v>47</v>
      </c>
      <c r="O768" s="144">
        <v>0</v>
      </c>
      <c r="P768" s="144">
        <f>O768*H768</f>
        <v>0</v>
      </c>
      <c r="Q768" s="144">
        <v>1.3999999999999999E-4</v>
      </c>
      <c r="R768" s="144">
        <f>Q768*H768</f>
        <v>1.5819999999999999E-3</v>
      </c>
      <c r="S768" s="144">
        <v>0</v>
      </c>
      <c r="T768" s="145">
        <f>S768*H768</f>
        <v>0</v>
      </c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R768" s="146" t="s">
        <v>177</v>
      </c>
      <c r="AT768" s="146" t="s">
        <v>132</v>
      </c>
      <c r="AU768" s="146" t="s">
        <v>86</v>
      </c>
      <c r="AY768" s="18" t="s">
        <v>128</v>
      </c>
      <c r="BE768" s="147">
        <f>IF(N768="základní",J768,0)</f>
        <v>1130</v>
      </c>
      <c r="BF768" s="147">
        <f>IF(N768="snížená",J768,0)</f>
        <v>0</v>
      </c>
      <c r="BG768" s="147">
        <f>IF(N768="zákl. přenesená",J768,0)</f>
        <v>0</v>
      </c>
      <c r="BH768" s="147">
        <f>IF(N768="sníž. přenesená",J768,0)</f>
        <v>0</v>
      </c>
      <c r="BI768" s="147">
        <f>IF(N768="nulová",J768,0)</f>
        <v>0</v>
      </c>
      <c r="BJ768" s="18" t="s">
        <v>84</v>
      </c>
      <c r="BK768" s="147">
        <f>ROUND(I768*H768,2)</f>
        <v>1130</v>
      </c>
      <c r="BL768" s="18" t="s">
        <v>177</v>
      </c>
      <c r="BM768" s="146" t="s">
        <v>1227</v>
      </c>
    </row>
    <row r="769" spans="1:65" s="2" customFormat="1" ht="11">
      <c r="A769" s="30"/>
      <c r="B769" s="31"/>
      <c r="C769" s="30"/>
      <c r="D769" s="148" t="s">
        <v>139</v>
      </c>
      <c r="E769" s="30"/>
      <c r="F769" s="149" t="s">
        <v>1228</v>
      </c>
      <c r="G769" s="30"/>
      <c r="H769" s="30"/>
      <c r="I769" s="30"/>
      <c r="J769" s="30"/>
      <c r="K769" s="30"/>
      <c r="L769" s="31"/>
      <c r="M769" s="150"/>
      <c r="N769" s="151"/>
      <c r="O769" s="51"/>
      <c r="P769" s="51"/>
      <c r="Q769" s="51"/>
      <c r="R769" s="51"/>
      <c r="S769" s="51"/>
      <c r="T769" s="52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T769" s="18" t="s">
        <v>139</v>
      </c>
      <c r="AU769" s="18" t="s">
        <v>86</v>
      </c>
    </row>
    <row r="770" spans="1:65" s="14" customFormat="1" ht="12">
      <c r="B770" s="160"/>
      <c r="D770" s="153" t="s">
        <v>146</v>
      </c>
      <c r="E770" s="161" t="s">
        <v>3</v>
      </c>
      <c r="F770" s="162" t="s">
        <v>1229</v>
      </c>
      <c r="H770" s="161" t="s">
        <v>3</v>
      </c>
      <c r="L770" s="160"/>
      <c r="M770" s="163"/>
      <c r="N770" s="164"/>
      <c r="O770" s="164"/>
      <c r="P770" s="164"/>
      <c r="Q770" s="164"/>
      <c r="R770" s="164"/>
      <c r="S770" s="164"/>
      <c r="T770" s="165"/>
      <c r="AT770" s="161" t="s">
        <v>146</v>
      </c>
      <c r="AU770" s="161" t="s">
        <v>86</v>
      </c>
      <c r="AV770" s="14" t="s">
        <v>84</v>
      </c>
      <c r="AW770" s="14" t="s">
        <v>37</v>
      </c>
      <c r="AX770" s="14" t="s">
        <v>76</v>
      </c>
      <c r="AY770" s="161" t="s">
        <v>128</v>
      </c>
    </row>
    <row r="771" spans="1:65" s="13" customFormat="1" ht="12">
      <c r="B771" s="152"/>
      <c r="D771" s="153" t="s">
        <v>146</v>
      </c>
      <c r="E771" s="159" t="s">
        <v>3</v>
      </c>
      <c r="F771" s="154" t="s">
        <v>1230</v>
      </c>
      <c r="H771" s="155">
        <v>11.3</v>
      </c>
      <c r="L771" s="152"/>
      <c r="M771" s="156"/>
      <c r="N771" s="157"/>
      <c r="O771" s="157"/>
      <c r="P771" s="157"/>
      <c r="Q771" s="157"/>
      <c r="R771" s="157"/>
      <c r="S771" s="157"/>
      <c r="T771" s="158"/>
      <c r="AT771" s="159" t="s">
        <v>146</v>
      </c>
      <c r="AU771" s="159" t="s">
        <v>86</v>
      </c>
      <c r="AV771" s="13" t="s">
        <v>86</v>
      </c>
      <c r="AW771" s="13" t="s">
        <v>37</v>
      </c>
      <c r="AX771" s="13" t="s">
        <v>76</v>
      </c>
      <c r="AY771" s="159" t="s">
        <v>128</v>
      </c>
    </row>
    <row r="772" spans="1:65" s="16" customFormat="1" ht="12">
      <c r="B772" s="173"/>
      <c r="D772" s="153" t="s">
        <v>146</v>
      </c>
      <c r="E772" s="174" t="s">
        <v>3</v>
      </c>
      <c r="F772" s="175" t="s">
        <v>196</v>
      </c>
      <c r="H772" s="176">
        <v>11.3</v>
      </c>
      <c r="L772" s="173"/>
      <c r="M772" s="177"/>
      <c r="N772" s="178"/>
      <c r="O772" s="178"/>
      <c r="P772" s="178"/>
      <c r="Q772" s="178"/>
      <c r="R772" s="178"/>
      <c r="S772" s="178"/>
      <c r="T772" s="179"/>
      <c r="AT772" s="174" t="s">
        <v>146</v>
      </c>
      <c r="AU772" s="174" t="s">
        <v>86</v>
      </c>
      <c r="AV772" s="16" t="s">
        <v>137</v>
      </c>
      <c r="AW772" s="16" t="s">
        <v>37</v>
      </c>
      <c r="AX772" s="16" t="s">
        <v>84</v>
      </c>
      <c r="AY772" s="174" t="s">
        <v>128</v>
      </c>
    </row>
    <row r="773" spans="1:65" s="2" customFormat="1" ht="24.25" customHeight="1">
      <c r="A773" s="30"/>
      <c r="B773" s="135"/>
      <c r="C773" s="136" t="s">
        <v>1231</v>
      </c>
      <c r="D773" s="136" t="s">
        <v>132</v>
      </c>
      <c r="E773" s="137" t="s">
        <v>1232</v>
      </c>
      <c r="F773" s="138" t="s">
        <v>1233</v>
      </c>
      <c r="G773" s="139" t="s">
        <v>176</v>
      </c>
      <c r="H773" s="140">
        <v>11.3</v>
      </c>
      <c r="I773" s="141">
        <v>108</v>
      </c>
      <c r="J773" s="141">
        <f>ROUND(I773*H773,2)</f>
        <v>1220.4000000000001</v>
      </c>
      <c r="K773" s="138" t="s">
        <v>136</v>
      </c>
      <c r="L773" s="31"/>
      <c r="M773" s="142" t="s">
        <v>3</v>
      </c>
      <c r="N773" s="143" t="s">
        <v>47</v>
      </c>
      <c r="O773" s="144">
        <v>0</v>
      </c>
      <c r="P773" s="144">
        <f>O773*H773</f>
        <v>0</v>
      </c>
      <c r="Q773" s="144">
        <v>8.0000000000000007E-5</v>
      </c>
      <c r="R773" s="144">
        <f>Q773*H773</f>
        <v>9.0400000000000018E-4</v>
      </c>
      <c r="S773" s="144">
        <v>0</v>
      </c>
      <c r="T773" s="145">
        <f>S773*H773</f>
        <v>0</v>
      </c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R773" s="146" t="s">
        <v>177</v>
      </c>
      <c r="AT773" s="146" t="s">
        <v>132</v>
      </c>
      <c r="AU773" s="146" t="s">
        <v>86</v>
      </c>
      <c r="AY773" s="18" t="s">
        <v>128</v>
      </c>
      <c r="BE773" s="147">
        <f>IF(N773="základní",J773,0)</f>
        <v>1220.4000000000001</v>
      </c>
      <c r="BF773" s="147">
        <f>IF(N773="snížená",J773,0)</f>
        <v>0</v>
      </c>
      <c r="BG773" s="147">
        <f>IF(N773="zákl. přenesená",J773,0)</f>
        <v>0</v>
      </c>
      <c r="BH773" s="147">
        <f>IF(N773="sníž. přenesená",J773,0)</f>
        <v>0</v>
      </c>
      <c r="BI773" s="147">
        <f>IF(N773="nulová",J773,0)</f>
        <v>0</v>
      </c>
      <c r="BJ773" s="18" t="s">
        <v>84</v>
      </c>
      <c r="BK773" s="147">
        <f>ROUND(I773*H773,2)</f>
        <v>1220.4000000000001</v>
      </c>
      <c r="BL773" s="18" t="s">
        <v>177</v>
      </c>
      <c r="BM773" s="146" t="s">
        <v>1234</v>
      </c>
    </row>
    <row r="774" spans="1:65" s="2" customFormat="1" ht="11">
      <c r="A774" s="30"/>
      <c r="B774" s="31"/>
      <c r="C774" s="30"/>
      <c r="D774" s="148" t="s">
        <v>139</v>
      </c>
      <c r="E774" s="30"/>
      <c r="F774" s="149" t="s">
        <v>1235</v>
      </c>
      <c r="G774" s="30"/>
      <c r="H774" s="30"/>
      <c r="I774" s="30"/>
      <c r="J774" s="30"/>
      <c r="K774" s="30"/>
      <c r="L774" s="31"/>
      <c r="M774" s="150"/>
      <c r="N774" s="151"/>
      <c r="O774" s="51"/>
      <c r="P774" s="51"/>
      <c r="Q774" s="51"/>
      <c r="R774" s="51"/>
      <c r="S774" s="51"/>
      <c r="T774" s="52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T774" s="18" t="s">
        <v>139</v>
      </c>
      <c r="AU774" s="18" t="s">
        <v>86</v>
      </c>
    </row>
    <row r="775" spans="1:65" s="14" customFormat="1" ht="12">
      <c r="B775" s="160"/>
      <c r="D775" s="153" t="s">
        <v>146</v>
      </c>
      <c r="E775" s="161" t="s">
        <v>3</v>
      </c>
      <c r="F775" s="162" t="s">
        <v>1236</v>
      </c>
      <c r="H775" s="161" t="s">
        <v>3</v>
      </c>
      <c r="L775" s="160"/>
      <c r="M775" s="163"/>
      <c r="N775" s="164"/>
      <c r="O775" s="164"/>
      <c r="P775" s="164"/>
      <c r="Q775" s="164"/>
      <c r="R775" s="164"/>
      <c r="S775" s="164"/>
      <c r="T775" s="165"/>
      <c r="AT775" s="161" t="s">
        <v>146</v>
      </c>
      <c r="AU775" s="161" t="s">
        <v>86</v>
      </c>
      <c r="AV775" s="14" t="s">
        <v>84</v>
      </c>
      <c r="AW775" s="14" t="s">
        <v>37</v>
      </c>
      <c r="AX775" s="14" t="s">
        <v>76</v>
      </c>
      <c r="AY775" s="161" t="s">
        <v>128</v>
      </c>
    </row>
    <row r="776" spans="1:65" s="13" customFormat="1" ht="12">
      <c r="B776" s="152"/>
      <c r="D776" s="153" t="s">
        <v>146</v>
      </c>
      <c r="E776" s="159" t="s">
        <v>3</v>
      </c>
      <c r="F776" s="154" t="s">
        <v>1230</v>
      </c>
      <c r="H776" s="155">
        <v>11.3</v>
      </c>
      <c r="L776" s="152"/>
      <c r="M776" s="156"/>
      <c r="N776" s="157"/>
      <c r="O776" s="157"/>
      <c r="P776" s="157"/>
      <c r="Q776" s="157"/>
      <c r="R776" s="157"/>
      <c r="S776" s="157"/>
      <c r="T776" s="158"/>
      <c r="AT776" s="159" t="s">
        <v>146</v>
      </c>
      <c r="AU776" s="159" t="s">
        <v>86</v>
      </c>
      <c r="AV776" s="13" t="s">
        <v>86</v>
      </c>
      <c r="AW776" s="13" t="s">
        <v>37</v>
      </c>
      <c r="AX776" s="13" t="s">
        <v>76</v>
      </c>
      <c r="AY776" s="159" t="s">
        <v>128</v>
      </c>
    </row>
    <row r="777" spans="1:65" s="16" customFormat="1" ht="12">
      <c r="B777" s="173"/>
      <c r="D777" s="153" t="s">
        <v>146</v>
      </c>
      <c r="E777" s="174" t="s">
        <v>3</v>
      </c>
      <c r="F777" s="175" t="s">
        <v>196</v>
      </c>
      <c r="H777" s="176">
        <v>11.3</v>
      </c>
      <c r="L777" s="173"/>
      <c r="M777" s="177"/>
      <c r="N777" s="178"/>
      <c r="O777" s="178"/>
      <c r="P777" s="178"/>
      <c r="Q777" s="178"/>
      <c r="R777" s="178"/>
      <c r="S777" s="178"/>
      <c r="T777" s="179"/>
      <c r="AT777" s="174" t="s">
        <v>146</v>
      </c>
      <c r="AU777" s="174" t="s">
        <v>86</v>
      </c>
      <c r="AV777" s="16" t="s">
        <v>137</v>
      </c>
      <c r="AW777" s="16" t="s">
        <v>37</v>
      </c>
      <c r="AX777" s="16" t="s">
        <v>84</v>
      </c>
      <c r="AY777" s="174" t="s">
        <v>128</v>
      </c>
    </row>
    <row r="778" spans="1:65" s="2" customFormat="1" ht="37.75" customHeight="1">
      <c r="A778" s="30"/>
      <c r="B778" s="135"/>
      <c r="C778" s="136" t="s">
        <v>1237</v>
      </c>
      <c r="D778" s="136" t="s">
        <v>132</v>
      </c>
      <c r="E778" s="137" t="s">
        <v>1238</v>
      </c>
      <c r="F778" s="138" t="s">
        <v>1239</v>
      </c>
      <c r="G778" s="139" t="s">
        <v>176</v>
      </c>
      <c r="H778" s="140">
        <v>8.82</v>
      </c>
      <c r="I778" s="141">
        <v>67.5</v>
      </c>
      <c r="J778" s="141">
        <f>ROUND(I778*H778,2)</f>
        <v>595.35</v>
      </c>
      <c r="K778" s="138" t="s">
        <v>1240</v>
      </c>
      <c r="L778" s="31"/>
      <c r="M778" s="142" t="s">
        <v>3</v>
      </c>
      <c r="N778" s="143" t="s">
        <v>47</v>
      </c>
      <c r="O778" s="144">
        <v>0</v>
      </c>
      <c r="P778" s="144">
        <f>O778*H778</f>
        <v>0</v>
      </c>
      <c r="Q778" s="144">
        <v>8.0000000000000007E-5</v>
      </c>
      <c r="R778" s="144">
        <f>Q778*H778</f>
        <v>7.0560000000000013E-4</v>
      </c>
      <c r="S778" s="144">
        <v>0</v>
      </c>
      <c r="T778" s="145">
        <f>S778*H778</f>
        <v>0</v>
      </c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R778" s="146" t="s">
        <v>177</v>
      </c>
      <c r="AT778" s="146" t="s">
        <v>132</v>
      </c>
      <c r="AU778" s="146" t="s">
        <v>86</v>
      </c>
      <c r="AY778" s="18" t="s">
        <v>128</v>
      </c>
      <c r="BE778" s="147">
        <f>IF(N778="základní",J778,0)</f>
        <v>595.35</v>
      </c>
      <c r="BF778" s="147">
        <f>IF(N778="snížená",J778,0)</f>
        <v>0</v>
      </c>
      <c r="BG778" s="147">
        <f>IF(N778="zákl. přenesená",J778,0)</f>
        <v>0</v>
      </c>
      <c r="BH778" s="147">
        <f>IF(N778="sníž. přenesená",J778,0)</f>
        <v>0</v>
      </c>
      <c r="BI778" s="147">
        <f>IF(N778="nulová",J778,0)</f>
        <v>0</v>
      </c>
      <c r="BJ778" s="18" t="s">
        <v>84</v>
      </c>
      <c r="BK778" s="147">
        <f>ROUND(I778*H778,2)</f>
        <v>595.35</v>
      </c>
      <c r="BL778" s="18" t="s">
        <v>177</v>
      </c>
      <c r="BM778" s="146" t="s">
        <v>1241</v>
      </c>
    </row>
    <row r="779" spans="1:65" s="2" customFormat="1" ht="11">
      <c r="A779" s="30"/>
      <c r="B779" s="31"/>
      <c r="C779" s="30"/>
      <c r="D779" s="148" t="s">
        <v>139</v>
      </c>
      <c r="E779" s="30"/>
      <c r="F779" s="149" t="s">
        <v>1242</v>
      </c>
      <c r="G779" s="30"/>
      <c r="H779" s="30"/>
      <c r="I779" s="30"/>
      <c r="J779" s="30"/>
      <c r="K779" s="30"/>
      <c r="L779" s="31"/>
      <c r="M779" s="150"/>
      <c r="N779" s="151"/>
      <c r="O779" s="51"/>
      <c r="P779" s="51"/>
      <c r="Q779" s="51"/>
      <c r="R779" s="51"/>
      <c r="S779" s="51"/>
      <c r="T779" s="52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T779" s="18" t="s">
        <v>139</v>
      </c>
      <c r="AU779" s="18" t="s">
        <v>86</v>
      </c>
    </row>
    <row r="780" spans="1:65" s="14" customFormat="1" ht="12">
      <c r="B780" s="160"/>
      <c r="D780" s="153" t="s">
        <v>146</v>
      </c>
      <c r="E780" s="161" t="s">
        <v>3</v>
      </c>
      <c r="F780" s="162" t="s">
        <v>498</v>
      </c>
      <c r="H780" s="161" t="s">
        <v>3</v>
      </c>
      <c r="L780" s="160"/>
      <c r="M780" s="163"/>
      <c r="N780" s="164"/>
      <c r="O780" s="164"/>
      <c r="P780" s="164"/>
      <c r="Q780" s="164"/>
      <c r="R780" s="164"/>
      <c r="S780" s="164"/>
      <c r="T780" s="165"/>
      <c r="AT780" s="161" t="s">
        <v>146</v>
      </c>
      <c r="AU780" s="161" t="s">
        <v>86</v>
      </c>
      <c r="AV780" s="14" t="s">
        <v>84</v>
      </c>
      <c r="AW780" s="14" t="s">
        <v>37</v>
      </c>
      <c r="AX780" s="14" t="s">
        <v>76</v>
      </c>
      <c r="AY780" s="161" t="s">
        <v>128</v>
      </c>
    </row>
    <row r="781" spans="1:65" s="14" customFormat="1" ht="12">
      <c r="B781" s="160"/>
      <c r="D781" s="153" t="s">
        <v>146</v>
      </c>
      <c r="E781" s="161" t="s">
        <v>3</v>
      </c>
      <c r="F781" s="162" t="s">
        <v>1243</v>
      </c>
      <c r="H781" s="161" t="s">
        <v>3</v>
      </c>
      <c r="L781" s="160"/>
      <c r="M781" s="163"/>
      <c r="N781" s="164"/>
      <c r="O781" s="164"/>
      <c r="P781" s="164"/>
      <c r="Q781" s="164"/>
      <c r="R781" s="164"/>
      <c r="S781" s="164"/>
      <c r="T781" s="165"/>
      <c r="AT781" s="161" t="s">
        <v>146</v>
      </c>
      <c r="AU781" s="161" t="s">
        <v>86</v>
      </c>
      <c r="AV781" s="14" t="s">
        <v>84</v>
      </c>
      <c r="AW781" s="14" t="s">
        <v>37</v>
      </c>
      <c r="AX781" s="14" t="s">
        <v>76</v>
      </c>
      <c r="AY781" s="161" t="s">
        <v>128</v>
      </c>
    </row>
    <row r="782" spans="1:65" s="13" customFormat="1" ht="12">
      <c r="B782" s="152"/>
      <c r="D782" s="153" t="s">
        <v>146</v>
      </c>
      <c r="E782" s="159" t="s">
        <v>3</v>
      </c>
      <c r="F782" s="154" t="s">
        <v>1244</v>
      </c>
      <c r="H782" s="155">
        <v>8.82</v>
      </c>
      <c r="L782" s="152"/>
      <c r="M782" s="156"/>
      <c r="N782" s="157"/>
      <c r="O782" s="157"/>
      <c r="P782" s="157"/>
      <c r="Q782" s="157"/>
      <c r="R782" s="157"/>
      <c r="S782" s="157"/>
      <c r="T782" s="158"/>
      <c r="AT782" s="159" t="s">
        <v>146</v>
      </c>
      <c r="AU782" s="159" t="s">
        <v>86</v>
      </c>
      <c r="AV782" s="13" t="s">
        <v>86</v>
      </c>
      <c r="AW782" s="13" t="s">
        <v>37</v>
      </c>
      <c r="AX782" s="13" t="s">
        <v>76</v>
      </c>
      <c r="AY782" s="159" t="s">
        <v>128</v>
      </c>
    </row>
    <row r="783" spans="1:65" s="16" customFormat="1" ht="12">
      <c r="B783" s="173"/>
      <c r="D783" s="153" t="s">
        <v>146</v>
      </c>
      <c r="E783" s="174" t="s">
        <v>3</v>
      </c>
      <c r="F783" s="175" t="s">
        <v>196</v>
      </c>
      <c r="H783" s="176">
        <v>8.82</v>
      </c>
      <c r="L783" s="173"/>
      <c r="M783" s="177"/>
      <c r="N783" s="178"/>
      <c r="O783" s="178"/>
      <c r="P783" s="178"/>
      <c r="Q783" s="178"/>
      <c r="R783" s="178"/>
      <c r="S783" s="178"/>
      <c r="T783" s="179"/>
      <c r="AT783" s="174" t="s">
        <v>146</v>
      </c>
      <c r="AU783" s="174" t="s">
        <v>86</v>
      </c>
      <c r="AV783" s="16" t="s">
        <v>137</v>
      </c>
      <c r="AW783" s="16" t="s">
        <v>37</v>
      </c>
      <c r="AX783" s="16" t="s">
        <v>84</v>
      </c>
      <c r="AY783" s="174" t="s">
        <v>128</v>
      </c>
    </row>
    <row r="784" spans="1:65" s="2" customFormat="1" ht="24.25" customHeight="1">
      <c r="A784" s="30"/>
      <c r="B784" s="135"/>
      <c r="C784" s="136" t="s">
        <v>1245</v>
      </c>
      <c r="D784" s="136" t="s">
        <v>132</v>
      </c>
      <c r="E784" s="137" t="s">
        <v>1246</v>
      </c>
      <c r="F784" s="138" t="s">
        <v>1247</v>
      </c>
      <c r="G784" s="139" t="s">
        <v>176</v>
      </c>
      <c r="H784" s="140">
        <v>8.82</v>
      </c>
      <c r="I784" s="141">
        <v>135</v>
      </c>
      <c r="J784" s="141">
        <f>ROUND(I784*H784,2)</f>
        <v>1190.7</v>
      </c>
      <c r="K784" s="138" t="s">
        <v>1240</v>
      </c>
      <c r="L784" s="31"/>
      <c r="M784" s="142" t="s">
        <v>3</v>
      </c>
      <c r="N784" s="143" t="s">
        <v>47</v>
      </c>
      <c r="O784" s="144">
        <v>0</v>
      </c>
      <c r="P784" s="144">
        <f>O784*H784</f>
        <v>0</v>
      </c>
      <c r="Q784" s="144">
        <v>1.3999999999999999E-4</v>
      </c>
      <c r="R784" s="144">
        <f>Q784*H784</f>
        <v>1.2347999999999999E-3</v>
      </c>
      <c r="S784" s="144">
        <v>0</v>
      </c>
      <c r="T784" s="145">
        <f>S784*H784</f>
        <v>0</v>
      </c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R784" s="146" t="s">
        <v>177</v>
      </c>
      <c r="AT784" s="146" t="s">
        <v>132</v>
      </c>
      <c r="AU784" s="146" t="s">
        <v>86</v>
      </c>
      <c r="AY784" s="18" t="s">
        <v>128</v>
      </c>
      <c r="BE784" s="147">
        <f>IF(N784="základní",J784,0)</f>
        <v>1190.7</v>
      </c>
      <c r="BF784" s="147">
        <f>IF(N784="snížená",J784,0)</f>
        <v>0</v>
      </c>
      <c r="BG784" s="147">
        <f>IF(N784="zákl. přenesená",J784,0)</f>
        <v>0</v>
      </c>
      <c r="BH784" s="147">
        <f>IF(N784="sníž. přenesená",J784,0)</f>
        <v>0</v>
      </c>
      <c r="BI784" s="147">
        <f>IF(N784="nulová",J784,0)</f>
        <v>0</v>
      </c>
      <c r="BJ784" s="18" t="s">
        <v>84</v>
      </c>
      <c r="BK784" s="147">
        <f>ROUND(I784*H784,2)</f>
        <v>1190.7</v>
      </c>
      <c r="BL784" s="18" t="s">
        <v>177</v>
      </c>
      <c r="BM784" s="146" t="s">
        <v>1248</v>
      </c>
    </row>
    <row r="785" spans="1:65" s="2" customFormat="1" ht="11">
      <c r="A785" s="30"/>
      <c r="B785" s="31"/>
      <c r="C785" s="30"/>
      <c r="D785" s="148" t="s">
        <v>139</v>
      </c>
      <c r="E785" s="30"/>
      <c r="F785" s="149" t="s">
        <v>1249</v>
      </c>
      <c r="G785" s="30"/>
      <c r="H785" s="30"/>
      <c r="I785" s="30"/>
      <c r="J785" s="30"/>
      <c r="K785" s="30"/>
      <c r="L785" s="31"/>
      <c r="M785" s="150"/>
      <c r="N785" s="151"/>
      <c r="O785" s="51"/>
      <c r="P785" s="51"/>
      <c r="Q785" s="51"/>
      <c r="R785" s="51"/>
      <c r="S785" s="51"/>
      <c r="T785" s="52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T785" s="18" t="s">
        <v>139</v>
      </c>
      <c r="AU785" s="18" t="s">
        <v>86</v>
      </c>
    </row>
    <row r="786" spans="1:65" s="2" customFormat="1" ht="37.75" customHeight="1">
      <c r="A786" s="30"/>
      <c r="B786" s="135"/>
      <c r="C786" s="136" t="s">
        <v>1250</v>
      </c>
      <c r="D786" s="136" t="s">
        <v>132</v>
      </c>
      <c r="E786" s="137" t="s">
        <v>1251</v>
      </c>
      <c r="F786" s="138" t="s">
        <v>1252</v>
      </c>
      <c r="G786" s="139" t="s">
        <v>176</v>
      </c>
      <c r="H786" s="140">
        <v>7.14</v>
      </c>
      <c r="I786" s="141">
        <v>147</v>
      </c>
      <c r="J786" s="141">
        <f>ROUND(I786*H786,2)</f>
        <v>1049.58</v>
      </c>
      <c r="K786" s="138" t="s">
        <v>136</v>
      </c>
      <c r="L786" s="31"/>
      <c r="M786" s="142" t="s">
        <v>3</v>
      </c>
      <c r="N786" s="143" t="s">
        <v>47</v>
      </c>
      <c r="O786" s="144">
        <v>0</v>
      </c>
      <c r="P786" s="144">
        <f>O786*H786</f>
        <v>0</v>
      </c>
      <c r="Q786" s="144">
        <v>2.8499999999999999E-4</v>
      </c>
      <c r="R786" s="144">
        <f>Q786*H786</f>
        <v>2.0348999999999996E-3</v>
      </c>
      <c r="S786" s="144">
        <v>0</v>
      </c>
      <c r="T786" s="145">
        <f>S786*H786</f>
        <v>0</v>
      </c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R786" s="146" t="s">
        <v>177</v>
      </c>
      <c r="AT786" s="146" t="s">
        <v>132</v>
      </c>
      <c r="AU786" s="146" t="s">
        <v>86</v>
      </c>
      <c r="AY786" s="18" t="s">
        <v>128</v>
      </c>
      <c r="BE786" s="147">
        <f>IF(N786="základní",J786,0)</f>
        <v>1049.58</v>
      </c>
      <c r="BF786" s="147">
        <f>IF(N786="snížená",J786,0)</f>
        <v>0</v>
      </c>
      <c r="BG786" s="147">
        <f>IF(N786="zákl. přenesená",J786,0)</f>
        <v>0</v>
      </c>
      <c r="BH786" s="147">
        <f>IF(N786="sníž. přenesená",J786,0)</f>
        <v>0</v>
      </c>
      <c r="BI786" s="147">
        <f>IF(N786="nulová",J786,0)</f>
        <v>0</v>
      </c>
      <c r="BJ786" s="18" t="s">
        <v>84</v>
      </c>
      <c r="BK786" s="147">
        <f>ROUND(I786*H786,2)</f>
        <v>1049.58</v>
      </c>
      <c r="BL786" s="18" t="s">
        <v>177</v>
      </c>
      <c r="BM786" s="146" t="s">
        <v>1253</v>
      </c>
    </row>
    <row r="787" spans="1:65" s="2" customFormat="1" ht="11">
      <c r="A787" s="30"/>
      <c r="B787" s="31"/>
      <c r="C787" s="30"/>
      <c r="D787" s="148" t="s">
        <v>139</v>
      </c>
      <c r="E787" s="30"/>
      <c r="F787" s="149" t="s">
        <v>1254</v>
      </c>
      <c r="G787" s="30"/>
      <c r="H787" s="30"/>
      <c r="I787" s="30"/>
      <c r="J787" s="30"/>
      <c r="K787" s="30"/>
      <c r="L787" s="31"/>
      <c r="M787" s="150"/>
      <c r="N787" s="151"/>
      <c r="O787" s="51"/>
      <c r="P787" s="51"/>
      <c r="Q787" s="51"/>
      <c r="R787" s="51"/>
      <c r="S787" s="51"/>
      <c r="T787" s="52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T787" s="18" t="s">
        <v>139</v>
      </c>
      <c r="AU787" s="18" t="s">
        <v>86</v>
      </c>
    </row>
    <row r="788" spans="1:65" s="14" customFormat="1" ht="12">
      <c r="B788" s="160"/>
      <c r="D788" s="153" t="s">
        <v>146</v>
      </c>
      <c r="E788" s="161" t="s">
        <v>3</v>
      </c>
      <c r="F788" s="162" t="s">
        <v>722</v>
      </c>
      <c r="H788" s="161" t="s">
        <v>3</v>
      </c>
      <c r="L788" s="160"/>
      <c r="M788" s="163"/>
      <c r="N788" s="164"/>
      <c r="O788" s="164"/>
      <c r="P788" s="164"/>
      <c r="Q788" s="164"/>
      <c r="R788" s="164"/>
      <c r="S788" s="164"/>
      <c r="T788" s="165"/>
      <c r="AT788" s="161" t="s">
        <v>146</v>
      </c>
      <c r="AU788" s="161" t="s">
        <v>86</v>
      </c>
      <c r="AV788" s="14" t="s">
        <v>84</v>
      </c>
      <c r="AW788" s="14" t="s">
        <v>37</v>
      </c>
      <c r="AX788" s="14" t="s">
        <v>76</v>
      </c>
      <c r="AY788" s="161" t="s">
        <v>128</v>
      </c>
    </row>
    <row r="789" spans="1:65" s="14" customFormat="1" ht="12">
      <c r="B789" s="160"/>
      <c r="D789" s="153" t="s">
        <v>146</v>
      </c>
      <c r="E789" s="161" t="s">
        <v>3</v>
      </c>
      <c r="F789" s="162" t="s">
        <v>346</v>
      </c>
      <c r="H789" s="161" t="s">
        <v>3</v>
      </c>
      <c r="L789" s="160"/>
      <c r="M789" s="163"/>
      <c r="N789" s="164"/>
      <c r="O789" s="164"/>
      <c r="P789" s="164"/>
      <c r="Q789" s="164"/>
      <c r="R789" s="164"/>
      <c r="S789" s="164"/>
      <c r="T789" s="165"/>
      <c r="AT789" s="161" t="s">
        <v>146</v>
      </c>
      <c r="AU789" s="161" t="s">
        <v>86</v>
      </c>
      <c r="AV789" s="14" t="s">
        <v>84</v>
      </c>
      <c r="AW789" s="14" t="s">
        <v>37</v>
      </c>
      <c r="AX789" s="14" t="s">
        <v>76</v>
      </c>
      <c r="AY789" s="161" t="s">
        <v>128</v>
      </c>
    </row>
    <row r="790" spans="1:65" s="13" customFormat="1" ht="12">
      <c r="B790" s="152"/>
      <c r="D790" s="153" t="s">
        <v>146</v>
      </c>
      <c r="E790" s="159" t="s">
        <v>3</v>
      </c>
      <c r="F790" s="154" t="s">
        <v>723</v>
      </c>
      <c r="H790" s="155">
        <v>-46.49</v>
      </c>
      <c r="L790" s="152"/>
      <c r="M790" s="156"/>
      <c r="N790" s="157"/>
      <c r="O790" s="157"/>
      <c r="P790" s="157"/>
      <c r="Q790" s="157"/>
      <c r="R790" s="157"/>
      <c r="S790" s="157"/>
      <c r="T790" s="158"/>
      <c r="AT790" s="159" t="s">
        <v>146</v>
      </c>
      <c r="AU790" s="159" t="s">
        <v>86</v>
      </c>
      <c r="AV790" s="13" t="s">
        <v>86</v>
      </c>
      <c r="AW790" s="13" t="s">
        <v>37</v>
      </c>
      <c r="AX790" s="13" t="s">
        <v>76</v>
      </c>
      <c r="AY790" s="159" t="s">
        <v>128</v>
      </c>
    </row>
    <row r="791" spans="1:65" s="14" customFormat="1" ht="12">
      <c r="B791" s="160"/>
      <c r="D791" s="153" t="s">
        <v>146</v>
      </c>
      <c r="E791" s="161" t="s">
        <v>3</v>
      </c>
      <c r="F791" s="162" t="s">
        <v>584</v>
      </c>
      <c r="H791" s="161" t="s">
        <v>3</v>
      </c>
      <c r="L791" s="160"/>
      <c r="M791" s="163"/>
      <c r="N791" s="164"/>
      <c r="O791" s="164"/>
      <c r="P791" s="164"/>
      <c r="Q791" s="164"/>
      <c r="R791" s="164"/>
      <c r="S791" s="164"/>
      <c r="T791" s="165"/>
      <c r="AT791" s="161" t="s">
        <v>146</v>
      </c>
      <c r="AU791" s="161" t="s">
        <v>86</v>
      </c>
      <c r="AV791" s="14" t="s">
        <v>84</v>
      </c>
      <c r="AW791" s="14" t="s">
        <v>37</v>
      </c>
      <c r="AX791" s="14" t="s">
        <v>76</v>
      </c>
      <c r="AY791" s="161" t="s">
        <v>128</v>
      </c>
    </row>
    <row r="792" spans="1:65" s="13" customFormat="1" ht="12">
      <c r="B792" s="152"/>
      <c r="D792" s="153" t="s">
        <v>146</v>
      </c>
      <c r="E792" s="159" t="s">
        <v>3</v>
      </c>
      <c r="F792" s="154" t="s">
        <v>736</v>
      </c>
      <c r="H792" s="155">
        <v>53.63</v>
      </c>
      <c r="L792" s="152"/>
      <c r="M792" s="156"/>
      <c r="N792" s="157"/>
      <c r="O792" s="157"/>
      <c r="P792" s="157"/>
      <c r="Q792" s="157"/>
      <c r="R792" s="157"/>
      <c r="S792" s="157"/>
      <c r="T792" s="158"/>
      <c r="AT792" s="159" t="s">
        <v>146</v>
      </c>
      <c r="AU792" s="159" t="s">
        <v>86</v>
      </c>
      <c r="AV792" s="13" t="s">
        <v>86</v>
      </c>
      <c r="AW792" s="13" t="s">
        <v>37</v>
      </c>
      <c r="AX792" s="13" t="s">
        <v>76</v>
      </c>
      <c r="AY792" s="159" t="s">
        <v>128</v>
      </c>
    </row>
    <row r="793" spans="1:65" s="16" customFormat="1" ht="12">
      <c r="B793" s="173"/>
      <c r="D793" s="153" t="s">
        <v>146</v>
      </c>
      <c r="E793" s="174" t="s">
        <v>3</v>
      </c>
      <c r="F793" s="175" t="s">
        <v>196</v>
      </c>
      <c r="H793" s="176">
        <v>7.14</v>
      </c>
      <c r="L793" s="173"/>
      <c r="M793" s="177"/>
      <c r="N793" s="178"/>
      <c r="O793" s="178"/>
      <c r="P793" s="178"/>
      <c r="Q793" s="178"/>
      <c r="R793" s="178"/>
      <c r="S793" s="178"/>
      <c r="T793" s="179"/>
      <c r="AT793" s="174" t="s">
        <v>146</v>
      </c>
      <c r="AU793" s="174" t="s">
        <v>86</v>
      </c>
      <c r="AV793" s="16" t="s">
        <v>137</v>
      </c>
      <c r="AW793" s="16" t="s">
        <v>37</v>
      </c>
      <c r="AX793" s="16" t="s">
        <v>84</v>
      </c>
      <c r="AY793" s="174" t="s">
        <v>128</v>
      </c>
    </row>
    <row r="794" spans="1:65" s="2" customFormat="1" ht="24.25" customHeight="1">
      <c r="A794" s="30"/>
      <c r="B794" s="135"/>
      <c r="C794" s="136" t="s">
        <v>1255</v>
      </c>
      <c r="D794" s="136" t="s">
        <v>132</v>
      </c>
      <c r="E794" s="137" t="s">
        <v>1256</v>
      </c>
      <c r="F794" s="138" t="s">
        <v>1257</v>
      </c>
      <c r="G794" s="139" t="s">
        <v>176</v>
      </c>
      <c r="H794" s="140">
        <v>7.14</v>
      </c>
      <c r="I794" s="141">
        <v>175</v>
      </c>
      <c r="J794" s="141">
        <f>ROUND(I794*H794,2)</f>
        <v>1249.5</v>
      </c>
      <c r="K794" s="138" t="s">
        <v>136</v>
      </c>
      <c r="L794" s="31"/>
      <c r="M794" s="142" t="s">
        <v>3</v>
      </c>
      <c r="N794" s="143" t="s">
        <v>47</v>
      </c>
      <c r="O794" s="144">
        <v>0</v>
      </c>
      <c r="P794" s="144">
        <f>O794*H794</f>
        <v>0</v>
      </c>
      <c r="Q794" s="144">
        <v>3.2890000000000003E-4</v>
      </c>
      <c r="R794" s="144">
        <f>Q794*H794</f>
        <v>2.3483460000000003E-3</v>
      </c>
      <c r="S794" s="144">
        <v>0</v>
      </c>
      <c r="T794" s="145">
        <f>S794*H794</f>
        <v>0</v>
      </c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R794" s="146" t="s">
        <v>177</v>
      </c>
      <c r="AT794" s="146" t="s">
        <v>132</v>
      </c>
      <c r="AU794" s="146" t="s">
        <v>86</v>
      </c>
      <c r="AY794" s="18" t="s">
        <v>128</v>
      </c>
      <c r="BE794" s="147">
        <f>IF(N794="základní",J794,0)</f>
        <v>1249.5</v>
      </c>
      <c r="BF794" s="147">
        <f>IF(N794="snížená",J794,0)</f>
        <v>0</v>
      </c>
      <c r="BG794" s="147">
        <f>IF(N794="zákl. přenesená",J794,0)</f>
        <v>0</v>
      </c>
      <c r="BH794" s="147">
        <f>IF(N794="sníž. přenesená",J794,0)</f>
        <v>0</v>
      </c>
      <c r="BI794" s="147">
        <f>IF(N794="nulová",J794,0)</f>
        <v>0</v>
      </c>
      <c r="BJ794" s="18" t="s">
        <v>84</v>
      </c>
      <c r="BK794" s="147">
        <f>ROUND(I794*H794,2)</f>
        <v>1249.5</v>
      </c>
      <c r="BL794" s="18" t="s">
        <v>177</v>
      </c>
      <c r="BM794" s="146" t="s">
        <v>1258</v>
      </c>
    </row>
    <row r="795" spans="1:65" s="2" customFormat="1" ht="11">
      <c r="A795" s="30"/>
      <c r="B795" s="31"/>
      <c r="C795" s="30"/>
      <c r="D795" s="148" t="s">
        <v>139</v>
      </c>
      <c r="E795" s="30"/>
      <c r="F795" s="149" t="s">
        <v>1259</v>
      </c>
      <c r="G795" s="30"/>
      <c r="H795" s="30"/>
      <c r="I795" s="30"/>
      <c r="J795" s="30"/>
      <c r="K795" s="30"/>
      <c r="L795" s="31"/>
      <c r="M795" s="150"/>
      <c r="N795" s="151"/>
      <c r="O795" s="51"/>
      <c r="P795" s="51"/>
      <c r="Q795" s="51"/>
      <c r="R795" s="51"/>
      <c r="S795" s="51"/>
      <c r="T795" s="52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T795" s="18" t="s">
        <v>139</v>
      </c>
      <c r="AU795" s="18" t="s">
        <v>86</v>
      </c>
    </row>
    <row r="796" spans="1:65" s="14" customFormat="1" ht="12">
      <c r="B796" s="160"/>
      <c r="D796" s="153" t="s">
        <v>146</v>
      </c>
      <c r="E796" s="161" t="s">
        <v>3</v>
      </c>
      <c r="F796" s="162" t="s">
        <v>722</v>
      </c>
      <c r="H796" s="161" t="s">
        <v>3</v>
      </c>
      <c r="L796" s="160"/>
      <c r="M796" s="163"/>
      <c r="N796" s="164"/>
      <c r="O796" s="164"/>
      <c r="P796" s="164"/>
      <c r="Q796" s="164"/>
      <c r="R796" s="164"/>
      <c r="S796" s="164"/>
      <c r="T796" s="165"/>
      <c r="AT796" s="161" t="s">
        <v>146</v>
      </c>
      <c r="AU796" s="161" t="s">
        <v>86</v>
      </c>
      <c r="AV796" s="14" t="s">
        <v>84</v>
      </c>
      <c r="AW796" s="14" t="s">
        <v>37</v>
      </c>
      <c r="AX796" s="14" t="s">
        <v>76</v>
      </c>
      <c r="AY796" s="161" t="s">
        <v>128</v>
      </c>
    </row>
    <row r="797" spans="1:65" s="14" customFormat="1" ht="12">
      <c r="B797" s="160"/>
      <c r="D797" s="153" t="s">
        <v>146</v>
      </c>
      <c r="E797" s="161" t="s">
        <v>3</v>
      </c>
      <c r="F797" s="162" t="s">
        <v>346</v>
      </c>
      <c r="H797" s="161" t="s">
        <v>3</v>
      </c>
      <c r="L797" s="160"/>
      <c r="M797" s="163"/>
      <c r="N797" s="164"/>
      <c r="O797" s="164"/>
      <c r="P797" s="164"/>
      <c r="Q797" s="164"/>
      <c r="R797" s="164"/>
      <c r="S797" s="164"/>
      <c r="T797" s="165"/>
      <c r="AT797" s="161" t="s">
        <v>146</v>
      </c>
      <c r="AU797" s="161" t="s">
        <v>86</v>
      </c>
      <c r="AV797" s="14" t="s">
        <v>84</v>
      </c>
      <c r="AW797" s="14" t="s">
        <v>37</v>
      </c>
      <c r="AX797" s="14" t="s">
        <v>76</v>
      </c>
      <c r="AY797" s="161" t="s">
        <v>128</v>
      </c>
    </row>
    <row r="798" spans="1:65" s="13" customFormat="1" ht="12">
      <c r="B798" s="152"/>
      <c r="D798" s="153" t="s">
        <v>146</v>
      </c>
      <c r="E798" s="159" t="s">
        <v>3</v>
      </c>
      <c r="F798" s="154" t="s">
        <v>723</v>
      </c>
      <c r="H798" s="155">
        <v>-46.49</v>
      </c>
      <c r="L798" s="152"/>
      <c r="M798" s="156"/>
      <c r="N798" s="157"/>
      <c r="O798" s="157"/>
      <c r="P798" s="157"/>
      <c r="Q798" s="157"/>
      <c r="R798" s="157"/>
      <c r="S798" s="157"/>
      <c r="T798" s="158"/>
      <c r="AT798" s="159" t="s">
        <v>146</v>
      </c>
      <c r="AU798" s="159" t="s">
        <v>86</v>
      </c>
      <c r="AV798" s="13" t="s">
        <v>86</v>
      </c>
      <c r="AW798" s="13" t="s">
        <v>37</v>
      </c>
      <c r="AX798" s="13" t="s">
        <v>76</v>
      </c>
      <c r="AY798" s="159" t="s">
        <v>128</v>
      </c>
    </row>
    <row r="799" spans="1:65" s="14" customFormat="1" ht="12">
      <c r="B799" s="160"/>
      <c r="D799" s="153" t="s">
        <v>146</v>
      </c>
      <c r="E799" s="161" t="s">
        <v>3</v>
      </c>
      <c r="F799" s="162" t="s">
        <v>584</v>
      </c>
      <c r="H799" s="161" t="s">
        <v>3</v>
      </c>
      <c r="L799" s="160"/>
      <c r="M799" s="163"/>
      <c r="N799" s="164"/>
      <c r="O799" s="164"/>
      <c r="P799" s="164"/>
      <c r="Q799" s="164"/>
      <c r="R799" s="164"/>
      <c r="S799" s="164"/>
      <c r="T799" s="165"/>
      <c r="AT799" s="161" t="s">
        <v>146</v>
      </c>
      <c r="AU799" s="161" t="s">
        <v>86</v>
      </c>
      <c r="AV799" s="14" t="s">
        <v>84</v>
      </c>
      <c r="AW799" s="14" t="s">
        <v>37</v>
      </c>
      <c r="AX799" s="14" t="s">
        <v>76</v>
      </c>
      <c r="AY799" s="161" t="s">
        <v>128</v>
      </c>
    </row>
    <row r="800" spans="1:65" s="13" customFormat="1" ht="12">
      <c r="B800" s="152"/>
      <c r="D800" s="153" t="s">
        <v>146</v>
      </c>
      <c r="E800" s="159" t="s">
        <v>3</v>
      </c>
      <c r="F800" s="154" t="s">
        <v>736</v>
      </c>
      <c r="H800" s="155">
        <v>53.63</v>
      </c>
      <c r="L800" s="152"/>
      <c r="M800" s="156"/>
      <c r="N800" s="157"/>
      <c r="O800" s="157"/>
      <c r="P800" s="157"/>
      <c r="Q800" s="157"/>
      <c r="R800" s="157"/>
      <c r="S800" s="157"/>
      <c r="T800" s="158"/>
      <c r="AT800" s="159" t="s">
        <v>146</v>
      </c>
      <c r="AU800" s="159" t="s">
        <v>86</v>
      </c>
      <c r="AV800" s="13" t="s">
        <v>86</v>
      </c>
      <c r="AW800" s="13" t="s">
        <v>37</v>
      </c>
      <c r="AX800" s="13" t="s">
        <v>76</v>
      </c>
      <c r="AY800" s="159" t="s">
        <v>128</v>
      </c>
    </row>
    <row r="801" spans="1:65" s="16" customFormat="1" ht="12">
      <c r="B801" s="173"/>
      <c r="D801" s="153" t="s">
        <v>146</v>
      </c>
      <c r="E801" s="174" t="s">
        <v>3</v>
      </c>
      <c r="F801" s="175" t="s">
        <v>196</v>
      </c>
      <c r="H801" s="176">
        <v>7.14</v>
      </c>
      <c r="L801" s="173"/>
      <c r="M801" s="177"/>
      <c r="N801" s="178"/>
      <c r="O801" s="178"/>
      <c r="P801" s="178"/>
      <c r="Q801" s="178"/>
      <c r="R801" s="178"/>
      <c r="S801" s="178"/>
      <c r="T801" s="179"/>
      <c r="AT801" s="174" t="s">
        <v>146</v>
      </c>
      <c r="AU801" s="174" t="s">
        <v>86</v>
      </c>
      <c r="AV801" s="16" t="s">
        <v>137</v>
      </c>
      <c r="AW801" s="16" t="s">
        <v>37</v>
      </c>
      <c r="AX801" s="16" t="s">
        <v>84</v>
      </c>
      <c r="AY801" s="174" t="s">
        <v>128</v>
      </c>
    </row>
    <row r="802" spans="1:65" s="2" customFormat="1" ht="44.25" customHeight="1">
      <c r="A802" s="30"/>
      <c r="B802" s="135"/>
      <c r="C802" s="136" t="s">
        <v>1260</v>
      </c>
      <c r="D802" s="136" t="s">
        <v>132</v>
      </c>
      <c r="E802" s="137" t="s">
        <v>1261</v>
      </c>
      <c r="F802" s="138" t="s">
        <v>1262</v>
      </c>
      <c r="G802" s="139" t="s">
        <v>176</v>
      </c>
      <c r="H802" s="140">
        <v>7.14</v>
      </c>
      <c r="I802" s="141">
        <v>69.099999999999994</v>
      </c>
      <c r="J802" s="141">
        <f>ROUND(I802*H802,2)</f>
        <v>493.37</v>
      </c>
      <c r="K802" s="138" t="s">
        <v>136</v>
      </c>
      <c r="L802" s="31"/>
      <c r="M802" s="142" t="s">
        <v>3</v>
      </c>
      <c r="N802" s="143" t="s">
        <v>47</v>
      </c>
      <c r="O802" s="144">
        <v>0</v>
      </c>
      <c r="P802" s="144">
        <f>O802*H802</f>
        <v>0</v>
      </c>
      <c r="Q802" s="144">
        <v>2.5000000000000001E-3</v>
      </c>
      <c r="R802" s="144">
        <f>Q802*H802</f>
        <v>1.7850000000000001E-2</v>
      </c>
      <c r="S802" s="144">
        <v>0</v>
      </c>
      <c r="T802" s="145">
        <f>S802*H802</f>
        <v>0</v>
      </c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R802" s="146" t="s">
        <v>177</v>
      </c>
      <c r="AT802" s="146" t="s">
        <v>132</v>
      </c>
      <c r="AU802" s="146" t="s">
        <v>86</v>
      </c>
      <c r="AY802" s="18" t="s">
        <v>128</v>
      </c>
      <c r="BE802" s="147">
        <f>IF(N802="základní",J802,0)</f>
        <v>493.37</v>
      </c>
      <c r="BF802" s="147">
        <f>IF(N802="snížená",J802,0)</f>
        <v>0</v>
      </c>
      <c r="BG802" s="147">
        <f>IF(N802="zákl. přenesená",J802,0)</f>
        <v>0</v>
      </c>
      <c r="BH802" s="147">
        <f>IF(N802="sníž. přenesená",J802,0)</f>
        <v>0</v>
      </c>
      <c r="BI802" s="147">
        <f>IF(N802="nulová",J802,0)</f>
        <v>0</v>
      </c>
      <c r="BJ802" s="18" t="s">
        <v>84</v>
      </c>
      <c r="BK802" s="147">
        <f>ROUND(I802*H802,2)</f>
        <v>493.37</v>
      </c>
      <c r="BL802" s="18" t="s">
        <v>177</v>
      </c>
      <c r="BM802" s="146" t="s">
        <v>1263</v>
      </c>
    </row>
    <row r="803" spans="1:65" s="2" customFormat="1" ht="11">
      <c r="A803" s="30"/>
      <c r="B803" s="31"/>
      <c r="C803" s="30"/>
      <c r="D803" s="148" t="s">
        <v>139</v>
      </c>
      <c r="E803" s="30"/>
      <c r="F803" s="149" t="s">
        <v>1264</v>
      </c>
      <c r="G803" s="30"/>
      <c r="H803" s="30"/>
      <c r="I803" s="30"/>
      <c r="J803" s="30"/>
      <c r="K803" s="30"/>
      <c r="L803" s="31"/>
      <c r="M803" s="150"/>
      <c r="N803" s="151"/>
      <c r="O803" s="51"/>
      <c r="P803" s="51"/>
      <c r="Q803" s="51"/>
      <c r="R803" s="51"/>
      <c r="S803" s="51"/>
      <c r="T803" s="52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T803" s="18" t="s">
        <v>139</v>
      </c>
      <c r="AU803" s="18" t="s">
        <v>86</v>
      </c>
    </row>
    <row r="804" spans="1:65" s="14" customFormat="1" ht="12">
      <c r="B804" s="160"/>
      <c r="D804" s="153" t="s">
        <v>146</v>
      </c>
      <c r="E804" s="161" t="s">
        <v>3</v>
      </c>
      <c r="F804" s="162" t="s">
        <v>722</v>
      </c>
      <c r="H804" s="161" t="s">
        <v>3</v>
      </c>
      <c r="L804" s="160"/>
      <c r="M804" s="163"/>
      <c r="N804" s="164"/>
      <c r="O804" s="164"/>
      <c r="P804" s="164"/>
      <c r="Q804" s="164"/>
      <c r="R804" s="164"/>
      <c r="S804" s="164"/>
      <c r="T804" s="165"/>
      <c r="AT804" s="161" t="s">
        <v>146</v>
      </c>
      <c r="AU804" s="161" t="s">
        <v>86</v>
      </c>
      <c r="AV804" s="14" t="s">
        <v>84</v>
      </c>
      <c r="AW804" s="14" t="s">
        <v>37</v>
      </c>
      <c r="AX804" s="14" t="s">
        <v>76</v>
      </c>
      <c r="AY804" s="161" t="s">
        <v>128</v>
      </c>
    </row>
    <row r="805" spans="1:65" s="14" customFormat="1" ht="12">
      <c r="B805" s="160"/>
      <c r="D805" s="153" t="s">
        <v>146</v>
      </c>
      <c r="E805" s="161" t="s">
        <v>3</v>
      </c>
      <c r="F805" s="162" t="s">
        <v>346</v>
      </c>
      <c r="H805" s="161" t="s">
        <v>3</v>
      </c>
      <c r="L805" s="160"/>
      <c r="M805" s="163"/>
      <c r="N805" s="164"/>
      <c r="O805" s="164"/>
      <c r="P805" s="164"/>
      <c r="Q805" s="164"/>
      <c r="R805" s="164"/>
      <c r="S805" s="164"/>
      <c r="T805" s="165"/>
      <c r="AT805" s="161" t="s">
        <v>146</v>
      </c>
      <c r="AU805" s="161" t="s">
        <v>86</v>
      </c>
      <c r="AV805" s="14" t="s">
        <v>84</v>
      </c>
      <c r="AW805" s="14" t="s">
        <v>37</v>
      </c>
      <c r="AX805" s="14" t="s">
        <v>76</v>
      </c>
      <c r="AY805" s="161" t="s">
        <v>128</v>
      </c>
    </row>
    <row r="806" spans="1:65" s="13" customFormat="1" ht="12">
      <c r="B806" s="152"/>
      <c r="D806" s="153" t="s">
        <v>146</v>
      </c>
      <c r="E806" s="159" t="s">
        <v>3</v>
      </c>
      <c r="F806" s="154" t="s">
        <v>723</v>
      </c>
      <c r="H806" s="155">
        <v>-46.49</v>
      </c>
      <c r="L806" s="152"/>
      <c r="M806" s="156"/>
      <c r="N806" s="157"/>
      <c r="O806" s="157"/>
      <c r="P806" s="157"/>
      <c r="Q806" s="157"/>
      <c r="R806" s="157"/>
      <c r="S806" s="157"/>
      <c r="T806" s="158"/>
      <c r="AT806" s="159" t="s">
        <v>146</v>
      </c>
      <c r="AU806" s="159" t="s">
        <v>86</v>
      </c>
      <c r="AV806" s="13" t="s">
        <v>86</v>
      </c>
      <c r="AW806" s="13" t="s">
        <v>37</v>
      </c>
      <c r="AX806" s="13" t="s">
        <v>76</v>
      </c>
      <c r="AY806" s="159" t="s">
        <v>128</v>
      </c>
    </row>
    <row r="807" spans="1:65" s="14" customFormat="1" ht="12">
      <c r="B807" s="160"/>
      <c r="D807" s="153" t="s">
        <v>146</v>
      </c>
      <c r="E807" s="161" t="s">
        <v>3</v>
      </c>
      <c r="F807" s="162" t="s">
        <v>584</v>
      </c>
      <c r="H807" s="161" t="s">
        <v>3</v>
      </c>
      <c r="L807" s="160"/>
      <c r="M807" s="163"/>
      <c r="N807" s="164"/>
      <c r="O807" s="164"/>
      <c r="P807" s="164"/>
      <c r="Q807" s="164"/>
      <c r="R807" s="164"/>
      <c r="S807" s="164"/>
      <c r="T807" s="165"/>
      <c r="AT807" s="161" t="s">
        <v>146</v>
      </c>
      <c r="AU807" s="161" t="s">
        <v>86</v>
      </c>
      <c r="AV807" s="14" t="s">
        <v>84</v>
      </c>
      <c r="AW807" s="14" t="s">
        <v>37</v>
      </c>
      <c r="AX807" s="14" t="s">
        <v>76</v>
      </c>
      <c r="AY807" s="161" t="s">
        <v>128</v>
      </c>
    </row>
    <row r="808" spans="1:65" s="13" customFormat="1" ht="12">
      <c r="B808" s="152"/>
      <c r="D808" s="153" t="s">
        <v>146</v>
      </c>
      <c r="E808" s="159" t="s">
        <v>3</v>
      </c>
      <c r="F808" s="154" t="s">
        <v>736</v>
      </c>
      <c r="H808" s="155">
        <v>53.63</v>
      </c>
      <c r="L808" s="152"/>
      <c r="M808" s="156"/>
      <c r="N808" s="157"/>
      <c r="O808" s="157"/>
      <c r="P808" s="157"/>
      <c r="Q808" s="157"/>
      <c r="R808" s="157"/>
      <c r="S808" s="157"/>
      <c r="T808" s="158"/>
      <c r="AT808" s="159" t="s">
        <v>146</v>
      </c>
      <c r="AU808" s="159" t="s">
        <v>86</v>
      </c>
      <c r="AV808" s="13" t="s">
        <v>86</v>
      </c>
      <c r="AW808" s="13" t="s">
        <v>37</v>
      </c>
      <c r="AX808" s="13" t="s">
        <v>76</v>
      </c>
      <c r="AY808" s="159" t="s">
        <v>128</v>
      </c>
    </row>
    <row r="809" spans="1:65" s="16" customFormat="1" ht="12">
      <c r="B809" s="173"/>
      <c r="D809" s="153" t="s">
        <v>146</v>
      </c>
      <c r="E809" s="174" t="s">
        <v>3</v>
      </c>
      <c r="F809" s="175" t="s">
        <v>196</v>
      </c>
      <c r="H809" s="176">
        <v>7.14</v>
      </c>
      <c r="L809" s="173"/>
      <c r="M809" s="177"/>
      <c r="N809" s="178"/>
      <c r="O809" s="178"/>
      <c r="P809" s="178"/>
      <c r="Q809" s="178"/>
      <c r="R809" s="178"/>
      <c r="S809" s="178"/>
      <c r="T809" s="179"/>
      <c r="AT809" s="174" t="s">
        <v>146</v>
      </c>
      <c r="AU809" s="174" t="s">
        <v>86</v>
      </c>
      <c r="AV809" s="16" t="s">
        <v>137</v>
      </c>
      <c r="AW809" s="16" t="s">
        <v>37</v>
      </c>
      <c r="AX809" s="16" t="s">
        <v>84</v>
      </c>
      <c r="AY809" s="174" t="s">
        <v>128</v>
      </c>
    </row>
    <row r="810" spans="1:65" s="12" customFormat="1" ht="22.75" customHeight="1">
      <c r="B810" s="123"/>
      <c r="D810" s="124" t="s">
        <v>75</v>
      </c>
      <c r="E810" s="133" t="s">
        <v>1265</v>
      </c>
      <c r="F810" s="133" t="s">
        <v>1266</v>
      </c>
      <c r="J810" s="134">
        <f>BK810</f>
        <v>8122.24</v>
      </c>
      <c r="L810" s="123"/>
      <c r="M810" s="127"/>
      <c r="N810" s="128"/>
      <c r="O810" s="128"/>
      <c r="P810" s="129">
        <f>SUM(P811:P821)</f>
        <v>0</v>
      </c>
      <c r="Q810" s="128"/>
      <c r="R810" s="129">
        <f>SUM(R811:R821)</f>
        <v>5.4729079999999999E-2</v>
      </c>
      <c r="S810" s="128"/>
      <c r="T810" s="130">
        <f>SUM(T811:T821)</f>
        <v>0</v>
      </c>
      <c r="AR810" s="124" t="s">
        <v>86</v>
      </c>
      <c r="AT810" s="131" t="s">
        <v>75</v>
      </c>
      <c r="AU810" s="131" t="s">
        <v>84</v>
      </c>
      <c r="AY810" s="124" t="s">
        <v>128</v>
      </c>
      <c r="BK810" s="132">
        <f>SUM(BK811:BK821)</f>
        <v>8122.24</v>
      </c>
    </row>
    <row r="811" spans="1:65" s="2" customFormat="1" ht="24.25" customHeight="1">
      <c r="A811" s="30"/>
      <c r="B811" s="135"/>
      <c r="C811" s="136" t="s">
        <v>1267</v>
      </c>
      <c r="D811" s="136" t="s">
        <v>132</v>
      </c>
      <c r="E811" s="137" t="s">
        <v>1268</v>
      </c>
      <c r="F811" s="138" t="s">
        <v>1269</v>
      </c>
      <c r="G811" s="139" t="s">
        <v>176</v>
      </c>
      <c r="H811" s="140">
        <v>111.69199999999999</v>
      </c>
      <c r="I811" s="141">
        <v>6.42</v>
      </c>
      <c r="J811" s="141">
        <f>ROUND(I811*H811,2)</f>
        <v>717.06</v>
      </c>
      <c r="K811" s="138" t="s">
        <v>1240</v>
      </c>
      <c r="L811" s="31"/>
      <c r="M811" s="142" t="s">
        <v>3</v>
      </c>
      <c r="N811" s="143" t="s">
        <v>47</v>
      </c>
      <c r="O811" s="144">
        <v>0</v>
      </c>
      <c r="P811" s="144">
        <f>O811*H811</f>
        <v>0</v>
      </c>
      <c r="Q811" s="144">
        <v>0</v>
      </c>
      <c r="R811" s="144">
        <f>Q811*H811</f>
        <v>0</v>
      </c>
      <c r="S811" s="144">
        <v>0</v>
      </c>
      <c r="T811" s="145">
        <f>S811*H811</f>
        <v>0</v>
      </c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R811" s="146" t="s">
        <v>177</v>
      </c>
      <c r="AT811" s="146" t="s">
        <v>132</v>
      </c>
      <c r="AU811" s="146" t="s">
        <v>86</v>
      </c>
      <c r="AY811" s="18" t="s">
        <v>128</v>
      </c>
      <c r="BE811" s="147">
        <f>IF(N811="základní",J811,0)</f>
        <v>717.06</v>
      </c>
      <c r="BF811" s="147">
        <f>IF(N811="snížená",J811,0)</f>
        <v>0</v>
      </c>
      <c r="BG811" s="147">
        <f>IF(N811="zákl. přenesená",J811,0)</f>
        <v>0</v>
      </c>
      <c r="BH811" s="147">
        <f>IF(N811="sníž. přenesená",J811,0)</f>
        <v>0</v>
      </c>
      <c r="BI811" s="147">
        <f>IF(N811="nulová",J811,0)</f>
        <v>0</v>
      </c>
      <c r="BJ811" s="18" t="s">
        <v>84</v>
      </c>
      <c r="BK811" s="147">
        <f>ROUND(I811*H811,2)</f>
        <v>717.06</v>
      </c>
      <c r="BL811" s="18" t="s">
        <v>177</v>
      </c>
      <c r="BM811" s="146" t="s">
        <v>1270</v>
      </c>
    </row>
    <row r="812" spans="1:65" s="2" customFormat="1" ht="11">
      <c r="A812" s="30"/>
      <c r="B812" s="31"/>
      <c r="C812" s="30"/>
      <c r="D812" s="148" t="s">
        <v>139</v>
      </c>
      <c r="E812" s="30"/>
      <c r="F812" s="149" t="s">
        <v>1271</v>
      </c>
      <c r="G812" s="30"/>
      <c r="H812" s="30"/>
      <c r="I812" s="30"/>
      <c r="J812" s="30"/>
      <c r="K812" s="30"/>
      <c r="L812" s="31"/>
      <c r="M812" s="150"/>
      <c r="N812" s="151"/>
      <c r="O812" s="51"/>
      <c r="P812" s="51"/>
      <c r="Q812" s="51"/>
      <c r="R812" s="51"/>
      <c r="S812" s="51"/>
      <c r="T812" s="52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T812" s="18" t="s">
        <v>139</v>
      </c>
      <c r="AU812" s="18" t="s">
        <v>86</v>
      </c>
    </row>
    <row r="813" spans="1:65" s="14" customFormat="1" ht="12">
      <c r="B813" s="160"/>
      <c r="D813" s="153" t="s">
        <v>146</v>
      </c>
      <c r="E813" s="161" t="s">
        <v>3</v>
      </c>
      <c r="F813" s="162" t="s">
        <v>1272</v>
      </c>
      <c r="H813" s="161" t="s">
        <v>3</v>
      </c>
      <c r="L813" s="160"/>
      <c r="M813" s="163"/>
      <c r="N813" s="164"/>
      <c r="O813" s="164"/>
      <c r="P813" s="164"/>
      <c r="Q813" s="164"/>
      <c r="R813" s="164"/>
      <c r="S813" s="164"/>
      <c r="T813" s="165"/>
      <c r="AT813" s="161" t="s">
        <v>146</v>
      </c>
      <c r="AU813" s="161" t="s">
        <v>86</v>
      </c>
      <c r="AV813" s="14" t="s">
        <v>84</v>
      </c>
      <c r="AW813" s="14" t="s">
        <v>37</v>
      </c>
      <c r="AX813" s="14" t="s">
        <v>76</v>
      </c>
      <c r="AY813" s="161" t="s">
        <v>128</v>
      </c>
    </row>
    <row r="814" spans="1:65" s="13" customFormat="1" ht="12">
      <c r="B814" s="152"/>
      <c r="D814" s="153" t="s">
        <v>146</v>
      </c>
      <c r="E814" s="159" t="s">
        <v>3</v>
      </c>
      <c r="F814" s="154" t="s">
        <v>1273</v>
      </c>
      <c r="H814" s="155">
        <v>99.843000000000004</v>
      </c>
      <c r="L814" s="152"/>
      <c r="M814" s="156"/>
      <c r="N814" s="157"/>
      <c r="O814" s="157"/>
      <c r="P814" s="157"/>
      <c r="Q814" s="157"/>
      <c r="R814" s="157"/>
      <c r="S814" s="157"/>
      <c r="T814" s="158"/>
      <c r="AT814" s="159" t="s">
        <v>146</v>
      </c>
      <c r="AU814" s="159" t="s">
        <v>86</v>
      </c>
      <c r="AV814" s="13" t="s">
        <v>86</v>
      </c>
      <c r="AW814" s="13" t="s">
        <v>37</v>
      </c>
      <c r="AX814" s="13" t="s">
        <v>76</v>
      </c>
      <c r="AY814" s="159" t="s">
        <v>128</v>
      </c>
    </row>
    <row r="815" spans="1:65" s="14" customFormat="1" ht="12">
      <c r="B815" s="160"/>
      <c r="D815" s="153" t="s">
        <v>146</v>
      </c>
      <c r="E815" s="161" t="s">
        <v>3</v>
      </c>
      <c r="F815" s="162" t="s">
        <v>1274</v>
      </c>
      <c r="H815" s="161" t="s">
        <v>3</v>
      </c>
      <c r="L815" s="160"/>
      <c r="M815" s="163"/>
      <c r="N815" s="164"/>
      <c r="O815" s="164"/>
      <c r="P815" s="164"/>
      <c r="Q815" s="164"/>
      <c r="R815" s="164"/>
      <c r="S815" s="164"/>
      <c r="T815" s="165"/>
      <c r="AT815" s="161" t="s">
        <v>146</v>
      </c>
      <c r="AU815" s="161" t="s">
        <v>86</v>
      </c>
      <c r="AV815" s="14" t="s">
        <v>84</v>
      </c>
      <c r="AW815" s="14" t="s">
        <v>37</v>
      </c>
      <c r="AX815" s="14" t="s">
        <v>76</v>
      </c>
      <c r="AY815" s="161" t="s">
        <v>128</v>
      </c>
    </row>
    <row r="816" spans="1:65" s="13" customFormat="1" ht="12">
      <c r="B816" s="152"/>
      <c r="D816" s="153" t="s">
        <v>146</v>
      </c>
      <c r="E816" s="159" t="s">
        <v>3</v>
      </c>
      <c r="F816" s="154" t="s">
        <v>992</v>
      </c>
      <c r="H816" s="155">
        <v>11.849</v>
      </c>
      <c r="L816" s="152"/>
      <c r="M816" s="156"/>
      <c r="N816" s="157"/>
      <c r="O816" s="157"/>
      <c r="P816" s="157"/>
      <c r="Q816" s="157"/>
      <c r="R816" s="157"/>
      <c r="S816" s="157"/>
      <c r="T816" s="158"/>
      <c r="AT816" s="159" t="s">
        <v>146</v>
      </c>
      <c r="AU816" s="159" t="s">
        <v>86</v>
      </c>
      <c r="AV816" s="13" t="s">
        <v>86</v>
      </c>
      <c r="AW816" s="13" t="s">
        <v>37</v>
      </c>
      <c r="AX816" s="13" t="s">
        <v>76</v>
      </c>
      <c r="AY816" s="159" t="s">
        <v>128</v>
      </c>
    </row>
    <row r="817" spans="1:65" s="16" customFormat="1" ht="12">
      <c r="B817" s="173"/>
      <c r="D817" s="153" t="s">
        <v>146</v>
      </c>
      <c r="E817" s="174" t="s">
        <v>3</v>
      </c>
      <c r="F817" s="175" t="s">
        <v>196</v>
      </c>
      <c r="H817" s="176">
        <v>111.69199999999999</v>
      </c>
      <c r="L817" s="173"/>
      <c r="M817" s="177"/>
      <c r="N817" s="178"/>
      <c r="O817" s="178"/>
      <c r="P817" s="178"/>
      <c r="Q817" s="178"/>
      <c r="R817" s="178"/>
      <c r="S817" s="178"/>
      <c r="T817" s="179"/>
      <c r="AT817" s="174" t="s">
        <v>146</v>
      </c>
      <c r="AU817" s="174" t="s">
        <v>86</v>
      </c>
      <c r="AV817" s="16" t="s">
        <v>137</v>
      </c>
      <c r="AW817" s="16" t="s">
        <v>37</v>
      </c>
      <c r="AX817" s="16" t="s">
        <v>84</v>
      </c>
      <c r="AY817" s="174" t="s">
        <v>128</v>
      </c>
    </row>
    <row r="818" spans="1:65" s="2" customFormat="1" ht="33" customHeight="1">
      <c r="A818" s="30"/>
      <c r="B818" s="135"/>
      <c r="C818" s="136" t="s">
        <v>1275</v>
      </c>
      <c r="D818" s="136" t="s">
        <v>132</v>
      </c>
      <c r="E818" s="137" t="s">
        <v>1276</v>
      </c>
      <c r="F818" s="138" t="s">
        <v>1277</v>
      </c>
      <c r="G818" s="139" t="s">
        <v>176</v>
      </c>
      <c r="H818" s="140">
        <v>111.69199999999999</v>
      </c>
      <c r="I818" s="141">
        <v>19.899999999999999</v>
      </c>
      <c r="J818" s="141">
        <f>ROUND(I818*H818,2)</f>
        <v>2222.67</v>
      </c>
      <c r="K818" s="138" t="s">
        <v>1240</v>
      </c>
      <c r="L818" s="31"/>
      <c r="M818" s="142" t="s">
        <v>3</v>
      </c>
      <c r="N818" s="143" t="s">
        <v>47</v>
      </c>
      <c r="O818" s="144">
        <v>0</v>
      </c>
      <c r="P818" s="144">
        <f>O818*H818</f>
        <v>0</v>
      </c>
      <c r="Q818" s="144">
        <v>2.0000000000000001E-4</v>
      </c>
      <c r="R818" s="144">
        <f>Q818*H818</f>
        <v>2.2338400000000001E-2</v>
      </c>
      <c r="S818" s="144">
        <v>0</v>
      </c>
      <c r="T818" s="145">
        <f>S818*H818</f>
        <v>0</v>
      </c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R818" s="146" t="s">
        <v>177</v>
      </c>
      <c r="AT818" s="146" t="s">
        <v>132</v>
      </c>
      <c r="AU818" s="146" t="s">
        <v>86</v>
      </c>
      <c r="AY818" s="18" t="s">
        <v>128</v>
      </c>
      <c r="BE818" s="147">
        <f>IF(N818="základní",J818,0)</f>
        <v>2222.67</v>
      </c>
      <c r="BF818" s="147">
        <f>IF(N818="snížená",J818,0)</f>
        <v>0</v>
      </c>
      <c r="BG818" s="147">
        <f>IF(N818="zákl. přenesená",J818,0)</f>
        <v>0</v>
      </c>
      <c r="BH818" s="147">
        <f>IF(N818="sníž. přenesená",J818,0)</f>
        <v>0</v>
      </c>
      <c r="BI818" s="147">
        <f>IF(N818="nulová",J818,0)</f>
        <v>0</v>
      </c>
      <c r="BJ818" s="18" t="s">
        <v>84</v>
      </c>
      <c r="BK818" s="147">
        <f>ROUND(I818*H818,2)</f>
        <v>2222.67</v>
      </c>
      <c r="BL818" s="18" t="s">
        <v>177</v>
      </c>
      <c r="BM818" s="146" t="s">
        <v>1278</v>
      </c>
    </row>
    <row r="819" spans="1:65" s="2" customFormat="1" ht="11">
      <c r="A819" s="30"/>
      <c r="B819" s="31"/>
      <c r="C819" s="30"/>
      <c r="D819" s="148" t="s">
        <v>139</v>
      </c>
      <c r="E819" s="30"/>
      <c r="F819" s="149" t="s">
        <v>1279</v>
      </c>
      <c r="G819" s="30"/>
      <c r="H819" s="30"/>
      <c r="I819" s="30"/>
      <c r="J819" s="30"/>
      <c r="K819" s="30"/>
      <c r="L819" s="31"/>
      <c r="M819" s="150"/>
      <c r="N819" s="151"/>
      <c r="O819" s="51"/>
      <c r="P819" s="51"/>
      <c r="Q819" s="51"/>
      <c r="R819" s="51"/>
      <c r="S819" s="51"/>
      <c r="T819" s="52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T819" s="18" t="s">
        <v>139</v>
      </c>
      <c r="AU819" s="18" t="s">
        <v>86</v>
      </c>
    </row>
    <row r="820" spans="1:65" s="2" customFormat="1" ht="37.75" customHeight="1">
      <c r="A820" s="30"/>
      <c r="B820" s="135"/>
      <c r="C820" s="136" t="s">
        <v>1280</v>
      </c>
      <c r="D820" s="136" t="s">
        <v>132</v>
      </c>
      <c r="E820" s="137" t="s">
        <v>1281</v>
      </c>
      <c r="F820" s="138" t="s">
        <v>1282</v>
      </c>
      <c r="G820" s="139" t="s">
        <v>176</v>
      </c>
      <c r="H820" s="140">
        <v>111.69199999999999</v>
      </c>
      <c r="I820" s="141">
        <v>46.4</v>
      </c>
      <c r="J820" s="141">
        <f>ROUND(I820*H820,2)</f>
        <v>5182.51</v>
      </c>
      <c r="K820" s="138" t="s">
        <v>1240</v>
      </c>
      <c r="L820" s="31"/>
      <c r="M820" s="142" t="s">
        <v>3</v>
      </c>
      <c r="N820" s="143" t="s">
        <v>47</v>
      </c>
      <c r="O820" s="144">
        <v>0</v>
      </c>
      <c r="P820" s="144">
        <f>O820*H820</f>
        <v>0</v>
      </c>
      <c r="Q820" s="144">
        <v>2.9E-4</v>
      </c>
      <c r="R820" s="144">
        <f>Q820*H820</f>
        <v>3.2390679999999998E-2</v>
      </c>
      <c r="S820" s="144">
        <v>0</v>
      </c>
      <c r="T820" s="145">
        <f>S820*H820</f>
        <v>0</v>
      </c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R820" s="146" t="s">
        <v>177</v>
      </c>
      <c r="AT820" s="146" t="s">
        <v>132</v>
      </c>
      <c r="AU820" s="146" t="s">
        <v>86</v>
      </c>
      <c r="AY820" s="18" t="s">
        <v>128</v>
      </c>
      <c r="BE820" s="147">
        <f>IF(N820="základní",J820,0)</f>
        <v>5182.51</v>
      </c>
      <c r="BF820" s="147">
        <f>IF(N820="snížená",J820,0)</f>
        <v>0</v>
      </c>
      <c r="BG820" s="147">
        <f>IF(N820="zákl. přenesená",J820,0)</f>
        <v>0</v>
      </c>
      <c r="BH820" s="147">
        <f>IF(N820="sníž. přenesená",J820,0)</f>
        <v>0</v>
      </c>
      <c r="BI820" s="147">
        <f>IF(N820="nulová",J820,0)</f>
        <v>0</v>
      </c>
      <c r="BJ820" s="18" t="s">
        <v>84</v>
      </c>
      <c r="BK820" s="147">
        <f>ROUND(I820*H820,2)</f>
        <v>5182.51</v>
      </c>
      <c r="BL820" s="18" t="s">
        <v>177</v>
      </c>
      <c r="BM820" s="146" t="s">
        <v>1283</v>
      </c>
    </row>
    <row r="821" spans="1:65" s="2" customFormat="1" ht="11">
      <c r="A821" s="30"/>
      <c r="B821" s="31"/>
      <c r="C821" s="30"/>
      <c r="D821" s="148" t="s">
        <v>139</v>
      </c>
      <c r="E821" s="30"/>
      <c r="F821" s="149" t="s">
        <v>1284</v>
      </c>
      <c r="G821" s="30"/>
      <c r="H821" s="30"/>
      <c r="I821" s="30"/>
      <c r="J821" s="30"/>
      <c r="K821" s="30"/>
      <c r="L821" s="31"/>
      <c r="M821" s="193"/>
      <c r="N821" s="194"/>
      <c r="O821" s="195"/>
      <c r="P821" s="195"/>
      <c r="Q821" s="195"/>
      <c r="R821" s="195"/>
      <c r="S821" s="195"/>
      <c r="T821" s="196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T821" s="18" t="s">
        <v>139</v>
      </c>
      <c r="AU821" s="18" t="s">
        <v>86</v>
      </c>
    </row>
    <row r="822" spans="1:65" s="2" customFormat="1" ht="7" customHeight="1">
      <c r="A822" s="30"/>
      <c r="B822" s="40"/>
      <c r="C822" s="41"/>
      <c r="D822" s="41"/>
      <c r="E822" s="41"/>
      <c r="F822" s="41"/>
      <c r="G822" s="41"/>
      <c r="H822" s="41"/>
      <c r="I822" s="41"/>
      <c r="J822" s="41"/>
      <c r="K822" s="41"/>
      <c r="L822" s="31"/>
      <c r="M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</row>
  </sheetData>
  <autoFilter ref="C101:K821" xr:uid="{00000000-0009-0000-0000-000003000000}"/>
  <mergeCells count="8">
    <mergeCell ref="E92:H92"/>
    <mergeCell ref="E94:H94"/>
    <mergeCell ref="L2:V2"/>
    <mergeCell ref="E7:H7"/>
    <mergeCell ref="E9:H9"/>
    <mergeCell ref="E27:H27"/>
    <mergeCell ref="E48:H48"/>
    <mergeCell ref="E50:H50"/>
  </mergeCells>
  <hyperlinks>
    <hyperlink ref="F106" r:id="rId1" xr:uid="{00000000-0004-0000-0300-000000000000}"/>
    <hyperlink ref="F113" r:id="rId2" xr:uid="{00000000-0004-0000-0300-000001000000}"/>
    <hyperlink ref="F119" r:id="rId3" xr:uid="{00000000-0004-0000-0300-000002000000}"/>
    <hyperlink ref="F126" r:id="rId4" xr:uid="{00000000-0004-0000-0300-000003000000}"/>
    <hyperlink ref="F132" r:id="rId5" xr:uid="{00000000-0004-0000-0300-000004000000}"/>
    <hyperlink ref="F137" r:id="rId6" xr:uid="{00000000-0004-0000-0300-000005000000}"/>
    <hyperlink ref="F142" r:id="rId7" xr:uid="{00000000-0004-0000-0300-000006000000}"/>
    <hyperlink ref="F147" r:id="rId8" xr:uid="{00000000-0004-0000-0300-000007000000}"/>
    <hyperlink ref="F149" r:id="rId9" xr:uid="{00000000-0004-0000-0300-000008000000}"/>
    <hyperlink ref="F154" r:id="rId10" xr:uid="{00000000-0004-0000-0300-000009000000}"/>
    <hyperlink ref="F161" r:id="rId11" xr:uid="{00000000-0004-0000-0300-00000A000000}"/>
    <hyperlink ref="F168" r:id="rId12" xr:uid="{00000000-0004-0000-0300-00000B000000}"/>
    <hyperlink ref="F170" r:id="rId13" xr:uid="{00000000-0004-0000-0300-00000C000000}"/>
    <hyperlink ref="F176" r:id="rId14" xr:uid="{00000000-0004-0000-0300-00000D000000}"/>
    <hyperlink ref="F181" r:id="rId15" xr:uid="{00000000-0004-0000-0300-00000E000000}"/>
    <hyperlink ref="F189" r:id="rId16" xr:uid="{00000000-0004-0000-0300-00000F000000}"/>
    <hyperlink ref="F194" r:id="rId17" xr:uid="{00000000-0004-0000-0300-000010000000}"/>
    <hyperlink ref="F201" r:id="rId18" xr:uid="{00000000-0004-0000-0300-000011000000}"/>
    <hyperlink ref="F206" r:id="rId19" xr:uid="{00000000-0004-0000-0300-000012000000}"/>
    <hyperlink ref="F208" r:id="rId20" xr:uid="{00000000-0004-0000-0300-000013000000}"/>
    <hyperlink ref="F213" r:id="rId21" xr:uid="{00000000-0004-0000-0300-000014000000}"/>
    <hyperlink ref="F218" r:id="rId22" xr:uid="{00000000-0004-0000-0300-000015000000}"/>
    <hyperlink ref="F223" r:id="rId23" xr:uid="{00000000-0004-0000-0300-000016000000}"/>
    <hyperlink ref="F228" r:id="rId24" xr:uid="{00000000-0004-0000-0300-000017000000}"/>
    <hyperlink ref="F234" r:id="rId25" xr:uid="{00000000-0004-0000-0300-000018000000}"/>
    <hyperlink ref="F240" r:id="rId26" xr:uid="{00000000-0004-0000-0300-000019000000}"/>
    <hyperlink ref="F244" r:id="rId27" xr:uid="{00000000-0004-0000-0300-00001A000000}"/>
    <hyperlink ref="F250" r:id="rId28" xr:uid="{00000000-0004-0000-0300-00001B000000}"/>
    <hyperlink ref="F255" r:id="rId29" xr:uid="{00000000-0004-0000-0300-00001C000000}"/>
    <hyperlink ref="F264" r:id="rId30" xr:uid="{00000000-0004-0000-0300-00001D000000}"/>
    <hyperlink ref="F273" r:id="rId31" xr:uid="{00000000-0004-0000-0300-00001E000000}"/>
    <hyperlink ref="F275" r:id="rId32" xr:uid="{00000000-0004-0000-0300-00001F000000}"/>
    <hyperlink ref="F287" r:id="rId33" xr:uid="{00000000-0004-0000-0300-000020000000}"/>
    <hyperlink ref="F292" r:id="rId34" xr:uid="{00000000-0004-0000-0300-000021000000}"/>
    <hyperlink ref="F297" r:id="rId35" xr:uid="{00000000-0004-0000-0300-000022000000}"/>
    <hyperlink ref="F301" r:id="rId36" xr:uid="{00000000-0004-0000-0300-000023000000}"/>
    <hyperlink ref="F304" r:id="rId37" xr:uid="{00000000-0004-0000-0300-000024000000}"/>
    <hyperlink ref="F311" r:id="rId38" xr:uid="{00000000-0004-0000-0300-000025000000}"/>
    <hyperlink ref="F316" r:id="rId39" xr:uid="{00000000-0004-0000-0300-000026000000}"/>
    <hyperlink ref="F321" r:id="rId40" xr:uid="{00000000-0004-0000-0300-000027000000}"/>
    <hyperlink ref="F326" r:id="rId41" xr:uid="{00000000-0004-0000-0300-000028000000}"/>
    <hyperlink ref="F332" r:id="rId42" xr:uid="{00000000-0004-0000-0300-000029000000}"/>
    <hyperlink ref="F339" r:id="rId43" xr:uid="{00000000-0004-0000-0300-00002A000000}"/>
    <hyperlink ref="F347" r:id="rId44" xr:uid="{00000000-0004-0000-0300-00002B000000}"/>
    <hyperlink ref="F352" r:id="rId45" xr:uid="{00000000-0004-0000-0300-00002C000000}"/>
    <hyperlink ref="F358" r:id="rId46" xr:uid="{00000000-0004-0000-0300-00002D000000}"/>
    <hyperlink ref="F363" r:id="rId47" xr:uid="{00000000-0004-0000-0300-00002E000000}"/>
    <hyperlink ref="F365" r:id="rId48" xr:uid="{00000000-0004-0000-0300-00002F000000}"/>
    <hyperlink ref="F372" r:id="rId49" xr:uid="{00000000-0004-0000-0300-000030000000}"/>
    <hyperlink ref="F376" r:id="rId50" xr:uid="{00000000-0004-0000-0300-000031000000}"/>
    <hyperlink ref="F383" r:id="rId51" xr:uid="{00000000-0004-0000-0300-000032000000}"/>
    <hyperlink ref="F388" r:id="rId52" xr:uid="{00000000-0004-0000-0300-000033000000}"/>
    <hyperlink ref="F396" r:id="rId53" xr:uid="{00000000-0004-0000-0300-000034000000}"/>
    <hyperlink ref="F405" r:id="rId54" xr:uid="{00000000-0004-0000-0300-000035000000}"/>
    <hyperlink ref="F410" r:id="rId55" xr:uid="{00000000-0004-0000-0300-000036000000}"/>
    <hyperlink ref="F415" r:id="rId56" xr:uid="{00000000-0004-0000-0300-000037000000}"/>
    <hyperlink ref="F419" r:id="rId57" xr:uid="{00000000-0004-0000-0300-000038000000}"/>
    <hyperlink ref="F424" r:id="rId58" xr:uid="{00000000-0004-0000-0300-000039000000}"/>
    <hyperlink ref="F429" r:id="rId59" xr:uid="{00000000-0004-0000-0300-00003A000000}"/>
    <hyperlink ref="F434" r:id="rId60" xr:uid="{00000000-0004-0000-0300-00003B000000}"/>
    <hyperlink ref="F441" r:id="rId61" xr:uid="{00000000-0004-0000-0300-00003C000000}"/>
    <hyperlink ref="F446" r:id="rId62" xr:uid="{00000000-0004-0000-0300-00003D000000}"/>
    <hyperlink ref="F451" r:id="rId63" xr:uid="{00000000-0004-0000-0300-00003E000000}"/>
    <hyperlink ref="F456" r:id="rId64" xr:uid="{00000000-0004-0000-0300-00003F000000}"/>
    <hyperlink ref="F465" r:id="rId65" xr:uid="{00000000-0004-0000-0300-000040000000}"/>
    <hyperlink ref="F467" r:id="rId66" xr:uid="{00000000-0004-0000-0300-000041000000}"/>
    <hyperlink ref="F469" r:id="rId67" xr:uid="{00000000-0004-0000-0300-000042000000}"/>
    <hyperlink ref="F472" r:id="rId68" xr:uid="{00000000-0004-0000-0300-000043000000}"/>
    <hyperlink ref="F474" r:id="rId69" xr:uid="{00000000-0004-0000-0300-000044000000}"/>
    <hyperlink ref="F477" r:id="rId70" xr:uid="{00000000-0004-0000-0300-000045000000}"/>
    <hyperlink ref="F481" r:id="rId71" xr:uid="{00000000-0004-0000-0300-000046000000}"/>
    <hyperlink ref="F486" r:id="rId72" xr:uid="{00000000-0004-0000-0300-000047000000}"/>
    <hyperlink ref="F494" r:id="rId73" xr:uid="{00000000-0004-0000-0300-000048000000}"/>
    <hyperlink ref="F500" r:id="rId74" xr:uid="{00000000-0004-0000-0300-000049000000}"/>
    <hyperlink ref="F505" r:id="rId75" xr:uid="{00000000-0004-0000-0300-00004A000000}"/>
    <hyperlink ref="F513" r:id="rId76" xr:uid="{00000000-0004-0000-0300-00004B000000}"/>
    <hyperlink ref="F516" r:id="rId77" xr:uid="{00000000-0004-0000-0300-00004C000000}"/>
    <hyperlink ref="F527" r:id="rId78" xr:uid="{00000000-0004-0000-0300-00004D000000}"/>
    <hyperlink ref="F541" r:id="rId79" xr:uid="{00000000-0004-0000-0300-00004E000000}"/>
    <hyperlink ref="F555" r:id="rId80" xr:uid="{00000000-0004-0000-0300-00004F000000}"/>
    <hyperlink ref="F566" r:id="rId81" xr:uid="{00000000-0004-0000-0300-000050000000}"/>
    <hyperlink ref="F571" r:id="rId82" xr:uid="{00000000-0004-0000-0300-000051000000}"/>
    <hyperlink ref="F582" r:id="rId83" xr:uid="{00000000-0004-0000-0300-000052000000}"/>
    <hyperlink ref="F594" r:id="rId84" xr:uid="{00000000-0004-0000-0300-000053000000}"/>
    <hyperlink ref="F602" r:id="rId85" xr:uid="{00000000-0004-0000-0300-000054000000}"/>
    <hyperlink ref="F607" r:id="rId86" xr:uid="{00000000-0004-0000-0300-000055000000}"/>
    <hyperlink ref="F617" r:id="rId87" xr:uid="{00000000-0004-0000-0300-000056000000}"/>
    <hyperlink ref="F626" r:id="rId88" xr:uid="{00000000-0004-0000-0300-000057000000}"/>
    <hyperlink ref="F629" r:id="rId89" xr:uid="{00000000-0004-0000-0300-000058000000}"/>
    <hyperlink ref="F636" r:id="rId90" xr:uid="{00000000-0004-0000-0300-000059000000}"/>
    <hyperlink ref="F643" r:id="rId91" xr:uid="{00000000-0004-0000-0300-00005A000000}"/>
    <hyperlink ref="F648" r:id="rId92" xr:uid="{00000000-0004-0000-0300-00005B000000}"/>
    <hyperlink ref="F658" r:id="rId93" xr:uid="{00000000-0004-0000-0300-00005C000000}"/>
    <hyperlink ref="F668" r:id="rId94" xr:uid="{00000000-0004-0000-0300-00005D000000}"/>
    <hyperlink ref="F671" r:id="rId95" xr:uid="{00000000-0004-0000-0300-00005E000000}"/>
    <hyperlink ref="F680" r:id="rId96" xr:uid="{00000000-0004-0000-0300-00005F000000}"/>
    <hyperlink ref="F686" r:id="rId97" xr:uid="{00000000-0004-0000-0300-000060000000}"/>
    <hyperlink ref="F699" r:id="rId98" xr:uid="{00000000-0004-0000-0300-000061000000}"/>
    <hyperlink ref="F702" r:id="rId99" xr:uid="{00000000-0004-0000-0300-000062000000}"/>
    <hyperlink ref="F708" r:id="rId100" xr:uid="{00000000-0004-0000-0300-000063000000}"/>
    <hyperlink ref="F711" r:id="rId101" xr:uid="{00000000-0004-0000-0300-000064000000}"/>
    <hyperlink ref="F722" r:id="rId102" xr:uid="{00000000-0004-0000-0300-000065000000}"/>
    <hyperlink ref="F736" r:id="rId103" xr:uid="{00000000-0004-0000-0300-000066000000}"/>
    <hyperlink ref="F739" r:id="rId104" xr:uid="{00000000-0004-0000-0300-000067000000}"/>
    <hyperlink ref="F744" r:id="rId105" xr:uid="{00000000-0004-0000-0300-000068000000}"/>
    <hyperlink ref="F746" r:id="rId106" xr:uid="{00000000-0004-0000-0300-000069000000}"/>
    <hyperlink ref="F748" r:id="rId107" xr:uid="{00000000-0004-0000-0300-00006A000000}"/>
    <hyperlink ref="F750" r:id="rId108" xr:uid="{00000000-0004-0000-0300-00006B000000}"/>
    <hyperlink ref="F755" r:id="rId109" xr:uid="{00000000-0004-0000-0300-00006C000000}"/>
    <hyperlink ref="F761" r:id="rId110" xr:uid="{00000000-0004-0000-0300-00006D000000}"/>
    <hyperlink ref="F764" r:id="rId111" xr:uid="{00000000-0004-0000-0300-00006E000000}"/>
    <hyperlink ref="F769" r:id="rId112" xr:uid="{00000000-0004-0000-0300-00006F000000}"/>
    <hyperlink ref="F774" r:id="rId113" xr:uid="{00000000-0004-0000-0300-000070000000}"/>
    <hyperlink ref="F779" r:id="rId114" xr:uid="{00000000-0004-0000-0300-000071000000}"/>
    <hyperlink ref="F785" r:id="rId115" xr:uid="{00000000-0004-0000-0300-000072000000}"/>
    <hyperlink ref="F787" r:id="rId116" xr:uid="{00000000-0004-0000-0300-000073000000}"/>
    <hyperlink ref="F795" r:id="rId117" xr:uid="{00000000-0004-0000-0300-000074000000}"/>
    <hyperlink ref="F803" r:id="rId118" xr:uid="{00000000-0004-0000-0300-000075000000}"/>
    <hyperlink ref="F812" r:id="rId119" xr:uid="{00000000-0004-0000-0300-000076000000}"/>
    <hyperlink ref="F819" r:id="rId120" xr:uid="{00000000-0004-0000-0300-000077000000}"/>
    <hyperlink ref="F821" r:id="rId121" xr:uid="{00000000-0004-0000-0300-00007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30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 ht="11">
      <c r="A1" s="86"/>
    </row>
    <row r="2" spans="1:46" s="1" customFormat="1" ht="37" customHeight="1">
      <c r="L2" s="233" t="s">
        <v>6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95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1:46" s="1" customFormat="1" ht="25" customHeight="1">
      <c r="B4" s="21"/>
      <c r="D4" s="22" t="s">
        <v>99</v>
      </c>
      <c r="L4" s="21"/>
      <c r="M4" s="87" t="s">
        <v>11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26.25" customHeight="1">
      <c r="B7" s="21"/>
      <c r="E7" s="234" t="str">
        <f>'Rekapitulace stavby'!K6</f>
        <v>Stavební úpravy objektu na parc.č.st 134 v k.ú. Dolní Václavov - Multifunkční dům, DPS</v>
      </c>
      <c r="F7" s="235"/>
      <c r="G7" s="235"/>
      <c r="H7" s="235"/>
      <c r="L7" s="21"/>
    </row>
    <row r="8" spans="1:46" s="2" customFormat="1" ht="12" customHeight="1">
      <c r="A8" s="30"/>
      <c r="B8" s="31"/>
      <c r="C8" s="30"/>
      <c r="D8" s="27" t="s">
        <v>100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1" t="s">
        <v>1285</v>
      </c>
      <c r="F9" s="236"/>
      <c r="G9" s="236"/>
      <c r="H9" s="236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17</v>
      </c>
      <c r="E11" s="30"/>
      <c r="F11" s="25" t="s">
        <v>3</v>
      </c>
      <c r="G11" s="30"/>
      <c r="H11" s="30"/>
      <c r="I11" s="27" t="s">
        <v>18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19</v>
      </c>
      <c r="E12" s="30"/>
      <c r="F12" s="25" t="s">
        <v>20</v>
      </c>
      <c r="G12" s="30"/>
      <c r="H12" s="30"/>
      <c r="I12" s="27" t="s">
        <v>21</v>
      </c>
      <c r="J12" s="48" t="str">
        <f>'Rekapitulace stavby'!AN8</f>
        <v>7. 9. 2023</v>
      </c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7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23</v>
      </c>
      <c r="E14" s="30"/>
      <c r="F14" s="30"/>
      <c r="G14" s="30"/>
      <c r="H14" s="30"/>
      <c r="I14" s="27" t="s">
        <v>24</v>
      </c>
      <c r="J14" s="25" t="s">
        <v>25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26</v>
      </c>
      <c r="F15" s="30"/>
      <c r="G15" s="30"/>
      <c r="H15" s="30"/>
      <c r="I15" s="27" t="s">
        <v>27</v>
      </c>
      <c r="J15" s="25" t="s">
        <v>28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7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29</v>
      </c>
      <c r="E17" s="30"/>
      <c r="F17" s="30"/>
      <c r="G17" s="30"/>
      <c r="H17" s="30"/>
      <c r="I17" s="27" t="s">
        <v>24</v>
      </c>
      <c r="J17" s="25" t="s">
        <v>30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31</v>
      </c>
      <c r="F18" s="30"/>
      <c r="G18" s="30"/>
      <c r="H18" s="30"/>
      <c r="I18" s="27" t="s">
        <v>27</v>
      </c>
      <c r="J18" s="25" t="s">
        <v>32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7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33</v>
      </c>
      <c r="E20" s="30"/>
      <c r="F20" s="30"/>
      <c r="G20" s="30"/>
      <c r="H20" s="30"/>
      <c r="I20" s="27" t="s">
        <v>24</v>
      </c>
      <c r="J20" s="25" t="s">
        <v>34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35</v>
      </c>
      <c r="F21" s="30"/>
      <c r="G21" s="30"/>
      <c r="H21" s="30"/>
      <c r="I21" s="27" t="s">
        <v>27</v>
      </c>
      <c r="J21" s="25" t="s">
        <v>36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7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38</v>
      </c>
      <c r="E23" s="30"/>
      <c r="F23" s="30"/>
      <c r="G23" s="30"/>
      <c r="H23" s="30"/>
      <c r="I23" s="27" t="s">
        <v>24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39</v>
      </c>
      <c r="F24" s="30"/>
      <c r="G24" s="30"/>
      <c r="H24" s="30"/>
      <c r="I24" s="27" t="s">
        <v>27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7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40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71.25" customHeight="1">
      <c r="A27" s="89"/>
      <c r="B27" s="90"/>
      <c r="C27" s="89"/>
      <c r="D27" s="89"/>
      <c r="E27" s="222" t="s">
        <v>41</v>
      </c>
      <c r="F27" s="222"/>
      <c r="G27" s="222"/>
      <c r="H27" s="222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5" customHeight="1">
      <c r="A30" s="30"/>
      <c r="B30" s="31"/>
      <c r="C30" s="30"/>
      <c r="D30" s="92" t="s">
        <v>42</v>
      </c>
      <c r="E30" s="30"/>
      <c r="F30" s="30"/>
      <c r="G30" s="30"/>
      <c r="H30" s="30"/>
      <c r="I30" s="30"/>
      <c r="J30" s="64">
        <f>ROUND(J90, 2)</f>
        <v>364590.45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" customHeight="1">
      <c r="A32" s="30"/>
      <c r="B32" s="31"/>
      <c r="C32" s="30"/>
      <c r="D32" s="30"/>
      <c r="E32" s="30"/>
      <c r="F32" s="34" t="s">
        <v>44</v>
      </c>
      <c r="G32" s="30"/>
      <c r="H32" s="30"/>
      <c r="I32" s="34" t="s">
        <v>43</v>
      </c>
      <c r="J32" s="34" t="s">
        <v>45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" customHeight="1">
      <c r="A33" s="30"/>
      <c r="B33" s="31"/>
      <c r="C33" s="30"/>
      <c r="D33" s="93" t="s">
        <v>46</v>
      </c>
      <c r="E33" s="27" t="s">
        <v>47</v>
      </c>
      <c r="F33" s="94">
        <f>ROUND((SUM(BE90:BE229)),  2)</f>
        <v>364590.45</v>
      </c>
      <c r="G33" s="30"/>
      <c r="H33" s="30"/>
      <c r="I33" s="95">
        <v>0.21</v>
      </c>
      <c r="J33" s="94">
        <f>ROUND(((SUM(BE90:BE229))*I33),  2)</f>
        <v>76563.990000000005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" customHeight="1">
      <c r="A34" s="30"/>
      <c r="B34" s="31"/>
      <c r="C34" s="30"/>
      <c r="D34" s="30"/>
      <c r="E34" s="27" t="s">
        <v>48</v>
      </c>
      <c r="F34" s="94">
        <f>ROUND((SUM(BF90:BF229)),  2)</f>
        <v>0</v>
      </c>
      <c r="G34" s="30"/>
      <c r="H34" s="30"/>
      <c r="I34" s="95">
        <v>0.15</v>
      </c>
      <c r="J34" s="94">
        <f>ROUND(((SUM(BF90:BF229))*I34),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" hidden="1" customHeight="1">
      <c r="A35" s="30"/>
      <c r="B35" s="31"/>
      <c r="C35" s="30"/>
      <c r="D35" s="30"/>
      <c r="E35" s="27" t="s">
        <v>49</v>
      </c>
      <c r="F35" s="94">
        <f>ROUND((SUM(BG90:BG229)),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" hidden="1" customHeight="1">
      <c r="A36" s="30"/>
      <c r="B36" s="31"/>
      <c r="C36" s="30"/>
      <c r="D36" s="30"/>
      <c r="E36" s="27" t="s">
        <v>50</v>
      </c>
      <c r="F36" s="94">
        <f>ROUND((SUM(BH90:BH229)),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" hidden="1" customHeight="1">
      <c r="A37" s="30"/>
      <c r="B37" s="31"/>
      <c r="C37" s="30"/>
      <c r="D37" s="30"/>
      <c r="E37" s="27" t="s">
        <v>51</v>
      </c>
      <c r="F37" s="94">
        <f>ROUND((SUM(BI90:BI229)),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7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5" customHeight="1">
      <c r="A39" s="30"/>
      <c r="B39" s="31"/>
      <c r="C39" s="96"/>
      <c r="D39" s="97" t="s">
        <v>52</v>
      </c>
      <c r="E39" s="53"/>
      <c r="F39" s="53"/>
      <c r="G39" s="98" t="s">
        <v>53</v>
      </c>
      <c r="H39" s="99" t="s">
        <v>54</v>
      </c>
      <c r="I39" s="53"/>
      <c r="J39" s="100">
        <f>SUM(J30:J37)</f>
        <v>441154.44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7" hidden="1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" hidden="1" customHeight="1">
      <c r="A45" s="30"/>
      <c r="B45" s="31"/>
      <c r="C45" s="22" t="s">
        <v>102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7" hidden="1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hidden="1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26.25" hidden="1" customHeight="1">
      <c r="A48" s="30"/>
      <c r="B48" s="31"/>
      <c r="C48" s="30"/>
      <c r="D48" s="30"/>
      <c r="E48" s="234" t="str">
        <f>E7</f>
        <v>Stavební úpravy objektu na parc.č.st 134 v k.ú. Dolní Václavov - Multifunkční dům, DPS</v>
      </c>
      <c r="F48" s="235"/>
      <c r="G48" s="235"/>
      <c r="H48" s="235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hidden="1" customHeight="1">
      <c r="A49" s="30"/>
      <c r="B49" s="31"/>
      <c r="C49" s="27" t="s">
        <v>100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6.5" hidden="1" customHeight="1">
      <c r="A50" s="30"/>
      <c r="B50" s="31"/>
      <c r="C50" s="30"/>
      <c r="D50" s="30"/>
      <c r="E50" s="201" t="str">
        <f>E9</f>
        <v>01-z1d - stavební položkový - vcp stavba k 30.5.2025</v>
      </c>
      <c r="F50" s="236"/>
      <c r="G50" s="236"/>
      <c r="H50" s="236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7" hidden="1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hidden="1" customHeight="1">
      <c r="A52" s="30"/>
      <c r="B52" s="31"/>
      <c r="C52" s="27" t="s">
        <v>19</v>
      </c>
      <c r="D52" s="30"/>
      <c r="E52" s="30"/>
      <c r="F52" s="25" t="str">
        <f>F12</f>
        <v>Václavov u Bruntálu</v>
      </c>
      <c r="G52" s="30"/>
      <c r="H52" s="30"/>
      <c r="I52" s="27" t="s">
        <v>21</v>
      </c>
      <c r="J52" s="48" t="str">
        <f>IF(J12="","",J12)</f>
        <v>7. 9. 2023</v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7" hidden="1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25" hidden="1" customHeight="1">
      <c r="A54" s="30"/>
      <c r="B54" s="31"/>
      <c r="C54" s="27" t="s">
        <v>23</v>
      </c>
      <c r="D54" s="30"/>
      <c r="E54" s="30"/>
      <c r="F54" s="25" t="str">
        <f>E15</f>
        <v>Obec Václavov u Bruntálu</v>
      </c>
      <c r="G54" s="30"/>
      <c r="H54" s="30"/>
      <c r="I54" s="27" t="s">
        <v>33</v>
      </c>
      <c r="J54" s="28" t="str">
        <f>E21</f>
        <v>Stavby Byrtus s.r.o.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5" hidden="1" customHeight="1">
      <c r="A55" s="30"/>
      <c r="B55" s="31"/>
      <c r="C55" s="27" t="s">
        <v>29</v>
      </c>
      <c r="D55" s="30"/>
      <c r="E55" s="30"/>
      <c r="F55" s="25" t="str">
        <f>IF(E18="","",E18)</f>
        <v>RÝMSTAV CZ spol. s r.o.</v>
      </c>
      <c r="G55" s="30"/>
      <c r="H55" s="30"/>
      <c r="I55" s="27" t="s">
        <v>38</v>
      </c>
      <c r="J55" s="28" t="str">
        <f>E24</f>
        <v xml:space="preserve"> 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25" hidden="1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hidden="1" customHeight="1">
      <c r="A57" s="30"/>
      <c r="B57" s="31"/>
      <c r="C57" s="102" t="s">
        <v>103</v>
      </c>
      <c r="D57" s="96"/>
      <c r="E57" s="96"/>
      <c r="F57" s="96"/>
      <c r="G57" s="96"/>
      <c r="H57" s="96"/>
      <c r="I57" s="96"/>
      <c r="J57" s="103" t="s">
        <v>104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25" hidden="1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75" hidden="1" customHeight="1">
      <c r="A59" s="30"/>
      <c r="B59" s="31"/>
      <c r="C59" s="104" t="s">
        <v>74</v>
      </c>
      <c r="D59" s="30"/>
      <c r="E59" s="30"/>
      <c r="F59" s="30"/>
      <c r="G59" s="30"/>
      <c r="H59" s="30"/>
      <c r="I59" s="30"/>
      <c r="J59" s="64">
        <f>J90</f>
        <v>364590.45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105</v>
      </c>
    </row>
    <row r="60" spans="1:47" s="9" customFormat="1" ht="25" hidden="1" customHeight="1">
      <c r="B60" s="105"/>
      <c r="D60" s="106" t="s">
        <v>106</v>
      </c>
      <c r="E60" s="107"/>
      <c r="F60" s="107"/>
      <c r="G60" s="107"/>
      <c r="H60" s="107"/>
      <c r="I60" s="107"/>
      <c r="J60" s="108">
        <f>J91</f>
        <v>311385.56</v>
      </c>
      <c r="L60" s="105"/>
    </row>
    <row r="61" spans="1:47" s="10" customFormat="1" ht="20" hidden="1" customHeight="1">
      <c r="B61" s="109"/>
      <c r="D61" s="110" t="s">
        <v>371</v>
      </c>
      <c r="E61" s="111"/>
      <c r="F61" s="111"/>
      <c r="G61" s="111"/>
      <c r="H61" s="111"/>
      <c r="I61" s="111"/>
      <c r="J61" s="112">
        <f>J92</f>
        <v>46708.28</v>
      </c>
      <c r="L61" s="109"/>
    </row>
    <row r="62" spans="1:47" s="10" customFormat="1" ht="20" hidden="1" customHeight="1">
      <c r="B62" s="109"/>
      <c r="D62" s="110" t="s">
        <v>372</v>
      </c>
      <c r="E62" s="111"/>
      <c r="F62" s="111"/>
      <c r="G62" s="111"/>
      <c r="H62" s="111"/>
      <c r="I62" s="111"/>
      <c r="J62" s="112">
        <f>J116</f>
        <v>26029.78</v>
      </c>
      <c r="L62" s="109"/>
    </row>
    <row r="63" spans="1:47" s="10" customFormat="1" ht="20" hidden="1" customHeight="1">
      <c r="B63" s="109"/>
      <c r="D63" s="110" t="s">
        <v>373</v>
      </c>
      <c r="E63" s="111"/>
      <c r="F63" s="111"/>
      <c r="G63" s="111"/>
      <c r="H63" s="111"/>
      <c r="I63" s="111"/>
      <c r="J63" s="112">
        <f>J145</f>
        <v>161206.20000000001</v>
      </c>
      <c r="L63" s="109"/>
    </row>
    <row r="64" spans="1:47" s="10" customFormat="1" ht="20" hidden="1" customHeight="1">
      <c r="B64" s="109"/>
      <c r="D64" s="110" t="s">
        <v>375</v>
      </c>
      <c r="E64" s="111"/>
      <c r="F64" s="111"/>
      <c r="G64" s="111"/>
      <c r="H64" s="111"/>
      <c r="I64" s="111"/>
      <c r="J64" s="112">
        <f>J153</f>
        <v>28914.94</v>
      </c>
      <c r="L64" s="109"/>
    </row>
    <row r="65" spans="1:31" s="10" customFormat="1" ht="20" hidden="1" customHeight="1">
      <c r="B65" s="109"/>
      <c r="D65" s="110" t="s">
        <v>250</v>
      </c>
      <c r="E65" s="111"/>
      <c r="F65" s="111"/>
      <c r="G65" s="111"/>
      <c r="H65" s="111"/>
      <c r="I65" s="111"/>
      <c r="J65" s="112">
        <f>J161</f>
        <v>26649.93</v>
      </c>
      <c r="L65" s="109"/>
    </row>
    <row r="66" spans="1:31" s="10" customFormat="1" ht="20" hidden="1" customHeight="1">
      <c r="B66" s="109"/>
      <c r="D66" s="110" t="s">
        <v>107</v>
      </c>
      <c r="E66" s="111"/>
      <c r="F66" s="111"/>
      <c r="G66" s="111"/>
      <c r="H66" s="111"/>
      <c r="I66" s="111"/>
      <c r="J66" s="112">
        <f>J188</f>
        <v>1305.83</v>
      </c>
      <c r="L66" s="109"/>
    </row>
    <row r="67" spans="1:31" s="10" customFormat="1" ht="20" hidden="1" customHeight="1">
      <c r="B67" s="109"/>
      <c r="D67" s="110" t="s">
        <v>376</v>
      </c>
      <c r="E67" s="111"/>
      <c r="F67" s="111"/>
      <c r="G67" s="111"/>
      <c r="H67" s="111"/>
      <c r="I67" s="111"/>
      <c r="J67" s="112">
        <f>J195</f>
        <v>20570.599999999999</v>
      </c>
      <c r="L67" s="109"/>
    </row>
    <row r="68" spans="1:31" s="9" customFormat="1" ht="25" hidden="1" customHeight="1">
      <c r="B68" s="105"/>
      <c r="D68" s="106" t="s">
        <v>108</v>
      </c>
      <c r="E68" s="107"/>
      <c r="F68" s="107"/>
      <c r="G68" s="107"/>
      <c r="H68" s="107"/>
      <c r="I68" s="107"/>
      <c r="J68" s="108">
        <f>J198</f>
        <v>37419.89</v>
      </c>
      <c r="L68" s="105"/>
    </row>
    <row r="69" spans="1:31" s="10" customFormat="1" ht="20" hidden="1" customHeight="1">
      <c r="B69" s="109"/>
      <c r="D69" s="110" t="s">
        <v>109</v>
      </c>
      <c r="E69" s="111"/>
      <c r="F69" s="111"/>
      <c r="G69" s="111"/>
      <c r="H69" s="111"/>
      <c r="I69" s="111"/>
      <c r="J69" s="112">
        <f>J199</f>
        <v>37419.89</v>
      </c>
      <c r="L69" s="109"/>
    </row>
    <row r="70" spans="1:31" s="9" customFormat="1" ht="25" hidden="1" customHeight="1">
      <c r="B70" s="105"/>
      <c r="D70" s="106" t="s">
        <v>1286</v>
      </c>
      <c r="E70" s="107"/>
      <c r="F70" s="107"/>
      <c r="G70" s="107"/>
      <c r="H70" s="107"/>
      <c r="I70" s="107"/>
      <c r="J70" s="108">
        <f>J216</f>
        <v>15785</v>
      </c>
      <c r="L70" s="105"/>
    </row>
    <row r="71" spans="1:31" s="2" customFormat="1" ht="21.75" hidden="1" customHeight="1">
      <c r="A71" s="30"/>
      <c r="B71" s="31"/>
      <c r="C71" s="30"/>
      <c r="D71" s="30"/>
      <c r="E71" s="30"/>
      <c r="F71" s="30"/>
      <c r="G71" s="30"/>
      <c r="H71" s="30"/>
      <c r="I71" s="30"/>
      <c r="J71" s="30"/>
      <c r="K71" s="30"/>
      <c r="L71" s="88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7" hidden="1" customHeight="1">
      <c r="A72" s="30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ht="11" hidden="1"/>
    <row r="74" spans="1:31" ht="11" hidden="1"/>
    <row r="75" spans="1:31" ht="11" hidden="1"/>
    <row r="76" spans="1:31" s="2" customFormat="1" ht="7" customHeight="1">
      <c r="A76" s="30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25" customHeight="1">
      <c r="A77" s="30"/>
      <c r="B77" s="31"/>
      <c r="C77" s="22" t="s">
        <v>113</v>
      </c>
      <c r="D77" s="30"/>
      <c r="E77" s="30"/>
      <c r="F77" s="30"/>
      <c r="G77" s="30"/>
      <c r="H77" s="30"/>
      <c r="I77" s="30"/>
      <c r="J77" s="30"/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7" customHeight="1">
      <c r="A78" s="30"/>
      <c r="B78" s="31"/>
      <c r="C78" s="30"/>
      <c r="D78" s="30"/>
      <c r="E78" s="30"/>
      <c r="F78" s="30"/>
      <c r="G78" s="30"/>
      <c r="H78" s="30"/>
      <c r="I78" s="30"/>
      <c r="J78" s="30"/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2" customHeight="1">
      <c r="A79" s="30"/>
      <c r="B79" s="31"/>
      <c r="C79" s="27" t="s">
        <v>15</v>
      </c>
      <c r="D79" s="30"/>
      <c r="E79" s="30"/>
      <c r="F79" s="30"/>
      <c r="G79" s="30"/>
      <c r="H79" s="30"/>
      <c r="I79" s="30"/>
      <c r="J79" s="30"/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26.25" customHeight="1">
      <c r="A80" s="30"/>
      <c r="B80" s="31"/>
      <c r="C80" s="30"/>
      <c r="D80" s="30"/>
      <c r="E80" s="234" t="str">
        <f>E7</f>
        <v>Stavební úpravy objektu na parc.č.st 134 v k.ú. Dolní Václavov - Multifunkční dům, DPS</v>
      </c>
      <c r="F80" s="235"/>
      <c r="G80" s="235"/>
      <c r="H80" s="235"/>
      <c r="I80" s="30"/>
      <c r="J80" s="30"/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2" customHeight="1">
      <c r="A81" s="30"/>
      <c r="B81" s="31"/>
      <c r="C81" s="27" t="s">
        <v>100</v>
      </c>
      <c r="D81" s="30"/>
      <c r="E81" s="30"/>
      <c r="F81" s="30"/>
      <c r="G81" s="30"/>
      <c r="H81" s="30"/>
      <c r="I81" s="30"/>
      <c r="J81" s="30"/>
      <c r="K81" s="30"/>
      <c r="L81" s="88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6.5" customHeight="1">
      <c r="A82" s="30"/>
      <c r="B82" s="31"/>
      <c r="C82" s="30"/>
      <c r="D82" s="30"/>
      <c r="E82" s="201" t="str">
        <f>E9</f>
        <v>01-z1d - stavební položkový - vcp stavba k 30.5.2025</v>
      </c>
      <c r="F82" s="236"/>
      <c r="G82" s="236"/>
      <c r="H82" s="236"/>
      <c r="I82" s="30"/>
      <c r="J82" s="30"/>
      <c r="K82" s="30"/>
      <c r="L82" s="88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7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88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2" customHeight="1">
      <c r="A84" s="30"/>
      <c r="B84" s="31"/>
      <c r="C84" s="27" t="s">
        <v>19</v>
      </c>
      <c r="D84" s="30"/>
      <c r="E84" s="30"/>
      <c r="F84" s="25" t="str">
        <f>F12</f>
        <v>Václavov u Bruntálu</v>
      </c>
      <c r="G84" s="30"/>
      <c r="H84" s="30"/>
      <c r="I84" s="27" t="s">
        <v>21</v>
      </c>
      <c r="J84" s="48" t="str">
        <f>IF(J12="","",J12)</f>
        <v>7. 9. 2023</v>
      </c>
      <c r="K84" s="30"/>
      <c r="L84" s="88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7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88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15.25" customHeight="1">
      <c r="A86" s="30"/>
      <c r="B86" s="31"/>
      <c r="C86" s="27" t="s">
        <v>23</v>
      </c>
      <c r="D86" s="30"/>
      <c r="E86" s="30"/>
      <c r="F86" s="25" t="str">
        <f>E15</f>
        <v>Obec Václavov u Bruntálu</v>
      </c>
      <c r="G86" s="30"/>
      <c r="H86" s="30"/>
      <c r="I86" s="27" t="s">
        <v>33</v>
      </c>
      <c r="J86" s="28" t="str">
        <f>E21</f>
        <v>Stavby Byrtus s.r.o.</v>
      </c>
      <c r="K86" s="30"/>
      <c r="L86" s="88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15.25" customHeight="1">
      <c r="A87" s="30"/>
      <c r="B87" s="31"/>
      <c r="C87" s="27" t="s">
        <v>29</v>
      </c>
      <c r="D87" s="30"/>
      <c r="E87" s="30"/>
      <c r="F87" s="25" t="str">
        <f>IF(E18="","",E18)</f>
        <v>RÝMSTAV CZ spol. s r.o.</v>
      </c>
      <c r="G87" s="30"/>
      <c r="H87" s="30"/>
      <c r="I87" s="27" t="s">
        <v>38</v>
      </c>
      <c r="J87" s="28" t="str">
        <f>E24</f>
        <v xml:space="preserve"> </v>
      </c>
      <c r="K87" s="30"/>
      <c r="L87" s="88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0.2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88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11" customFormat="1" ht="29.25" customHeight="1">
      <c r="A89" s="113"/>
      <c r="B89" s="114"/>
      <c r="C89" s="115" t="s">
        <v>114</v>
      </c>
      <c r="D89" s="116" t="s">
        <v>61</v>
      </c>
      <c r="E89" s="116" t="s">
        <v>57</v>
      </c>
      <c r="F89" s="116" t="s">
        <v>58</v>
      </c>
      <c r="G89" s="116" t="s">
        <v>115</v>
      </c>
      <c r="H89" s="116" t="s">
        <v>116</v>
      </c>
      <c r="I89" s="116" t="s">
        <v>117</v>
      </c>
      <c r="J89" s="116" t="s">
        <v>104</v>
      </c>
      <c r="K89" s="117" t="s">
        <v>118</v>
      </c>
      <c r="L89" s="118"/>
      <c r="M89" s="55" t="s">
        <v>3</v>
      </c>
      <c r="N89" s="56" t="s">
        <v>46</v>
      </c>
      <c r="O89" s="56" t="s">
        <v>119</v>
      </c>
      <c r="P89" s="56" t="s">
        <v>120</v>
      </c>
      <c r="Q89" s="56" t="s">
        <v>121</v>
      </c>
      <c r="R89" s="56" t="s">
        <v>122</v>
      </c>
      <c r="S89" s="56" t="s">
        <v>123</v>
      </c>
      <c r="T89" s="57" t="s">
        <v>124</v>
      </c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</row>
    <row r="90" spans="1:65" s="2" customFormat="1" ht="22.75" customHeight="1">
      <c r="A90" s="30"/>
      <c r="B90" s="31"/>
      <c r="C90" s="62" t="s">
        <v>125</v>
      </c>
      <c r="D90" s="30"/>
      <c r="E90" s="30"/>
      <c r="F90" s="30"/>
      <c r="G90" s="30"/>
      <c r="H90" s="30"/>
      <c r="I90" s="30"/>
      <c r="J90" s="119">
        <f>BK90</f>
        <v>364590.45</v>
      </c>
      <c r="K90" s="30"/>
      <c r="L90" s="31"/>
      <c r="M90" s="58"/>
      <c r="N90" s="49"/>
      <c r="O90" s="59"/>
      <c r="P90" s="120">
        <f>P91+P198+P216</f>
        <v>63.863396000000002</v>
      </c>
      <c r="Q90" s="59"/>
      <c r="R90" s="120">
        <f>R91+R198+R216</f>
        <v>53.571137977459998</v>
      </c>
      <c r="S90" s="59"/>
      <c r="T90" s="121">
        <f>T91+T198+T216</f>
        <v>1.3485</v>
      </c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T90" s="18" t="s">
        <v>75</v>
      </c>
      <c r="AU90" s="18" t="s">
        <v>105</v>
      </c>
      <c r="BK90" s="122">
        <f>BK91+BK198+BK216</f>
        <v>364590.45</v>
      </c>
    </row>
    <row r="91" spans="1:65" s="12" customFormat="1" ht="26" customHeight="1">
      <c r="B91" s="123"/>
      <c r="D91" s="124" t="s">
        <v>75</v>
      </c>
      <c r="E91" s="125" t="s">
        <v>126</v>
      </c>
      <c r="F91" s="125" t="s">
        <v>127</v>
      </c>
      <c r="J91" s="126">
        <f>BK91</f>
        <v>311385.56</v>
      </c>
      <c r="L91" s="123"/>
      <c r="M91" s="127"/>
      <c r="N91" s="128"/>
      <c r="O91" s="128"/>
      <c r="P91" s="129">
        <f>P92+P116+P145+P153+P161+P188+P195</f>
        <v>22.863396000000002</v>
      </c>
      <c r="Q91" s="128"/>
      <c r="R91" s="129">
        <f>R92+R116+R145+R153+R161+R188+R195</f>
        <v>53.017162327459999</v>
      </c>
      <c r="S91" s="128"/>
      <c r="T91" s="130">
        <f>T92+T116+T145+T153+T161+T188+T195</f>
        <v>1.3485</v>
      </c>
      <c r="AR91" s="124" t="s">
        <v>84</v>
      </c>
      <c r="AT91" s="131" t="s">
        <v>75</v>
      </c>
      <c r="AU91" s="131" t="s">
        <v>76</v>
      </c>
      <c r="AY91" s="124" t="s">
        <v>128</v>
      </c>
      <c r="BK91" s="132">
        <f>BK92+BK116+BK145+BK153+BK161+BK188+BK195</f>
        <v>311385.56</v>
      </c>
    </row>
    <row r="92" spans="1:65" s="12" customFormat="1" ht="22.75" customHeight="1">
      <c r="B92" s="123"/>
      <c r="D92" s="124" t="s">
        <v>75</v>
      </c>
      <c r="E92" s="133" t="s">
        <v>86</v>
      </c>
      <c r="F92" s="133" t="s">
        <v>400</v>
      </c>
      <c r="J92" s="134">
        <f>BK92</f>
        <v>46708.28</v>
      </c>
      <c r="L92" s="123"/>
      <c r="M92" s="127"/>
      <c r="N92" s="128"/>
      <c r="O92" s="128"/>
      <c r="P92" s="129">
        <f>SUM(P93:P115)</f>
        <v>0</v>
      </c>
      <c r="Q92" s="128"/>
      <c r="R92" s="129">
        <f>SUM(R93:R115)</f>
        <v>34.498476478679997</v>
      </c>
      <c r="S92" s="128"/>
      <c r="T92" s="130">
        <f>SUM(T93:T115)</f>
        <v>0</v>
      </c>
      <c r="AR92" s="124" t="s">
        <v>84</v>
      </c>
      <c r="AT92" s="131" t="s">
        <v>75</v>
      </c>
      <c r="AU92" s="131" t="s">
        <v>84</v>
      </c>
      <c r="AY92" s="124" t="s">
        <v>128</v>
      </c>
      <c r="BK92" s="132">
        <f>SUM(BK93:BK115)</f>
        <v>46708.28</v>
      </c>
    </row>
    <row r="93" spans="1:65" s="2" customFormat="1" ht="24.25" customHeight="1">
      <c r="A93" s="30"/>
      <c r="B93" s="135"/>
      <c r="C93" s="136" t="s">
        <v>137</v>
      </c>
      <c r="D93" s="136" t="s">
        <v>132</v>
      </c>
      <c r="E93" s="137" t="s">
        <v>417</v>
      </c>
      <c r="F93" s="138" t="s">
        <v>418</v>
      </c>
      <c r="G93" s="139" t="s">
        <v>256</v>
      </c>
      <c r="H93" s="140">
        <v>9.4239999999999995</v>
      </c>
      <c r="I93" s="141">
        <v>1370</v>
      </c>
      <c r="J93" s="141">
        <f>ROUND(I93*H93,2)</f>
        <v>12910.88</v>
      </c>
      <c r="K93" s="138" t="s">
        <v>136</v>
      </c>
      <c r="L93" s="31"/>
      <c r="M93" s="142" t="s">
        <v>3</v>
      </c>
      <c r="N93" s="143" t="s">
        <v>47</v>
      </c>
      <c r="O93" s="144">
        <v>0</v>
      </c>
      <c r="P93" s="144">
        <f>O93*H93</f>
        <v>0</v>
      </c>
      <c r="Q93" s="144">
        <v>2.16</v>
      </c>
      <c r="R93" s="144">
        <f>Q93*H93</f>
        <v>20.355840000000001</v>
      </c>
      <c r="S93" s="144">
        <v>0</v>
      </c>
      <c r="T93" s="145">
        <f>S93*H93</f>
        <v>0</v>
      </c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R93" s="146" t="s">
        <v>137</v>
      </c>
      <c r="AT93" s="146" t="s">
        <v>132</v>
      </c>
      <c r="AU93" s="146" t="s">
        <v>86</v>
      </c>
      <c r="AY93" s="18" t="s">
        <v>128</v>
      </c>
      <c r="BE93" s="147">
        <f>IF(N93="základní",J93,0)</f>
        <v>12910.88</v>
      </c>
      <c r="BF93" s="147">
        <f>IF(N93="snížená",J93,0)</f>
        <v>0</v>
      </c>
      <c r="BG93" s="147">
        <f>IF(N93="zákl. přenesená",J93,0)</f>
        <v>0</v>
      </c>
      <c r="BH93" s="147">
        <f>IF(N93="sníž. přenesená",J93,0)</f>
        <v>0</v>
      </c>
      <c r="BI93" s="147">
        <f>IF(N93="nulová",J93,0)</f>
        <v>0</v>
      </c>
      <c r="BJ93" s="18" t="s">
        <v>84</v>
      </c>
      <c r="BK93" s="147">
        <f>ROUND(I93*H93,2)</f>
        <v>12910.88</v>
      </c>
      <c r="BL93" s="18" t="s">
        <v>137</v>
      </c>
      <c r="BM93" s="146" t="s">
        <v>419</v>
      </c>
    </row>
    <row r="94" spans="1:65" s="2" customFormat="1" ht="11">
      <c r="A94" s="30"/>
      <c r="B94" s="31"/>
      <c r="C94" s="30"/>
      <c r="D94" s="148" t="s">
        <v>139</v>
      </c>
      <c r="E94" s="30"/>
      <c r="F94" s="149" t="s">
        <v>420</v>
      </c>
      <c r="G94" s="30"/>
      <c r="H94" s="30"/>
      <c r="I94" s="30"/>
      <c r="J94" s="30"/>
      <c r="K94" s="30"/>
      <c r="L94" s="31"/>
      <c r="M94" s="150"/>
      <c r="N94" s="151"/>
      <c r="O94" s="51"/>
      <c r="P94" s="51"/>
      <c r="Q94" s="51"/>
      <c r="R94" s="51"/>
      <c r="S94" s="51"/>
      <c r="T94" s="52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T94" s="18" t="s">
        <v>139</v>
      </c>
      <c r="AU94" s="18" t="s">
        <v>86</v>
      </c>
    </row>
    <row r="95" spans="1:65" s="14" customFormat="1" ht="12">
      <c r="B95" s="160"/>
      <c r="D95" s="153" t="s">
        <v>146</v>
      </c>
      <c r="E95" s="161" t="s">
        <v>3</v>
      </c>
      <c r="F95" s="162" t="s">
        <v>1287</v>
      </c>
      <c r="H95" s="161" t="s">
        <v>3</v>
      </c>
      <c r="L95" s="160"/>
      <c r="M95" s="163"/>
      <c r="N95" s="164"/>
      <c r="O95" s="164"/>
      <c r="P95" s="164"/>
      <c r="Q95" s="164"/>
      <c r="R95" s="164"/>
      <c r="S95" s="164"/>
      <c r="T95" s="165"/>
      <c r="AT95" s="161" t="s">
        <v>146</v>
      </c>
      <c r="AU95" s="161" t="s">
        <v>86</v>
      </c>
      <c r="AV95" s="14" t="s">
        <v>84</v>
      </c>
      <c r="AW95" s="14" t="s">
        <v>37</v>
      </c>
      <c r="AX95" s="14" t="s">
        <v>76</v>
      </c>
      <c r="AY95" s="161" t="s">
        <v>128</v>
      </c>
    </row>
    <row r="96" spans="1:65" s="13" customFormat="1" ht="12">
      <c r="B96" s="152"/>
      <c r="D96" s="153" t="s">
        <v>146</v>
      </c>
      <c r="E96" s="159" t="s">
        <v>3</v>
      </c>
      <c r="F96" s="154" t="s">
        <v>1288</v>
      </c>
      <c r="H96" s="155">
        <v>4.68</v>
      </c>
      <c r="L96" s="152"/>
      <c r="M96" s="156"/>
      <c r="N96" s="157"/>
      <c r="O96" s="157"/>
      <c r="P96" s="157"/>
      <c r="Q96" s="157"/>
      <c r="R96" s="157"/>
      <c r="S96" s="157"/>
      <c r="T96" s="158"/>
      <c r="AT96" s="159" t="s">
        <v>146</v>
      </c>
      <c r="AU96" s="159" t="s">
        <v>86</v>
      </c>
      <c r="AV96" s="13" t="s">
        <v>86</v>
      </c>
      <c r="AW96" s="13" t="s">
        <v>37</v>
      </c>
      <c r="AX96" s="13" t="s">
        <v>76</v>
      </c>
      <c r="AY96" s="159" t="s">
        <v>128</v>
      </c>
    </row>
    <row r="97" spans="1:65" s="14" customFormat="1" ht="12">
      <c r="B97" s="160"/>
      <c r="D97" s="153" t="s">
        <v>146</v>
      </c>
      <c r="E97" s="161" t="s">
        <v>3</v>
      </c>
      <c r="F97" s="162" t="s">
        <v>1289</v>
      </c>
      <c r="H97" s="161" t="s">
        <v>3</v>
      </c>
      <c r="L97" s="160"/>
      <c r="M97" s="163"/>
      <c r="N97" s="164"/>
      <c r="O97" s="164"/>
      <c r="P97" s="164"/>
      <c r="Q97" s="164"/>
      <c r="R97" s="164"/>
      <c r="S97" s="164"/>
      <c r="T97" s="165"/>
      <c r="AT97" s="161" t="s">
        <v>146</v>
      </c>
      <c r="AU97" s="161" t="s">
        <v>86</v>
      </c>
      <c r="AV97" s="14" t="s">
        <v>84</v>
      </c>
      <c r="AW97" s="14" t="s">
        <v>37</v>
      </c>
      <c r="AX97" s="14" t="s">
        <v>76</v>
      </c>
      <c r="AY97" s="161" t="s">
        <v>128</v>
      </c>
    </row>
    <row r="98" spans="1:65" s="13" customFormat="1" ht="12">
      <c r="B98" s="152"/>
      <c r="D98" s="153" t="s">
        <v>146</v>
      </c>
      <c r="E98" s="159" t="s">
        <v>3</v>
      </c>
      <c r="F98" s="154" t="s">
        <v>1290</v>
      </c>
      <c r="H98" s="155">
        <v>1.944</v>
      </c>
      <c r="L98" s="152"/>
      <c r="M98" s="156"/>
      <c r="N98" s="157"/>
      <c r="O98" s="157"/>
      <c r="P98" s="157"/>
      <c r="Q98" s="157"/>
      <c r="R98" s="157"/>
      <c r="S98" s="157"/>
      <c r="T98" s="158"/>
      <c r="AT98" s="159" t="s">
        <v>146</v>
      </c>
      <c r="AU98" s="159" t="s">
        <v>86</v>
      </c>
      <c r="AV98" s="13" t="s">
        <v>86</v>
      </c>
      <c r="AW98" s="13" t="s">
        <v>37</v>
      </c>
      <c r="AX98" s="13" t="s">
        <v>76</v>
      </c>
      <c r="AY98" s="159" t="s">
        <v>128</v>
      </c>
    </row>
    <row r="99" spans="1:65" s="14" customFormat="1" ht="12">
      <c r="B99" s="160"/>
      <c r="D99" s="153" t="s">
        <v>146</v>
      </c>
      <c r="E99" s="161" t="s">
        <v>3</v>
      </c>
      <c r="F99" s="162" t="s">
        <v>1291</v>
      </c>
      <c r="H99" s="161" t="s">
        <v>3</v>
      </c>
      <c r="L99" s="160"/>
      <c r="M99" s="163"/>
      <c r="N99" s="164"/>
      <c r="O99" s="164"/>
      <c r="P99" s="164"/>
      <c r="Q99" s="164"/>
      <c r="R99" s="164"/>
      <c r="S99" s="164"/>
      <c r="T99" s="165"/>
      <c r="AT99" s="161" t="s">
        <v>146</v>
      </c>
      <c r="AU99" s="161" t="s">
        <v>86</v>
      </c>
      <c r="AV99" s="14" t="s">
        <v>84</v>
      </c>
      <c r="AW99" s="14" t="s">
        <v>37</v>
      </c>
      <c r="AX99" s="14" t="s">
        <v>76</v>
      </c>
      <c r="AY99" s="161" t="s">
        <v>128</v>
      </c>
    </row>
    <row r="100" spans="1:65" s="13" customFormat="1" ht="12">
      <c r="B100" s="152"/>
      <c r="D100" s="153" t="s">
        <v>146</v>
      </c>
      <c r="E100" s="159" t="s">
        <v>3</v>
      </c>
      <c r="F100" s="154" t="s">
        <v>1292</v>
      </c>
      <c r="H100" s="155">
        <v>2.8</v>
      </c>
      <c r="L100" s="152"/>
      <c r="M100" s="156"/>
      <c r="N100" s="157"/>
      <c r="O100" s="157"/>
      <c r="P100" s="157"/>
      <c r="Q100" s="157"/>
      <c r="R100" s="157"/>
      <c r="S100" s="157"/>
      <c r="T100" s="158"/>
      <c r="AT100" s="159" t="s">
        <v>146</v>
      </c>
      <c r="AU100" s="159" t="s">
        <v>86</v>
      </c>
      <c r="AV100" s="13" t="s">
        <v>86</v>
      </c>
      <c r="AW100" s="13" t="s">
        <v>37</v>
      </c>
      <c r="AX100" s="13" t="s">
        <v>76</v>
      </c>
      <c r="AY100" s="159" t="s">
        <v>128</v>
      </c>
    </row>
    <row r="101" spans="1:65" s="16" customFormat="1" ht="12">
      <c r="B101" s="173"/>
      <c r="D101" s="153" t="s">
        <v>146</v>
      </c>
      <c r="E101" s="174" t="s">
        <v>3</v>
      </c>
      <c r="F101" s="175" t="s">
        <v>196</v>
      </c>
      <c r="H101" s="176">
        <v>9.4239999999999995</v>
      </c>
      <c r="L101" s="173"/>
      <c r="M101" s="177"/>
      <c r="N101" s="178"/>
      <c r="O101" s="178"/>
      <c r="P101" s="178"/>
      <c r="Q101" s="178"/>
      <c r="R101" s="178"/>
      <c r="S101" s="178"/>
      <c r="T101" s="179"/>
      <c r="AT101" s="174" t="s">
        <v>146</v>
      </c>
      <c r="AU101" s="174" t="s">
        <v>86</v>
      </c>
      <c r="AV101" s="16" t="s">
        <v>137</v>
      </c>
      <c r="AW101" s="16" t="s">
        <v>37</v>
      </c>
      <c r="AX101" s="16" t="s">
        <v>84</v>
      </c>
      <c r="AY101" s="174" t="s">
        <v>128</v>
      </c>
    </row>
    <row r="102" spans="1:65" s="2" customFormat="1" ht="33" customHeight="1">
      <c r="A102" s="30"/>
      <c r="B102" s="135"/>
      <c r="C102" s="136" t="s">
        <v>423</v>
      </c>
      <c r="D102" s="136" t="s">
        <v>132</v>
      </c>
      <c r="E102" s="137" t="s">
        <v>424</v>
      </c>
      <c r="F102" s="138" t="s">
        <v>425</v>
      </c>
      <c r="G102" s="139" t="s">
        <v>256</v>
      </c>
      <c r="H102" s="140">
        <v>1.17</v>
      </c>
      <c r="I102" s="141">
        <v>4180</v>
      </c>
      <c r="J102" s="141">
        <f>ROUND(I102*H102,2)</f>
        <v>4890.6000000000004</v>
      </c>
      <c r="K102" s="138" t="s">
        <v>136</v>
      </c>
      <c r="L102" s="31"/>
      <c r="M102" s="142" t="s">
        <v>3</v>
      </c>
      <c r="N102" s="143" t="s">
        <v>47</v>
      </c>
      <c r="O102" s="144">
        <v>0</v>
      </c>
      <c r="P102" s="144">
        <f>O102*H102</f>
        <v>0</v>
      </c>
      <c r="Q102" s="144">
        <v>2.5018722040000001</v>
      </c>
      <c r="R102" s="144">
        <f>Q102*H102</f>
        <v>2.92719047868</v>
      </c>
      <c r="S102" s="144">
        <v>0</v>
      </c>
      <c r="T102" s="145">
        <f>S102*H102</f>
        <v>0</v>
      </c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R102" s="146" t="s">
        <v>137</v>
      </c>
      <c r="AT102" s="146" t="s">
        <v>132</v>
      </c>
      <c r="AU102" s="146" t="s">
        <v>86</v>
      </c>
      <c r="AY102" s="18" t="s">
        <v>128</v>
      </c>
      <c r="BE102" s="147">
        <f>IF(N102="základní",J102,0)</f>
        <v>4890.6000000000004</v>
      </c>
      <c r="BF102" s="147">
        <f>IF(N102="snížená",J102,0)</f>
        <v>0</v>
      </c>
      <c r="BG102" s="147">
        <f>IF(N102="zákl. přenesená",J102,0)</f>
        <v>0</v>
      </c>
      <c r="BH102" s="147">
        <f>IF(N102="sníž. přenesená",J102,0)</f>
        <v>0</v>
      </c>
      <c r="BI102" s="147">
        <f>IF(N102="nulová",J102,0)</f>
        <v>0</v>
      </c>
      <c r="BJ102" s="18" t="s">
        <v>84</v>
      </c>
      <c r="BK102" s="147">
        <f>ROUND(I102*H102,2)</f>
        <v>4890.6000000000004</v>
      </c>
      <c r="BL102" s="18" t="s">
        <v>137</v>
      </c>
      <c r="BM102" s="146" t="s">
        <v>426</v>
      </c>
    </row>
    <row r="103" spans="1:65" s="2" customFormat="1" ht="11">
      <c r="A103" s="30"/>
      <c r="B103" s="31"/>
      <c r="C103" s="30"/>
      <c r="D103" s="148" t="s">
        <v>139</v>
      </c>
      <c r="E103" s="30"/>
      <c r="F103" s="149" t="s">
        <v>427</v>
      </c>
      <c r="G103" s="30"/>
      <c r="H103" s="30"/>
      <c r="I103" s="30"/>
      <c r="J103" s="30"/>
      <c r="K103" s="30"/>
      <c r="L103" s="31"/>
      <c r="M103" s="150"/>
      <c r="N103" s="151"/>
      <c r="O103" s="51"/>
      <c r="P103" s="51"/>
      <c r="Q103" s="51"/>
      <c r="R103" s="51"/>
      <c r="S103" s="51"/>
      <c r="T103" s="52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T103" s="18" t="s">
        <v>139</v>
      </c>
      <c r="AU103" s="18" t="s">
        <v>86</v>
      </c>
    </row>
    <row r="104" spans="1:65" s="14" customFormat="1" ht="12">
      <c r="B104" s="160"/>
      <c r="D104" s="153" t="s">
        <v>146</v>
      </c>
      <c r="E104" s="161" t="s">
        <v>3</v>
      </c>
      <c r="F104" s="162" t="s">
        <v>1287</v>
      </c>
      <c r="H104" s="161" t="s">
        <v>3</v>
      </c>
      <c r="L104" s="160"/>
      <c r="M104" s="163"/>
      <c r="N104" s="164"/>
      <c r="O104" s="164"/>
      <c r="P104" s="164"/>
      <c r="Q104" s="164"/>
      <c r="R104" s="164"/>
      <c r="S104" s="164"/>
      <c r="T104" s="165"/>
      <c r="AT104" s="161" t="s">
        <v>146</v>
      </c>
      <c r="AU104" s="161" t="s">
        <v>86</v>
      </c>
      <c r="AV104" s="14" t="s">
        <v>84</v>
      </c>
      <c r="AW104" s="14" t="s">
        <v>37</v>
      </c>
      <c r="AX104" s="14" t="s">
        <v>76</v>
      </c>
      <c r="AY104" s="161" t="s">
        <v>128</v>
      </c>
    </row>
    <row r="105" spans="1:65" s="13" customFormat="1" ht="12">
      <c r="B105" s="152"/>
      <c r="D105" s="153" t="s">
        <v>146</v>
      </c>
      <c r="E105" s="159" t="s">
        <v>3</v>
      </c>
      <c r="F105" s="154" t="s">
        <v>1293</v>
      </c>
      <c r="H105" s="155">
        <v>1.17</v>
      </c>
      <c r="L105" s="152"/>
      <c r="M105" s="156"/>
      <c r="N105" s="157"/>
      <c r="O105" s="157"/>
      <c r="P105" s="157"/>
      <c r="Q105" s="157"/>
      <c r="R105" s="157"/>
      <c r="S105" s="157"/>
      <c r="T105" s="158"/>
      <c r="AT105" s="159" t="s">
        <v>146</v>
      </c>
      <c r="AU105" s="159" t="s">
        <v>86</v>
      </c>
      <c r="AV105" s="13" t="s">
        <v>86</v>
      </c>
      <c r="AW105" s="13" t="s">
        <v>37</v>
      </c>
      <c r="AX105" s="13" t="s">
        <v>76</v>
      </c>
      <c r="AY105" s="159" t="s">
        <v>128</v>
      </c>
    </row>
    <row r="106" spans="1:65" s="16" customFormat="1" ht="12">
      <c r="B106" s="173"/>
      <c r="D106" s="153" t="s">
        <v>146</v>
      </c>
      <c r="E106" s="174" t="s">
        <v>3</v>
      </c>
      <c r="F106" s="175" t="s">
        <v>196</v>
      </c>
      <c r="H106" s="176">
        <v>1.17</v>
      </c>
      <c r="L106" s="173"/>
      <c r="M106" s="177"/>
      <c r="N106" s="178"/>
      <c r="O106" s="178"/>
      <c r="P106" s="178"/>
      <c r="Q106" s="178"/>
      <c r="R106" s="178"/>
      <c r="S106" s="178"/>
      <c r="T106" s="179"/>
      <c r="AT106" s="174" t="s">
        <v>146</v>
      </c>
      <c r="AU106" s="174" t="s">
        <v>86</v>
      </c>
      <c r="AV106" s="16" t="s">
        <v>137</v>
      </c>
      <c r="AW106" s="16" t="s">
        <v>37</v>
      </c>
      <c r="AX106" s="16" t="s">
        <v>84</v>
      </c>
      <c r="AY106" s="174" t="s">
        <v>128</v>
      </c>
    </row>
    <row r="107" spans="1:65" s="2" customFormat="1" ht="24.25" customHeight="1">
      <c r="A107" s="30"/>
      <c r="B107" s="135"/>
      <c r="C107" s="136" t="s">
        <v>251</v>
      </c>
      <c r="D107" s="136" t="s">
        <v>132</v>
      </c>
      <c r="E107" s="137" t="s">
        <v>1294</v>
      </c>
      <c r="F107" s="138" t="s">
        <v>1295</v>
      </c>
      <c r="G107" s="139" t="s">
        <v>256</v>
      </c>
      <c r="H107" s="140">
        <v>4.3600000000000003</v>
      </c>
      <c r="I107" s="141">
        <v>4350</v>
      </c>
      <c r="J107" s="141">
        <f>ROUND(I107*H107,2)</f>
        <v>18966</v>
      </c>
      <c r="K107" s="138" t="s">
        <v>136</v>
      </c>
      <c r="L107" s="31"/>
      <c r="M107" s="142" t="s">
        <v>3</v>
      </c>
      <c r="N107" s="143" t="s">
        <v>47</v>
      </c>
      <c r="O107" s="144">
        <v>0</v>
      </c>
      <c r="P107" s="144">
        <f>O107*H107</f>
        <v>0</v>
      </c>
      <c r="Q107" s="144">
        <v>2.5018699999999998</v>
      </c>
      <c r="R107" s="144">
        <f>Q107*H107</f>
        <v>10.908153199999999</v>
      </c>
      <c r="S107" s="144">
        <v>0</v>
      </c>
      <c r="T107" s="145">
        <f>S107*H107</f>
        <v>0</v>
      </c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R107" s="146" t="s">
        <v>137</v>
      </c>
      <c r="AT107" s="146" t="s">
        <v>132</v>
      </c>
      <c r="AU107" s="146" t="s">
        <v>86</v>
      </c>
      <c r="AY107" s="18" t="s">
        <v>128</v>
      </c>
      <c r="BE107" s="147">
        <f>IF(N107="základní",J107,0)</f>
        <v>18966</v>
      </c>
      <c r="BF107" s="147">
        <f>IF(N107="snížená",J107,0)</f>
        <v>0</v>
      </c>
      <c r="BG107" s="147">
        <f>IF(N107="zákl. přenesená",J107,0)</f>
        <v>0</v>
      </c>
      <c r="BH107" s="147">
        <f>IF(N107="sníž. přenesená",J107,0)</f>
        <v>0</v>
      </c>
      <c r="BI107" s="147">
        <f>IF(N107="nulová",J107,0)</f>
        <v>0</v>
      </c>
      <c r="BJ107" s="18" t="s">
        <v>84</v>
      </c>
      <c r="BK107" s="147">
        <f>ROUND(I107*H107,2)</f>
        <v>18966</v>
      </c>
      <c r="BL107" s="18" t="s">
        <v>137</v>
      </c>
      <c r="BM107" s="146" t="s">
        <v>1296</v>
      </c>
    </row>
    <row r="108" spans="1:65" s="2" customFormat="1" ht="11">
      <c r="A108" s="30"/>
      <c r="B108" s="31"/>
      <c r="C108" s="30"/>
      <c r="D108" s="148" t="s">
        <v>139</v>
      </c>
      <c r="E108" s="30"/>
      <c r="F108" s="149" t="s">
        <v>1297</v>
      </c>
      <c r="G108" s="30"/>
      <c r="H108" s="30"/>
      <c r="I108" s="30"/>
      <c r="J108" s="30"/>
      <c r="K108" s="30"/>
      <c r="L108" s="31"/>
      <c r="M108" s="150"/>
      <c r="N108" s="151"/>
      <c r="O108" s="51"/>
      <c r="P108" s="51"/>
      <c r="Q108" s="51"/>
      <c r="R108" s="51"/>
      <c r="S108" s="51"/>
      <c r="T108" s="52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T108" s="18" t="s">
        <v>139</v>
      </c>
      <c r="AU108" s="18" t="s">
        <v>86</v>
      </c>
    </row>
    <row r="109" spans="1:65" s="14" customFormat="1" ht="12">
      <c r="B109" s="160"/>
      <c r="D109" s="153" t="s">
        <v>146</v>
      </c>
      <c r="E109" s="161" t="s">
        <v>3</v>
      </c>
      <c r="F109" s="162" t="s">
        <v>1298</v>
      </c>
      <c r="H109" s="161" t="s">
        <v>3</v>
      </c>
      <c r="L109" s="160"/>
      <c r="M109" s="163"/>
      <c r="N109" s="164"/>
      <c r="O109" s="164"/>
      <c r="P109" s="164"/>
      <c r="Q109" s="164"/>
      <c r="R109" s="164"/>
      <c r="S109" s="164"/>
      <c r="T109" s="165"/>
      <c r="AT109" s="161" t="s">
        <v>146</v>
      </c>
      <c r="AU109" s="161" t="s">
        <v>86</v>
      </c>
      <c r="AV109" s="14" t="s">
        <v>84</v>
      </c>
      <c r="AW109" s="14" t="s">
        <v>37</v>
      </c>
      <c r="AX109" s="14" t="s">
        <v>76</v>
      </c>
      <c r="AY109" s="161" t="s">
        <v>128</v>
      </c>
    </row>
    <row r="110" spans="1:65" s="13" customFormat="1" ht="12">
      <c r="B110" s="152"/>
      <c r="D110" s="153" t="s">
        <v>146</v>
      </c>
      <c r="E110" s="159" t="s">
        <v>3</v>
      </c>
      <c r="F110" s="154" t="s">
        <v>1299</v>
      </c>
      <c r="H110" s="155">
        <v>4.3600000000000003</v>
      </c>
      <c r="L110" s="152"/>
      <c r="M110" s="156"/>
      <c r="N110" s="157"/>
      <c r="O110" s="157"/>
      <c r="P110" s="157"/>
      <c r="Q110" s="157"/>
      <c r="R110" s="157"/>
      <c r="S110" s="157"/>
      <c r="T110" s="158"/>
      <c r="AT110" s="159" t="s">
        <v>146</v>
      </c>
      <c r="AU110" s="159" t="s">
        <v>86</v>
      </c>
      <c r="AV110" s="13" t="s">
        <v>86</v>
      </c>
      <c r="AW110" s="13" t="s">
        <v>37</v>
      </c>
      <c r="AX110" s="13" t="s">
        <v>76</v>
      </c>
      <c r="AY110" s="159" t="s">
        <v>128</v>
      </c>
    </row>
    <row r="111" spans="1:65" s="16" customFormat="1" ht="12">
      <c r="B111" s="173"/>
      <c r="D111" s="153" t="s">
        <v>146</v>
      </c>
      <c r="E111" s="174" t="s">
        <v>3</v>
      </c>
      <c r="F111" s="175" t="s">
        <v>196</v>
      </c>
      <c r="H111" s="176">
        <v>4.3600000000000003</v>
      </c>
      <c r="L111" s="173"/>
      <c r="M111" s="177"/>
      <c r="N111" s="178"/>
      <c r="O111" s="178"/>
      <c r="P111" s="178"/>
      <c r="Q111" s="178"/>
      <c r="R111" s="178"/>
      <c r="S111" s="178"/>
      <c r="T111" s="179"/>
      <c r="AT111" s="174" t="s">
        <v>146</v>
      </c>
      <c r="AU111" s="174" t="s">
        <v>86</v>
      </c>
      <c r="AV111" s="16" t="s">
        <v>137</v>
      </c>
      <c r="AW111" s="16" t="s">
        <v>37</v>
      </c>
      <c r="AX111" s="16" t="s">
        <v>84</v>
      </c>
      <c r="AY111" s="174" t="s">
        <v>128</v>
      </c>
    </row>
    <row r="112" spans="1:65" s="2" customFormat="1" ht="16.5" customHeight="1">
      <c r="A112" s="30"/>
      <c r="B112" s="135"/>
      <c r="C112" s="136" t="s">
        <v>1300</v>
      </c>
      <c r="D112" s="136" t="s">
        <v>132</v>
      </c>
      <c r="E112" s="137" t="s">
        <v>1301</v>
      </c>
      <c r="F112" s="138" t="s">
        <v>1302</v>
      </c>
      <c r="G112" s="139" t="s">
        <v>176</v>
      </c>
      <c r="H112" s="140">
        <v>17.440000000000001</v>
      </c>
      <c r="I112" s="141">
        <v>570</v>
      </c>
      <c r="J112" s="141">
        <f>ROUND(I112*H112,2)</f>
        <v>9940.7999999999993</v>
      </c>
      <c r="K112" s="138" t="s">
        <v>136</v>
      </c>
      <c r="L112" s="31"/>
      <c r="M112" s="142" t="s">
        <v>3</v>
      </c>
      <c r="N112" s="143" t="s">
        <v>47</v>
      </c>
      <c r="O112" s="144">
        <v>0</v>
      </c>
      <c r="P112" s="144">
        <f>O112*H112</f>
        <v>0</v>
      </c>
      <c r="Q112" s="144">
        <v>1.762E-2</v>
      </c>
      <c r="R112" s="144">
        <f>Q112*H112</f>
        <v>0.30729280000000003</v>
      </c>
      <c r="S112" s="144">
        <v>0</v>
      </c>
      <c r="T112" s="145">
        <f>S112*H112</f>
        <v>0</v>
      </c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R112" s="146" t="s">
        <v>137</v>
      </c>
      <c r="AT112" s="146" t="s">
        <v>132</v>
      </c>
      <c r="AU112" s="146" t="s">
        <v>86</v>
      </c>
      <c r="AY112" s="18" t="s">
        <v>128</v>
      </c>
      <c r="BE112" s="147">
        <f>IF(N112="základní",J112,0)</f>
        <v>9940.7999999999993</v>
      </c>
      <c r="BF112" s="147">
        <f>IF(N112="snížená",J112,0)</f>
        <v>0</v>
      </c>
      <c r="BG112" s="147">
        <f>IF(N112="zákl. přenesená",J112,0)</f>
        <v>0</v>
      </c>
      <c r="BH112" s="147">
        <f>IF(N112="sníž. přenesená",J112,0)</f>
        <v>0</v>
      </c>
      <c r="BI112" s="147">
        <f>IF(N112="nulová",J112,0)</f>
        <v>0</v>
      </c>
      <c r="BJ112" s="18" t="s">
        <v>84</v>
      </c>
      <c r="BK112" s="147">
        <f>ROUND(I112*H112,2)</f>
        <v>9940.7999999999993</v>
      </c>
      <c r="BL112" s="18" t="s">
        <v>137</v>
      </c>
      <c r="BM112" s="146" t="s">
        <v>1303</v>
      </c>
    </row>
    <row r="113" spans="1:65" s="2" customFormat="1" ht="11">
      <c r="A113" s="30"/>
      <c r="B113" s="31"/>
      <c r="C113" s="30"/>
      <c r="D113" s="148" t="s">
        <v>139</v>
      </c>
      <c r="E113" s="30"/>
      <c r="F113" s="149" t="s">
        <v>1304</v>
      </c>
      <c r="G113" s="30"/>
      <c r="H113" s="30"/>
      <c r="I113" s="30"/>
      <c r="J113" s="30"/>
      <c r="K113" s="30"/>
      <c r="L113" s="31"/>
      <c r="M113" s="150"/>
      <c r="N113" s="151"/>
      <c r="O113" s="51"/>
      <c r="P113" s="51"/>
      <c r="Q113" s="51"/>
      <c r="R113" s="51"/>
      <c r="S113" s="51"/>
      <c r="T113" s="52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T113" s="18" t="s">
        <v>139</v>
      </c>
      <c r="AU113" s="18" t="s">
        <v>86</v>
      </c>
    </row>
    <row r="114" spans="1:65" s="13" customFormat="1" ht="12">
      <c r="B114" s="152"/>
      <c r="D114" s="153" t="s">
        <v>146</v>
      </c>
      <c r="E114" s="159" t="s">
        <v>3</v>
      </c>
      <c r="F114" s="154" t="s">
        <v>1305</v>
      </c>
      <c r="H114" s="155">
        <v>17.440000000000001</v>
      </c>
      <c r="L114" s="152"/>
      <c r="M114" s="156"/>
      <c r="N114" s="157"/>
      <c r="O114" s="157"/>
      <c r="P114" s="157"/>
      <c r="Q114" s="157"/>
      <c r="R114" s="157"/>
      <c r="S114" s="157"/>
      <c r="T114" s="158"/>
      <c r="AT114" s="159" t="s">
        <v>146</v>
      </c>
      <c r="AU114" s="159" t="s">
        <v>86</v>
      </c>
      <c r="AV114" s="13" t="s">
        <v>86</v>
      </c>
      <c r="AW114" s="13" t="s">
        <v>37</v>
      </c>
      <c r="AX114" s="13" t="s">
        <v>76</v>
      </c>
      <c r="AY114" s="159" t="s">
        <v>128</v>
      </c>
    </row>
    <row r="115" spans="1:65" s="16" customFormat="1" ht="12">
      <c r="B115" s="173"/>
      <c r="D115" s="153" t="s">
        <v>146</v>
      </c>
      <c r="E115" s="174" t="s">
        <v>3</v>
      </c>
      <c r="F115" s="175" t="s">
        <v>196</v>
      </c>
      <c r="H115" s="176">
        <v>17.440000000000001</v>
      </c>
      <c r="L115" s="173"/>
      <c r="M115" s="177"/>
      <c r="N115" s="178"/>
      <c r="O115" s="178"/>
      <c r="P115" s="178"/>
      <c r="Q115" s="178"/>
      <c r="R115" s="178"/>
      <c r="S115" s="178"/>
      <c r="T115" s="179"/>
      <c r="AT115" s="174" t="s">
        <v>146</v>
      </c>
      <c r="AU115" s="174" t="s">
        <v>86</v>
      </c>
      <c r="AV115" s="16" t="s">
        <v>137</v>
      </c>
      <c r="AW115" s="16" t="s">
        <v>37</v>
      </c>
      <c r="AX115" s="16" t="s">
        <v>84</v>
      </c>
      <c r="AY115" s="174" t="s">
        <v>128</v>
      </c>
    </row>
    <row r="116" spans="1:65" s="12" customFormat="1" ht="22.75" customHeight="1">
      <c r="B116" s="123"/>
      <c r="D116" s="124" t="s">
        <v>75</v>
      </c>
      <c r="E116" s="133" t="s">
        <v>188</v>
      </c>
      <c r="F116" s="133" t="s">
        <v>487</v>
      </c>
      <c r="J116" s="134">
        <f>BK116</f>
        <v>26029.78</v>
      </c>
      <c r="L116" s="123"/>
      <c r="M116" s="127"/>
      <c r="N116" s="128"/>
      <c r="O116" s="128"/>
      <c r="P116" s="129">
        <f>SUM(P117:P144)</f>
        <v>1.0888800000000001</v>
      </c>
      <c r="Q116" s="128"/>
      <c r="R116" s="129">
        <f>SUM(R117:R144)</f>
        <v>5.2395823282999991</v>
      </c>
      <c r="S116" s="128"/>
      <c r="T116" s="130">
        <f>SUM(T117:T144)</f>
        <v>0</v>
      </c>
      <c r="AR116" s="124" t="s">
        <v>84</v>
      </c>
      <c r="AT116" s="131" t="s">
        <v>75</v>
      </c>
      <c r="AU116" s="131" t="s">
        <v>84</v>
      </c>
      <c r="AY116" s="124" t="s">
        <v>128</v>
      </c>
      <c r="BK116" s="132">
        <f>SUM(BK117:BK144)</f>
        <v>26029.78</v>
      </c>
    </row>
    <row r="117" spans="1:65" s="2" customFormat="1" ht="37.75" customHeight="1">
      <c r="A117" s="30"/>
      <c r="B117" s="135"/>
      <c r="C117" s="136" t="s">
        <v>317</v>
      </c>
      <c r="D117" s="136" t="s">
        <v>132</v>
      </c>
      <c r="E117" s="137" t="s">
        <v>1306</v>
      </c>
      <c r="F117" s="138" t="s">
        <v>1307</v>
      </c>
      <c r="G117" s="139" t="s">
        <v>176</v>
      </c>
      <c r="H117" s="140">
        <v>0.78</v>
      </c>
      <c r="I117" s="141">
        <v>2600</v>
      </c>
      <c r="J117" s="141">
        <f>ROUND(I117*H117,2)</f>
        <v>2028</v>
      </c>
      <c r="K117" s="138" t="s">
        <v>156</v>
      </c>
      <c r="L117" s="31"/>
      <c r="M117" s="142" t="s">
        <v>3</v>
      </c>
      <c r="N117" s="143" t="s">
        <v>47</v>
      </c>
      <c r="O117" s="144">
        <v>1.3959999999999999</v>
      </c>
      <c r="P117" s="144">
        <f>O117*H117</f>
        <v>1.0888800000000001</v>
      </c>
      <c r="Q117" s="144">
        <v>0.99007999999999996</v>
      </c>
      <c r="R117" s="144">
        <f>Q117*H117</f>
        <v>0.77226240000000002</v>
      </c>
      <c r="S117" s="144">
        <v>0</v>
      </c>
      <c r="T117" s="145">
        <f>S117*H117</f>
        <v>0</v>
      </c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R117" s="146" t="s">
        <v>137</v>
      </c>
      <c r="AT117" s="146" t="s">
        <v>132</v>
      </c>
      <c r="AU117" s="146" t="s">
        <v>86</v>
      </c>
      <c r="AY117" s="18" t="s">
        <v>128</v>
      </c>
      <c r="BE117" s="147">
        <f>IF(N117="základní",J117,0)</f>
        <v>2028</v>
      </c>
      <c r="BF117" s="147">
        <f>IF(N117="snížená",J117,0)</f>
        <v>0</v>
      </c>
      <c r="BG117" s="147">
        <f>IF(N117="zákl. přenesená",J117,0)</f>
        <v>0</v>
      </c>
      <c r="BH117" s="147">
        <f>IF(N117="sníž. přenesená",J117,0)</f>
        <v>0</v>
      </c>
      <c r="BI117" s="147">
        <f>IF(N117="nulová",J117,0)</f>
        <v>0</v>
      </c>
      <c r="BJ117" s="18" t="s">
        <v>84</v>
      </c>
      <c r="BK117" s="147">
        <f>ROUND(I117*H117,2)</f>
        <v>2028</v>
      </c>
      <c r="BL117" s="18" t="s">
        <v>137</v>
      </c>
      <c r="BM117" s="146" t="s">
        <v>1308</v>
      </c>
    </row>
    <row r="118" spans="1:65" s="2" customFormat="1" ht="11">
      <c r="A118" s="30"/>
      <c r="B118" s="31"/>
      <c r="C118" s="30"/>
      <c r="D118" s="148" t="s">
        <v>139</v>
      </c>
      <c r="E118" s="30"/>
      <c r="F118" s="149" t="s">
        <v>1309</v>
      </c>
      <c r="G118" s="30"/>
      <c r="H118" s="30"/>
      <c r="I118" s="30"/>
      <c r="J118" s="30"/>
      <c r="K118" s="30"/>
      <c r="L118" s="31"/>
      <c r="M118" s="150"/>
      <c r="N118" s="151"/>
      <c r="O118" s="51"/>
      <c r="P118" s="51"/>
      <c r="Q118" s="51"/>
      <c r="R118" s="51"/>
      <c r="S118" s="51"/>
      <c r="T118" s="52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8" t="s">
        <v>139</v>
      </c>
      <c r="AU118" s="18" t="s">
        <v>86</v>
      </c>
    </row>
    <row r="119" spans="1:65" s="14" customFormat="1" ht="12">
      <c r="B119" s="160"/>
      <c r="D119" s="153" t="s">
        <v>146</v>
      </c>
      <c r="E119" s="161" t="s">
        <v>3</v>
      </c>
      <c r="F119" s="162" t="s">
        <v>1310</v>
      </c>
      <c r="H119" s="161" t="s">
        <v>3</v>
      </c>
      <c r="L119" s="160"/>
      <c r="M119" s="163"/>
      <c r="N119" s="164"/>
      <c r="O119" s="164"/>
      <c r="P119" s="164"/>
      <c r="Q119" s="164"/>
      <c r="R119" s="164"/>
      <c r="S119" s="164"/>
      <c r="T119" s="165"/>
      <c r="AT119" s="161" t="s">
        <v>146</v>
      </c>
      <c r="AU119" s="161" t="s">
        <v>86</v>
      </c>
      <c r="AV119" s="14" t="s">
        <v>84</v>
      </c>
      <c r="AW119" s="14" t="s">
        <v>37</v>
      </c>
      <c r="AX119" s="14" t="s">
        <v>76</v>
      </c>
      <c r="AY119" s="161" t="s">
        <v>128</v>
      </c>
    </row>
    <row r="120" spans="1:65" s="13" customFormat="1" ht="12">
      <c r="B120" s="152"/>
      <c r="D120" s="153" t="s">
        <v>146</v>
      </c>
      <c r="E120" s="159" t="s">
        <v>3</v>
      </c>
      <c r="F120" s="154" t="s">
        <v>1311</v>
      </c>
      <c r="H120" s="155">
        <v>0.78</v>
      </c>
      <c r="L120" s="152"/>
      <c r="M120" s="156"/>
      <c r="N120" s="157"/>
      <c r="O120" s="157"/>
      <c r="P120" s="157"/>
      <c r="Q120" s="157"/>
      <c r="R120" s="157"/>
      <c r="S120" s="157"/>
      <c r="T120" s="158"/>
      <c r="AT120" s="159" t="s">
        <v>146</v>
      </c>
      <c r="AU120" s="159" t="s">
        <v>86</v>
      </c>
      <c r="AV120" s="13" t="s">
        <v>86</v>
      </c>
      <c r="AW120" s="13" t="s">
        <v>37</v>
      </c>
      <c r="AX120" s="13" t="s">
        <v>76</v>
      </c>
      <c r="AY120" s="159" t="s">
        <v>128</v>
      </c>
    </row>
    <row r="121" spans="1:65" s="16" customFormat="1" ht="12">
      <c r="B121" s="173"/>
      <c r="D121" s="153" t="s">
        <v>146</v>
      </c>
      <c r="E121" s="174" t="s">
        <v>3</v>
      </c>
      <c r="F121" s="175" t="s">
        <v>196</v>
      </c>
      <c r="H121" s="176">
        <v>0.78</v>
      </c>
      <c r="L121" s="173"/>
      <c r="M121" s="177"/>
      <c r="N121" s="178"/>
      <c r="O121" s="178"/>
      <c r="P121" s="178"/>
      <c r="Q121" s="178"/>
      <c r="R121" s="178"/>
      <c r="S121" s="178"/>
      <c r="T121" s="179"/>
      <c r="AT121" s="174" t="s">
        <v>146</v>
      </c>
      <c r="AU121" s="174" t="s">
        <v>86</v>
      </c>
      <c r="AV121" s="16" t="s">
        <v>137</v>
      </c>
      <c r="AW121" s="16" t="s">
        <v>37</v>
      </c>
      <c r="AX121" s="16" t="s">
        <v>84</v>
      </c>
      <c r="AY121" s="174" t="s">
        <v>128</v>
      </c>
    </row>
    <row r="122" spans="1:65" s="2" customFormat="1" ht="37.75" customHeight="1">
      <c r="A122" s="30"/>
      <c r="B122" s="135"/>
      <c r="C122" s="136" t="s">
        <v>8</v>
      </c>
      <c r="D122" s="136" t="s">
        <v>132</v>
      </c>
      <c r="E122" s="137" t="s">
        <v>1312</v>
      </c>
      <c r="F122" s="138" t="s">
        <v>1313</v>
      </c>
      <c r="G122" s="139" t="s">
        <v>256</v>
      </c>
      <c r="H122" s="140">
        <v>1.744</v>
      </c>
      <c r="I122" s="141">
        <v>5770</v>
      </c>
      <c r="J122" s="141">
        <f>ROUND(I122*H122,2)</f>
        <v>10062.879999999999</v>
      </c>
      <c r="K122" s="138" t="s">
        <v>136</v>
      </c>
      <c r="L122" s="31"/>
      <c r="M122" s="142" t="s">
        <v>3</v>
      </c>
      <c r="N122" s="143" t="s">
        <v>47</v>
      </c>
      <c r="O122" s="144">
        <v>0</v>
      </c>
      <c r="P122" s="144">
        <f>O122*H122</f>
        <v>0</v>
      </c>
      <c r="Q122" s="144">
        <v>2.5018699999999998</v>
      </c>
      <c r="R122" s="144">
        <f>Q122*H122</f>
        <v>4.3632612799999997</v>
      </c>
      <c r="S122" s="144">
        <v>0</v>
      </c>
      <c r="T122" s="145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46" t="s">
        <v>137</v>
      </c>
      <c r="AT122" s="146" t="s">
        <v>132</v>
      </c>
      <c r="AU122" s="146" t="s">
        <v>86</v>
      </c>
      <c r="AY122" s="18" t="s">
        <v>128</v>
      </c>
      <c r="BE122" s="147">
        <f>IF(N122="základní",J122,0)</f>
        <v>10062.879999999999</v>
      </c>
      <c r="BF122" s="147">
        <f>IF(N122="snížená",J122,0)</f>
        <v>0</v>
      </c>
      <c r="BG122" s="147">
        <f>IF(N122="zákl. přenesená",J122,0)</f>
        <v>0</v>
      </c>
      <c r="BH122" s="147">
        <f>IF(N122="sníž. přenesená",J122,0)</f>
        <v>0</v>
      </c>
      <c r="BI122" s="147">
        <f>IF(N122="nulová",J122,0)</f>
        <v>0</v>
      </c>
      <c r="BJ122" s="18" t="s">
        <v>84</v>
      </c>
      <c r="BK122" s="147">
        <f>ROUND(I122*H122,2)</f>
        <v>10062.879999999999</v>
      </c>
      <c r="BL122" s="18" t="s">
        <v>137</v>
      </c>
      <c r="BM122" s="146" t="s">
        <v>1314</v>
      </c>
    </row>
    <row r="123" spans="1:65" s="2" customFormat="1" ht="11">
      <c r="A123" s="30"/>
      <c r="B123" s="31"/>
      <c r="C123" s="30"/>
      <c r="D123" s="148" t="s">
        <v>139</v>
      </c>
      <c r="E123" s="30"/>
      <c r="F123" s="149" t="s">
        <v>1315</v>
      </c>
      <c r="G123" s="30"/>
      <c r="H123" s="30"/>
      <c r="I123" s="30"/>
      <c r="J123" s="30"/>
      <c r="K123" s="30"/>
      <c r="L123" s="31"/>
      <c r="M123" s="150"/>
      <c r="N123" s="151"/>
      <c r="O123" s="51"/>
      <c r="P123" s="51"/>
      <c r="Q123" s="51"/>
      <c r="R123" s="51"/>
      <c r="S123" s="51"/>
      <c r="T123" s="52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139</v>
      </c>
      <c r="AU123" s="18" t="s">
        <v>86</v>
      </c>
    </row>
    <row r="124" spans="1:65" s="14" customFormat="1" ht="12">
      <c r="B124" s="160"/>
      <c r="D124" s="153" t="s">
        <v>146</v>
      </c>
      <c r="E124" s="161" t="s">
        <v>3</v>
      </c>
      <c r="F124" s="162" t="s">
        <v>1316</v>
      </c>
      <c r="H124" s="161" t="s">
        <v>3</v>
      </c>
      <c r="L124" s="160"/>
      <c r="M124" s="163"/>
      <c r="N124" s="164"/>
      <c r="O124" s="164"/>
      <c r="P124" s="164"/>
      <c r="Q124" s="164"/>
      <c r="R124" s="164"/>
      <c r="S124" s="164"/>
      <c r="T124" s="165"/>
      <c r="AT124" s="161" t="s">
        <v>146</v>
      </c>
      <c r="AU124" s="161" t="s">
        <v>86</v>
      </c>
      <c r="AV124" s="14" t="s">
        <v>84</v>
      </c>
      <c r="AW124" s="14" t="s">
        <v>37</v>
      </c>
      <c r="AX124" s="14" t="s">
        <v>76</v>
      </c>
      <c r="AY124" s="161" t="s">
        <v>128</v>
      </c>
    </row>
    <row r="125" spans="1:65" s="13" customFormat="1" ht="12">
      <c r="B125" s="152"/>
      <c r="D125" s="153" t="s">
        <v>146</v>
      </c>
      <c r="E125" s="159" t="s">
        <v>3</v>
      </c>
      <c r="F125" s="154" t="s">
        <v>1317</v>
      </c>
      <c r="H125" s="155">
        <v>0.84399999999999997</v>
      </c>
      <c r="L125" s="152"/>
      <c r="M125" s="156"/>
      <c r="N125" s="157"/>
      <c r="O125" s="157"/>
      <c r="P125" s="157"/>
      <c r="Q125" s="157"/>
      <c r="R125" s="157"/>
      <c r="S125" s="157"/>
      <c r="T125" s="158"/>
      <c r="AT125" s="159" t="s">
        <v>146</v>
      </c>
      <c r="AU125" s="159" t="s">
        <v>86</v>
      </c>
      <c r="AV125" s="13" t="s">
        <v>86</v>
      </c>
      <c r="AW125" s="13" t="s">
        <v>37</v>
      </c>
      <c r="AX125" s="13" t="s">
        <v>76</v>
      </c>
      <c r="AY125" s="159" t="s">
        <v>128</v>
      </c>
    </row>
    <row r="126" spans="1:65" s="13" customFormat="1" ht="12">
      <c r="B126" s="152"/>
      <c r="D126" s="153" t="s">
        <v>146</v>
      </c>
      <c r="E126" s="159" t="s">
        <v>3</v>
      </c>
      <c r="F126" s="154" t="s">
        <v>1318</v>
      </c>
      <c r="H126" s="155">
        <v>0.9</v>
      </c>
      <c r="L126" s="152"/>
      <c r="M126" s="156"/>
      <c r="N126" s="157"/>
      <c r="O126" s="157"/>
      <c r="P126" s="157"/>
      <c r="Q126" s="157"/>
      <c r="R126" s="157"/>
      <c r="S126" s="157"/>
      <c r="T126" s="158"/>
      <c r="AT126" s="159" t="s">
        <v>146</v>
      </c>
      <c r="AU126" s="159" t="s">
        <v>86</v>
      </c>
      <c r="AV126" s="13" t="s">
        <v>86</v>
      </c>
      <c r="AW126" s="13" t="s">
        <v>37</v>
      </c>
      <c r="AX126" s="13" t="s">
        <v>76</v>
      </c>
      <c r="AY126" s="159" t="s">
        <v>128</v>
      </c>
    </row>
    <row r="127" spans="1:65" s="16" customFormat="1" ht="12">
      <c r="B127" s="173"/>
      <c r="D127" s="153" t="s">
        <v>146</v>
      </c>
      <c r="E127" s="174" t="s">
        <v>3</v>
      </c>
      <c r="F127" s="175" t="s">
        <v>196</v>
      </c>
      <c r="H127" s="176">
        <v>1.744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146</v>
      </c>
      <c r="AU127" s="174" t="s">
        <v>86</v>
      </c>
      <c r="AV127" s="16" t="s">
        <v>137</v>
      </c>
      <c r="AW127" s="16" t="s">
        <v>37</v>
      </c>
      <c r="AX127" s="16" t="s">
        <v>84</v>
      </c>
      <c r="AY127" s="174" t="s">
        <v>128</v>
      </c>
    </row>
    <row r="128" spans="1:65" s="2" customFormat="1" ht="37.75" customHeight="1">
      <c r="A128" s="30"/>
      <c r="B128" s="135"/>
      <c r="C128" s="136" t="s">
        <v>1319</v>
      </c>
      <c r="D128" s="136" t="s">
        <v>132</v>
      </c>
      <c r="E128" s="137" t="s">
        <v>1320</v>
      </c>
      <c r="F128" s="138" t="s">
        <v>1321</v>
      </c>
      <c r="G128" s="139" t="s">
        <v>176</v>
      </c>
      <c r="H128" s="140">
        <v>9</v>
      </c>
      <c r="I128" s="141">
        <v>722</v>
      </c>
      <c r="J128" s="141">
        <f>ROUND(I128*H128,2)</f>
        <v>6498</v>
      </c>
      <c r="K128" s="138" t="s">
        <v>136</v>
      </c>
      <c r="L128" s="31"/>
      <c r="M128" s="142" t="s">
        <v>3</v>
      </c>
      <c r="N128" s="143" t="s">
        <v>47</v>
      </c>
      <c r="O128" s="144">
        <v>0</v>
      </c>
      <c r="P128" s="144">
        <f>O128*H128</f>
        <v>0</v>
      </c>
      <c r="Q128" s="144">
        <v>2.1970499999999999E-3</v>
      </c>
      <c r="R128" s="144">
        <f>Q128*H128</f>
        <v>1.9773449999999998E-2</v>
      </c>
      <c r="S128" s="144">
        <v>0</v>
      </c>
      <c r="T128" s="145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46" t="s">
        <v>137</v>
      </c>
      <c r="AT128" s="146" t="s">
        <v>132</v>
      </c>
      <c r="AU128" s="146" t="s">
        <v>86</v>
      </c>
      <c r="AY128" s="18" t="s">
        <v>128</v>
      </c>
      <c r="BE128" s="147">
        <f>IF(N128="základní",J128,0)</f>
        <v>6498</v>
      </c>
      <c r="BF128" s="147">
        <f>IF(N128="snížená",J128,0)</f>
        <v>0</v>
      </c>
      <c r="BG128" s="147">
        <f>IF(N128="zákl. přenesená",J128,0)</f>
        <v>0</v>
      </c>
      <c r="BH128" s="147">
        <f>IF(N128="sníž. přenesená",J128,0)</f>
        <v>0</v>
      </c>
      <c r="BI128" s="147">
        <f>IF(N128="nulová",J128,0)</f>
        <v>0</v>
      </c>
      <c r="BJ128" s="18" t="s">
        <v>84</v>
      </c>
      <c r="BK128" s="147">
        <f>ROUND(I128*H128,2)</f>
        <v>6498</v>
      </c>
      <c r="BL128" s="18" t="s">
        <v>137</v>
      </c>
      <c r="BM128" s="146" t="s">
        <v>1322</v>
      </c>
    </row>
    <row r="129" spans="1:65" s="2" customFormat="1" ht="11">
      <c r="A129" s="30"/>
      <c r="B129" s="31"/>
      <c r="C129" s="30"/>
      <c r="D129" s="148" t="s">
        <v>139</v>
      </c>
      <c r="E129" s="30"/>
      <c r="F129" s="149" t="s">
        <v>1323</v>
      </c>
      <c r="G129" s="30"/>
      <c r="H129" s="30"/>
      <c r="I129" s="30"/>
      <c r="J129" s="30"/>
      <c r="K129" s="30"/>
      <c r="L129" s="31"/>
      <c r="M129" s="150"/>
      <c r="N129" s="151"/>
      <c r="O129" s="51"/>
      <c r="P129" s="51"/>
      <c r="Q129" s="51"/>
      <c r="R129" s="51"/>
      <c r="S129" s="51"/>
      <c r="T129" s="52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8" t="s">
        <v>139</v>
      </c>
      <c r="AU129" s="18" t="s">
        <v>86</v>
      </c>
    </row>
    <row r="130" spans="1:65" s="14" customFormat="1" ht="12">
      <c r="B130" s="160"/>
      <c r="D130" s="153" t="s">
        <v>146</v>
      </c>
      <c r="E130" s="161" t="s">
        <v>3</v>
      </c>
      <c r="F130" s="162" t="s">
        <v>1324</v>
      </c>
      <c r="H130" s="161" t="s">
        <v>3</v>
      </c>
      <c r="L130" s="160"/>
      <c r="M130" s="163"/>
      <c r="N130" s="164"/>
      <c r="O130" s="164"/>
      <c r="P130" s="164"/>
      <c r="Q130" s="164"/>
      <c r="R130" s="164"/>
      <c r="S130" s="164"/>
      <c r="T130" s="165"/>
      <c r="AT130" s="161" t="s">
        <v>146</v>
      </c>
      <c r="AU130" s="161" t="s">
        <v>86</v>
      </c>
      <c r="AV130" s="14" t="s">
        <v>84</v>
      </c>
      <c r="AW130" s="14" t="s">
        <v>37</v>
      </c>
      <c r="AX130" s="14" t="s">
        <v>76</v>
      </c>
      <c r="AY130" s="161" t="s">
        <v>128</v>
      </c>
    </row>
    <row r="131" spans="1:65" s="13" customFormat="1" ht="12">
      <c r="B131" s="152"/>
      <c r="D131" s="153" t="s">
        <v>146</v>
      </c>
      <c r="E131" s="159" t="s">
        <v>3</v>
      </c>
      <c r="F131" s="154" t="s">
        <v>1325</v>
      </c>
      <c r="H131" s="155">
        <v>3</v>
      </c>
      <c r="L131" s="152"/>
      <c r="M131" s="156"/>
      <c r="N131" s="157"/>
      <c r="O131" s="157"/>
      <c r="P131" s="157"/>
      <c r="Q131" s="157"/>
      <c r="R131" s="157"/>
      <c r="S131" s="157"/>
      <c r="T131" s="158"/>
      <c r="AT131" s="159" t="s">
        <v>146</v>
      </c>
      <c r="AU131" s="159" t="s">
        <v>86</v>
      </c>
      <c r="AV131" s="13" t="s">
        <v>86</v>
      </c>
      <c r="AW131" s="13" t="s">
        <v>37</v>
      </c>
      <c r="AX131" s="13" t="s">
        <v>76</v>
      </c>
      <c r="AY131" s="159" t="s">
        <v>128</v>
      </c>
    </row>
    <row r="132" spans="1:65" s="13" customFormat="1" ht="12">
      <c r="B132" s="152"/>
      <c r="D132" s="153" t="s">
        <v>146</v>
      </c>
      <c r="E132" s="159" t="s">
        <v>3</v>
      </c>
      <c r="F132" s="154" t="s">
        <v>1326</v>
      </c>
      <c r="H132" s="155">
        <v>6</v>
      </c>
      <c r="L132" s="152"/>
      <c r="M132" s="156"/>
      <c r="N132" s="157"/>
      <c r="O132" s="157"/>
      <c r="P132" s="157"/>
      <c r="Q132" s="157"/>
      <c r="R132" s="157"/>
      <c r="S132" s="157"/>
      <c r="T132" s="158"/>
      <c r="AT132" s="159" t="s">
        <v>146</v>
      </c>
      <c r="AU132" s="159" t="s">
        <v>86</v>
      </c>
      <c r="AV132" s="13" t="s">
        <v>86</v>
      </c>
      <c r="AW132" s="13" t="s">
        <v>37</v>
      </c>
      <c r="AX132" s="13" t="s">
        <v>76</v>
      </c>
      <c r="AY132" s="159" t="s">
        <v>128</v>
      </c>
    </row>
    <row r="133" spans="1:65" s="16" customFormat="1" ht="12">
      <c r="B133" s="173"/>
      <c r="D133" s="153" t="s">
        <v>146</v>
      </c>
      <c r="E133" s="174" t="s">
        <v>3</v>
      </c>
      <c r="F133" s="175" t="s">
        <v>196</v>
      </c>
      <c r="H133" s="176">
        <v>9</v>
      </c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146</v>
      </c>
      <c r="AU133" s="174" t="s">
        <v>86</v>
      </c>
      <c r="AV133" s="16" t="s">
        <v>137</v>
      </c>
      <c r="AW133" s="16" t="s">
        <v>37</v>
      </c>
      <c r="AX133" s="16" t="s">
        <v>84</v>
      </c>
      <c r="AY133" s="174" t="s">
        <v>128</v>
      </c>
    </row>
    <row r="134" spans="1:65" s="2" customFormat="1" ht="37.75" customHeight="1">
      <c r="A134" s="30"/>
      <c r="B134" s="135"/>
      <c r="C134" s="136" t="s">
        <v>1327</v>
      </c>
      <c r="D134" s="136" t="s">
        <v>132</v>
      </c>
      <c r="E134" s="137" t="s">
        <v>1328</v>
      </c>
      <c r="F134" s="138" t="s">
        <v>1329</v>
      </c>
      <c r="G134" s="139" t="s">
        <v>176</v>
      </c>
      <c r="H134" s="140">
        <v>9</v>
      </c>
      <c r="I134" s="141">
        <v>165</v>
      </c>
      <c r="J134" s="141">
        <f>ROUND(I134*H134,2)</f>
        <v>1485</v>
      </c>
      <c r="K134" s="138" t="s">
        <v>136</v>
      </c>
      <c r="L134" s="31"/>
      <c r="M134" s="142" t="s">
        <v>3</v>
      </c>
      <c r="N134" s="143" t="s">
        <v>47</v>
      </c>
      <c r="O134" s="144">
        <v>0</v>
      </c>
      <c r="P134" s="144">
        <f>O134*H134</f>
        <v>0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46" t="s">
        <v>137</v>
      </c>
      <c r="AT134" s="146" t="s">
        <v>132</v>
      </c>
      <c r="AU134" s="146" t="s">
        <v>86</v>
      </c>
      <c r="AY134" s="18" t="s">
        <v>128</v>
      </c>
      <c r="BE134" s="147">
        <f>IF(N134="základní",J134,0)</f>
        <v>1485</v>
      </c>
      <c r="BF134" s="147">
        <f>IF(N134="snížená",J134,0)</f>
        <v>0</v>
      </c>
      <c r="BG134" s="147">
        <f>IF(N134="zákl. přenesená",J134,0)</f>
        <v>0</v>
      </c>
      <c r="BH134" s="147">
        <f>IF(N134="sníž. přenesená",J134,0)</f>
        <v>0</v>
      </c>
      <c r="BI134" s="147">
        <f>IF(N134="nulová",J134,0)</f>
        <v>0</v>
      </c>
      <c r="BJ134" s="18" t="s">
        <v>84</v>
      </c>
      <c r="BK134" s="147">
        <f>ROUND(I134*H134,2)</f>
        <v>1485</v>
      </c>
      <c r="BL134" s="18" t="s">
        <v>137</v>
      </c>
      <c r="BM134" s="146" t="s">
        <v>1330</v>
      </c>
    </row>
    <row r="135" spans="1:65" s="2" customFormat="1" ht="11">
      <c r="A135" s="30"/>
      <c r="B135" s="31"/>
      <c r="C135" s="30"/>
      <c r="D135" s="148" t="s">
        <v>139</v>
      </c>
      <c r="E135" s="30"/>
      <c r="F135" s="149" t="s">
        <v>1331</v>
      </c>
      <c r="G135" s="30"/>
      <c r="H135" s="30"/>
      <c r="I135" s="30"/>
      <c r="J135" s="30"/>
      <c r="K135" s="30"/>
      <c r="L135" s="31"/>
      <c r="M135" s="150"/>
      <c r="N135" s="151"/>
      <c r="O135" s="51"/>
      <c r="P135" s="51"/>
      <c r="Q135" s="51"/>
      <c r="R135" s="51"/>
      <c r="S135" s="51"/>
      <c r="T135" s="52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T135" s="18" t="s">
        <v>139</v>
      </c>
      <c r="AU135" s="18" t="s">
        <v>86</v>
      </c>
    </row>
    <row r="136" spans="1:65" s="2" customFormat="1" ht="37.75" customHeight="1">
      <c r="A136" s="30"/>
      <c r="B136" s="135"/>
      <c r="C136" s="136" t="s">
        <v>1332</v>
      </c>
      <c r="D136" s="136" t="s">
        <v>132</v>
      </c>
      <c r="E136" s="137" t="s">
        <v>1333</v>
      </c>
      <c r="F136" s="138" t="s">
        <v>1334</v>
      </c>
      <c r="G136" s="139" t="s">
        <v>176</v>
      </c>
      <c r="H136" s="140">
        <v>9</v>
      </c>
      <c r="I136" s="141">
        <v>252</v>
      </c>
      <c r="J136" s="141">
        <f>ROUND(I136*H136,2)</f>
        <v>2268</v>
      </c>
      <c r="K136" s="138" t="s">
        <v>136</v>
      </c>
      <c r="L136" s="31"/>
      <c r="M136" s="142" t="s">
        <v>3</v>
      </c>
      <c r="N136" s="143" t="s">
        <v>47</v>
      </c>
      <c r="O136" s="144">
        <v>0</v>
      </c>
      <c r="P136" s="144">
        <f>O136*H136</f>
        <v>0</v>
      </c>
      <c r="Q136" s="144">
        <v>2.7000000000000001E-3</v>
      </c>
      <c r="R136" s="144">
        <f>Q136*H136</f>
        <v>2.4300000000000002E-2</v>
      </c>
      <c r="S136" s="144">
        <v>0</v>
      </c>
      <c r="T136" s="145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46" t="s">
        <v>137</v>
      </c>
      <c r="AT136" s="146" t="s">
        <v>132</v>
      </c>
      <c r="AU136" s="146" t="s">
        <v>86</v>
      </c>
      <c r="AY136" s="18" t="s">
        <v>128</v>
      </c>
      <c r="BE136" s="147">
        <f>IF(N136="základní",J136,0)</f>
        <v>2268</v>
      </c>
      <c r="BF136" s="147">
        <f>IF(N136="snížená",J136,0)</f>
        <v>0</v>
      </c>
      <c r="BG136" s="147">
        <f>IF(N136="zákl. přenesená",J136,0)</f>
        <v>0</v>
      </c>
      <c r="BH136" s="147">
        <f>IF(N136="sníž. přenesená",J136,0)</f>
        <v>0</v>
      </c>
      <c r="BI136" s="147">
        <f>IF(N136="nulová",J136,0)</f>
        <v>0</v>
      </c>
      <c r="BJ136" s="18" t="s">
        <v>84</v>
      </c>
      <c r="BK136" s="147">
        <f>ROUND(I136*H136,2)</f>
        <v>2268</v>
      </c>
      <c r="BL136" s="18" t="s">
        <v>137</v>
      </c>
      <c r="BM136" s="146" t="s">
        <v>1335</v>
      </c>
    </row>
    <row r="137" spans="1:65" s="2" customFormat="1" ht="11">
      <c r="A137" s="30"/>
      <c r="B137" s="31"/>
      <c r="C137" s="30"/>
      <c r="D137" s="148" t="s">
        <v>139</v>
      </c>
      <c r="E137" s="30"/>
      <c r="F137" s="149" t="s">
        <v>1336</v>
      </c>
      <c r="G137" s="30"/>
      <c r="H137" s="30"/>
      <c r="I137" s="30"/>
      <c r="J137" s="30"/>
      <c r="K137" s="30"/>
      <c r="L137" s="31"/>
      <c r="M137" s="150"/>
      <c r="N137" s="151"/>
      <c r="O137" s="51"/>
      <c r="P137" s="51"/>
      <c r="Q137" s="51"/>
      <c r="R137" s="51"/>
      <c r="S137" s="51"/>
      <c r="T137" s="52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8" t="s">
        <v>139</v>
      </c>
      <c r="AU137" s="18" t="s">
        <v>86</v>
      </c>
    </row>
    <row r="138" spans="1:65" s="2" customFormat="1" ht="44.25" customHeight="1">
      <c r="A138" s="30"/>
      <c r="B138" s="135"/>
      <c r="C138" s="136" t="s">
        <v>1337</v>
      </c>
      <c r="D138" s="136" t="s">
        <v>132</v>
      </c>
      <c r="E138" s="137" t="s">
        <v>1338</v>
      </c>
      <c r="F138" s="138" t="s">
        <v>1339</v>
      </c>
      <c r="G138" s="139" t="s">
        <v>135</v>
      </c>
      <c r="H138" s="140">
        <v>5.7000000000000002E-2</v>
      </c>
      <c r="I138" s="141">
        <v>64700</v>
      </c>
      <c r="J138" s="141">
        <f>ROUND(I138*H138,2)</f>
        <v>3687.9</v>
      </c>
      <c r="K138" s="138" t="s">
        <v>136</v>
      </c>
      <c r="L138" s="31"/>
      <c r="M138" s="142" t="s">
        <v>3</v>
      </c>
      <c r="N138" s="143" t="s">
        <v>47</v>
      </c>
      <c r="O138" s="144">
        <v>0</v>
      </c>
      <c r="P138" s="144">
        <f>O138*H138</f>
        <v>0</v>
      </c>
      <c r="Q138" s="144">
        <v>1.0523719</v>
      </c>
      <c r="R138" s="144">
        <f>Q138*H138</f>
        <v>5.9985198300000001E-2</v>
      </c>
      <c r="S138" s="144">
        <v>0</v>
      </c>
      <c r="T138" s="145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46" t="s">
        <v>137</v>
      </c>
      <c r="AT138" s="146" t="s">
        <v>132</v>
      </c>
      <c r="AU138" s="146" t="s">
        <v>86</v>
      </c>
      <c r="AY138" s="18" t="s">
        <v>128</v>
      </c>
      <c r="BE138" s="147">
        <f>IF(N138="základní",J138,0)</f>
        <v>3687.9</v>
      </c>
      <c r="BF138" s="147">
        <f>IF(N138="snížená",J138,0)</f>
        <v>0</v>
      </c>
      <c r="BG138" s="147">
        <f>IF(N138="zákl. přenesená",J138,0)</f>
        <v>0</v>
      </c>
      <c r="BH138" s="147">
        <f>IF(N138="sníž. přenesená",J138,0)</f>
        <v>0</v>
      </c>
      <c r="BI138" s="147">
        <f>IF(N138="nulová",J138,0)</f>
        <v>0</v>
      </c>
      <c r="BJ138" s="18" t="s">
        <v>84</v>
      </c>
      <c r="BK138" s="147">
        <f>ROUND(I138*H138,2)</f>
        <v>3687.9</v>
      </c>
      <c r="BL138" s="18" t="s">
        <v>137</v>
      </c>
      <c r="BM138" s="146" t="s">
        <v>1340</v>
      </c>
    </row>
    <row r="139" spans="1:65" s="2" customFormat="1" ht="11">
      <c r="A139" s="30"/>
      <c r="B139" s="31"/>
      <c r="C139" s="30"/>
      <c r="D139" s="148" t="s">
        <v>139</v>
      </c>
      <c r="E139" s="30"/>
      <c r="F139" s="149" t="s">
        <v>1341</v>
      </c>
      <c r="G139" s="30"/>
      <c r="H139" s="30"/>
      <c r="I139" s="30"/>
      <c r="J139" s="30"/>
      <c r="K139" s="30"/>
      <c r="L139" s="31"/>
      <c r="M139" s="150"/>
      <c r="N139" s="151"/>
      <c r="O139" s="51"/>
      <c r="P139" s="51"/>
      <c r="Q139" s="51"/>
      <c r="R139" s="51"/>
      <c r="S139" s="51"/>
      <c r="T139" s="52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T139" s="18" t="s">
        <v>139</v>
      </c>
      <c r="AU139" s="18" t="s">
        <v>86</v>
      </c>
    </row>
    <row r="140" spans="1:65" s="14" customFormat="1" ht="12">
      <c r="B140" s="160"/>
      <c r="D140" s="153" t="s">
        <v>146</v>
      </c>
      <c r="E140" s="161" t="s">
        <v>3</v>
      </c>
      <c r="F140" s="162" t="s">
        <v>1342</v>
      </c>
      <c r="H140" s="161" t="s">
        <v>3</v>
      </c>
      <c r="L140" s="160"/>
      <c r="M140" s="163"/>
      <c r="N140" s="164"/>
      <c r="O140" s="164"/>
      <c r="P140" s="164"/>
      <c r="Q140" s="164"/>
      <c r="R140" s="164"/>
      <c r="S140" s="164"/>
      <c r="T140" s="165"/>
      <c r="AT140" s="161" t="s">
        <v>146</v>
      </c>
      <c r="AU140" s="161" t="s">
        <v>86</v>
      </c>
      <c r="AV140" s="14" t="s">
        <v>84</v>
      </c>
      <c r="AW140" s="14" t="s">
        <v>37</v>
      </c>
      <c r="AX140" s="14" t="s">
        <v>76</v>
      </c>
      <c r="AY140" s="161" t="s">
        <v>128</v>
      </c>
    </row>
    <row r="141" spans="1:65" s="13" customFormat="1" ht="12">
      <c r="B141" s="152"/>
      <c r="D141" s="153" t="s">
        <v>146</v>
      </c>
      <c r="E141" s="159" t="s">
        <v>3</v>
      </c>
      <c r="F141" s="154" t="s">
        <v>1343</v>
      </c>
      <c r="H141" s="155">
        <v>7.0000000000000001E-3</v>
      </c>
      <c r="L141" s="152"/>
      <c r="M141" s="156"/>
      <c r="N141" s="157"/>
      <c r="O141" s="157"/>
      <c r="P141" s="157"/>
      <c r="Q141" s="157"/>
      <c r="R141" s="157"/>
      <c r="S141" s="157"/>
      <c r="T141" s="158"/>
      <c r="AT141" s="159" t="s">
        <v>146</v>
      </c>
      <c r="AU141" s="159" t="s">
        <v>86</v>
      </c>
      <c r="AV141" s="13" t="s">
        <v>86</v>
      </c>
      <c r="AW141" s="13" t="s">
        <v>37</v>
      </c>
      <c r="AX141" s="13" t="s">
        <v>76</v>
      </c>
      <c r="AY141" s="159" t="s">
        <v>128</v>
      </c>
    </row>
    <row r="142" spans="1:65" s="13" customFormat="1" ht="12">
      <c r="B142" s="152"/>
      <c r="D142" s="153" t="s">
        <v>146</v>
      </c>
      <c r="E142" s="159" t="s">
        <v>3</v>
      </c>
      <c r="F142" s="154" t="s">
        <v>1344</v>
      </c>
      <c r="H142" s="155">
        <v>2.8000000000000001E-2</v>
      </c>
      <c r="L142" s="152"/>
      <c r="M142" s="156"/>
      <c r="N142" s="157"/>
      <c r="O142" s="157"/>
      <c r="P142" s="157"/>
      <c r="Q142" s="157"/>
      <c r="R142" s="157"/>
      <c r="S142" s="157"/>
      <c r="T142" s="158"/>
      <c r="AT142" s="159" t="s">
        <v>146</v>
      </c>
      <c r="AU142" s="159" t="s">
        <v>86</v>
      </c>
      <c r="AV142" s="13" t="s">
        <v>86</v>
      </c>
      <c r="AW142" s="13" t="s">
        <v>37</v>
      </c>
      <c r="AX142" s="13" t="s">
        <v>76</v>
      </c>
      <c r="AY142" s="159" t="s">
        <v>128</v>
      </c>
    </row>
    <row r="143" spans="1:65" s="13" customFormat="1" ht="24">
      <c r="B143" s="152"/>
      <c r="D143" s="153" t="s">
        <v>146</v>
      </c>
      <c r="E143" s="159" t="s">
        <v>3</v>
      </c>
      <c r="F143" s="154" t="s">
        <v>1345</v>
      </c>
      <c r="H143" s="155">
        <v>2.1999999999999999E-2</v>
      </c>
      <c r="L143" s="152"/>
      <c r="M143" s="156"/>
      <c r="N143" s="157"/>
      <c r="O143" s="157"/>
      <c r="P143" s="157"/>
      <c r="Q143" s="157"/>
      <c r="R143" s="157"/>
      <c r="S143" s="157"/>
      <c r="T143" s="158"/>
      <c r="AT143" s="159" t="s">
        <v>146</v>
      </c>
      <c r="AU143" s="159" t="s">
        <v>86</v>
      </c>
      <c r="AV143" s="13" t="s">
        <v>86</v>
      </c>
      <c r="AW143" s="13" t="s">
        <v>37</v>
      </c>
      <c r="AX143" s="13" t="s">
        <v>76</v>
      </c>
      <c r="AY143" s="159" t="s">
        <v>128</v>
      </c>
    </row>
    <row r="144" spans="1:65" s="16" customFormat="1" ht="12">
      <c r="B144" s="173"/>
      <c r="D144" s="153" t="s">
        <v>146</v>
      </c>
      <c r="E144" s="174" t="s">
        <v>3</v>
      </c>
      <c r="F144" s="175" t="s">
        <v>196</v>
      </c>
      <c r="H144" s="176">
        <v>5.7000000000000002E-2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146</v>
      </c>
      <c r="AU144" s="174" t="s">
        <v>86</v>
      </c>
      <c r="AV144" s="16" t="s">
        <v>137</v>
      </c>
      <c r="AW144" s="16" t="s">
        <v>37</v>
      </c>
      <c r="AX144" s="16" t="s">
        <v>84</v>
      </c>
      <c r="AY144" s="174" t="s">
        <v>128</v>
      </c>
    </row>
    <row r="145" spans="1:65" s="12" customFormat="1" ht="22.75" customHeight="1">
      <c r="B145" s="123"/>
      <c r="D145" s="124" t="s">
        <v>75</v>
      </c>
      <c r="E145" s="133" t="s">
        <v>137</v>
      </c>
      <c r="F145" s="133" t="s">
        <v>577</v>
      </c>
      <c r="J145" s="134">
        <f>BK145</f>
        <v>161206.20000000001</v>
      </c>
      <c r="L145" s="123"/>
      <c r="M145" s="127"/>
      <c r="N145" s="128"/>
      <c r="O145" s="128"/>
      <c r="P145" s="129">
        <f>SUM(P146:P152)</f>
        <v>0</v>
      </c>
      <c r="Q145" s="128"/>
      <c r="R145" s="129">
        <f>SUM(R146:R152)</f>
        <v>2.6438461624800005</v>
      </c>
      <c r="S145" s="128"/>
      <c r="T145" s="130">
        <f>SUM(T146:T152)</f>
        <v>0</v>
      </c>
      <c r="AR145" s="124" t="s">
        <v>84</v>
      </c>
      <c r="AT145" s="131" t="s">
        <v>75</v>
      </c>
      <c r="AU145" s="131" t="s">
        <v>84</v>
      </c>
      <c r="AY145" s="124" t="s">
        <v>128</v>
      </c>
      <c r="BK145" s="132">
        <f>SUM(BK146:BK152)</f>
        <v>161206.20000000001</v>
      </c>
    </row>
    <row r="146" spans="1:65" s="2" customFormat="1" ht="24.25" customHeight="1">
      <c r="A146" s="30"/>
      <c r="B146" s="135"/>
      <c r="C146" s="136" t="s">
        <v>600</v>
      </c>
      <c r="D146" s="136" t="s">
        <v>132</v>
      </c>
      <c r="E146" s="137" t="s">
        <v>601</v>
      </c>
      <c r="F146" s="138" t="s">
        <v>602</v>
      </c>
      <c r="G146" s="139" t="s">
        <v>135</v>
      </c>
      <c r="H146" s="140">
        <v>2.5110000000000001</v>
      </c>
      <c r="I146" s="141">
        <v>64200</v>
      </c>
      <c r="J146" s="141">
        <f>ROUND(I146*H146,2)</f>
        <v>161206.20000000001</v>
      </c>
      <c r="K146" s="138" t="s">
        <v>136</v>
      </c>
      <c r="L146" s="31"/>
      <c r="M146" s="142" t="s">
        <v>3</v>
      </c>
      <c r="N146" s="143" t="s">
        <v>47</v>
      </c>
      <c r="O146" s="144">
        <v>0</v>
      </c>
      <c r="P146" s="144">
        <f>O146*H146</f>
        <v>0</v>
      </c>
      <c r="Q146" s="144">
        <v>1.0529056800000001</v>
      </c>
      <c r="R146" s="144">
        <f>Q146*H146</f>
        <v>2.6438461624800005</v>
      </c>
      <c r="S146" s="144">
        <v>0</v>
      </c>
      <c r="T146" s="145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46" t="s">
        <v>137</v>
      </c>
      <c r="AT146" s="146" t="s">
        <v>132</v>
      </c>
      <c r="AU146" s="146" t="s">
        <v>86</v>
      </c>
      <c r="AY146" s="18" t="s">
        <v>128</v>
      </c>
      <c r="BE146" s="147">
        <f>IF(N146="základní",J146,0)</f>
        <v>161206.20000000001</v>
      </c>
      <c r="BF146" s="147">
        <f>IF(N146="snížená",J146,0)</f>
        <v>0</v>
      </c>
      <c r="BG146" s="147">
        <f>IF(N146="zákl. přenesená",J146,0)</f>
        <v>0</v>
      </c>
      <c r="BH146" s="147">
        <f>IF(N146="sníž. přenesená",J146,0)</f>
        <v>0</v>
      </c>
      <c r="BI146" s="147">
        <f>IF(N146="nulová",J146,0)</f>
        <v>0</v>
      </c>
      <c r="BJ146" s="18" t="s">
        <v>84</v>
      </c>
      <c r="BK146" s="147">
        <f>ROUND(I146*H146,2)</f>
        <v>161206.20000000001</v>
      </c>
      <c r="BL146" s="18" t="s">
        <v>137</v>
      </c>
      <c r="BM146" s="146" t="s">
        <v>603</v>
      </c>
    </row>
    <row r="147" spans="1:65" s="2" customFormat="1" ht="11">
      <c r="A147" s="30"/>
      <c r="B147" s="31"/>
      <c r="C147" s="30"/>
      <c r="D147" s="148" t="s">
        <v>139</v>
      </c>
      <c r="E147" s="30"/>
      <c r="F147" s="149" t="s">
        <v>604</v>
      </c>
      <c r="G147" s="30"/>
      <c r="H147" s="30"/>
      <c r="I147" s="30"/>
      <c r="J147" s="30"/>
      <c r="K147" s="30"/>
      <c r="L147" s="31"/>
      <c r="M147" s="150"/>
      <c r="N147" s="151"/>
      <c r="O147" s="51"/>
      <c r="P147" s="51"/>
      <c r="Q147" s="51"/>
      <c r="R147" s="51"/>
      <c r="S147" s="51"/>
      <c r="T147" s="52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T147" s="18" t="s">
        <v>139</v>
      </c>
      <c r="AU147" s="18" t="s">
        <v>86</v>
      </c>
    </row>
    <row r="148" spans="1:65" s="14" customFormat="1" ht="12">
      <c r="B148" s="160"/>
      <c r="D148" s="153" t="s">
        <v>146</v>
      </c>
      <c r="E148" s="161" t="s">
        <v>3</v>
      </c>
      <c r="F148" s="162" t="s">
        <v>365</v>
      </c>
      <c r="H148" s="161" t="s">
        <v>3</v>
      </c>
      <c r="L148" s="160"/>
      <c r="M148" s="163"/>
      <c r="N148" s="164"/>
      <c r="O148" s="164"/>
      <c r="P148" s="164"/>
      <c r="Q148" s="164"/>
      <c r="R148" s="164"/>
      <c r="S148" s="164"/>
      <c r="T148" s="165"/>
      <c r="AT148" s="161" t="s">
        <v>146</v>
      </c>
      <c r="AU148" s="161" t="s">
        <v>86</v>
      </c>
      <c r="AV148" s="14" t="s">
        <v>84</v>
      </c>
      <c r="AW148" s="14" t="s">
        <v>37</v>
      </c>
      <c r="AX148" s="14" t="s">
        <v>76</v>
      </c>
      <c r="AY148" s="161" t="s">
        <v>128</v>
      </c>
    </row>
    <row r="149" spans="1:65" s="13" customFormat="1" ht="12">
      <c r="B149" s="152"/>
      <c r="D149" s="153" t="s">
        <v>146</v>
      </c>
      <c r="E149" s="159" t="s">
        <v>3</v>
      </c>
      <c r="F149" s="154" t="s">
        <v>1346</v>
      </c>
      <c r="H149" s="155">
        <v>-2.1360000000000001</v>
      </c>
      <c r="L149" s="152"/>
      <c r="M149" s="156"/>
      <c r="N149" s="157"/>
      <c r="O149" s="157"/>
      <c r="P149" s="157"/>
      <c r="Q149" s="157"/>
      <c r="R149" s="157"/>
      <c r="S149" s="157"/>
      <c r="T149" s="158"/>
      <c r="AT149" s="159" t="s">
        <v>146</v>
      </c>
      <c r="AU149" s="159" t="s">
        <v>86</v>
      </c>
      <c r="AV149" s="13" t="s">
        <v>86</v>
      </c>
      <c r="AW149" s="13" t="s">
        <v>37</v>
      </c>
      <c r="AX149" s="13" t="s">
        <v>76</v>
      </c>
      <c r="AY149" s="159" t="s">
        <v>128</v>
      </c>
    </row>
    <row r="150" spans="1:65" s="14" customFormat="1" ht="12">
      <c r="B150" s="160"/>
      <c r="D150" s="153" t="s">
        <v>146</v>
      </c>
      <c r="E150" s="161" t="s">
        <v>3</v>
      </c>
      <c r="F150" s="162" t="s">
        <v>1347</v>
      </c>
      <c r="H150" s="161" t="s">
        <v>3</v>
      </c>
      <c r="L150" s="160"/>
      <c r="M150" s="163"/>
      <c r="N150" s="164"/>
      <c r="O150" s="164"/>
      <c r="P150" s="164"/>
      <c r="Q150" s="164"/>
      <c r="R150" s="164"/>
      <c r="S150" s="164"/>
      <c r="T150" s="165"/>
      <c r="AT150" s="161" t="s">
        <v>146</v>
      </c>
      <c r="AU150" s="161" t="s">
        <v>86</v>
      </c>
      <c r="AV150" s="14" t="s">
        <v>84</v>
      </c>
      <c r="AW150" s="14" t="s">
        <v>37</v>
      </c>
      <c r="AX150" s="14" t="s">
        <v>76</v>
      </c>
      <c r="AY150" s="161" t="s">
        <v>128</v>
      </c>
    </row>
    <row r="151" spans="1:65" s="13" customFormat="1" ht="12">
      <c r="B151" s="152"/>
      <c r="D151" s="153" t="s">
        <v>146</v>
      </c>
      <c r="E151" s="159" t="s">
        <v>3</v>
      </c>
      <c r="F151" s="154" t="s">
        <v>1348</v>
      </c>
      <c r="H151" s="155">
        <v>4.6470000000000002</v>
      </c>
      <c r="L151" s="152"/>
      <c r="M151" s="156"/>
      <c r="N151" s="157"/>
      <c r="O151" s="157"/>
      <c r="P151" s="157"/>
      <c r="Q151" s="157"/>
      <c r="R151" s="157"/>
      <c r="S151" s="157"/>
      <c r="T151" s="158"/>
      <c r="AT151" s="159" t="s">
        <v>146</v>
      </c>
      <c r="AU151" s="159" t="s">
        <v>86</v>
      </c>
      <c r="AV151" s="13" t="s">
        <v>86</v>
      </c>
      <c r="AW151" s="13" t="s">
        <v>37</v>
      </c>
      <c r="AX151" s="13" t="s">
        <v>76</v>
      </c>
      <c r="AY151" s="159" t="s">
        <v>128</v>
      </c>
    </row>
    <row r="152" spans="1:65" s="16" customFormat="1" ht="12">
      <c r="B152" s="173"/>
      <c r="D152" s="153" t="s">
        <v>146</v>
      </c>
      <c r="E152" s="174" t="s">
        <v>3</v>
      </c>
      <c r="F152" s="175" t="s">
        <v>196</v>
      </c>
      <c r="H152" s="176">
        <v>2.5110000000000001</v>
      </c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146</v>
      </c>
      <c r="AU152" s="174" t="s">
        <v>86</v>
      </c>
      <c r="AV152" s="16" t="s">
        <v>137</v>
      </c>
      <c r="AW152" s="16" t="s">
        <v>37</v>
      </c>
      <c r="AX152" s="16" t="s">
        <v>84</v>
      </c>
      <c r="AY152" s="174" t="s">
        <v>128</v>
      </c>
    </row>
    <row r="153" spans="1:65" s="12" customFormat="1" ht="22.75" customHeight="1">
      <c r="B153" s="123"/>
      <c r="D153" s="124" t="s">
        <v>75</v>
      </c>
      <c r="E153" s="133" t="s">
        <v>430</v>
      </c>
      <c r="F153" s="133" t="s">
        <v>646</v>
      </c>
      <c r="J153" s="134">
        <f>BK153</f>
        <v>28914.94</v>
      </c>
      <c r="L153" s="123"/>
      <c r="M153" s="127"/>
      <c r="N153" s="128"/>
      <c r="O153" s="128"/>
      <c r="P153" s="129">
        <f>SUM(P154:P160)</f>
        <v>0</v>
      </c>
      <c r="Q153" s="128"/>
      <c r="R153" s="129">
        <f>SUM(R154:R160)</f>
        <v>10.628411379999999</v>
      </c>
      <c r="S153" s="128"/>
      <c r="T153" s="130">
        <f>SUM(T154:T160)</f>
        <v>0</v>
      </c>
      <c r="AR153" s="124" t="s">
        <v>84</v>
      </c>
      <c r="AT153" s="131" t="s">
        <v>75</v>
      </c>
      <c r="AU153" s="131" t="s">
        <v>84</v>
      </c>
      <c r="AY153" s="124" t="s">
        <v>128</v>
      </c>
      <c r="BK153" s="132">
        <f>SUM(BK154:BK160)</f>
        <v>28914.94</v>
      </c>
    </row>
    <row r="154" spans="1:65" s="2" customFormat="1" ht="37.75" customHeight="1">
      <c r="A154" s="30"/>
      <c r="B154" s="135"/>
      <c r="C154" s="136" t="s">
        <v>1349</v>
      </c>
      <c r="D154" s="136" t="s">
        <v>132</v>
      </c>
      <c r="E154" s="137" t="s">
        <v>1350</v>
      </c>
      <c r="F154" s="138" t="s">
        <v>1351</v>
      </c>
      <c r="G154" s="139" t="s">
        <v>256</v>
      </c>
      <c r="H154" s="140">
        <v>4.6189999999999998</v>
      </c>
      <c r="I154" s="141">
        <v>6260</v>
      </c>
      <c r="J154" s="141">
        <f>ROUND(I154*H154,2)</f>
        <v>28914.94</v>
      </c>
      <c r="K154" s="138" t="s">
        <v>136</v>
      </c>
      <c r="L154" s="31"/>
      <c r="M154" s="142" t="s">
        <v>3</v>
      </c>
      <c r="N154" s="143" t="s">
        <v>47</v>
      </c>
      <c r="O154" s="144">
        <v>0</v>
      </c>
      <c r="P154" s="144">
        <f>O154*H154</f>
        <v>0</v>
      </c>
      <c r="Q154" s="144">
        <v>2.3010199999999998</v>
      </c>
      <c r="R154" s="144">
        <f>Q154*H154</f>
        <v>10.628411379999999</v>
      </c>
      <c r="S154" s="144">
        <v>0</v>
      </c>
      <c r="T154" s="145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46" t="s">
        <v>137</v>
      </c>
      <c r="AT154" s="146" t="s">
        <v>132</v>
      </c>
      <c r="AU154" s="146" t="s">
        <v>86</v>
      </c>
      <c r="AY154" s="18" t="s">
        <v>128</v>
      </c>
      <c r="BE154" s="147">
        <f>IF(N154="základní",J154,0)</f>
        <v>28914.94</v>
      </c>
      <c r="BF154" s="147">
        <f>IF(N154="snížená",J154,0)</f>
        <v>0</v>
      </c>
      <c r="BG154" s="147">
        <f>IF(N154="zákl. přenesená",J154,0)</f>
        <v>0</v>
      </c>
      <c r="BH154" s="147">
        <f>IF(N154="sníž. přenesená",J154,0)</f>
        <v>0</v>
      </c>
      <c r="BI154" s="147">
        <f>IF(N154="nulová",J154,0)</f>
        <v>0</v>
      </c>
      <c r="BJ154" s="18" t="s">
        <v>84</v>
      </c>
      <c r="BK154" s="147">
        <f>ROUND(I154*H154,2)</f>
        <v>28914.94</v>
      </c>
      <c r="BL154" s="18" t="s">
        <v>137</v>
      </c>
      <c r="BM154" s="146" t="s">
        <v>1352</v>
      </c>
    </row>
    <row r="155" spans="1:65" s="2" customFormat="1" ht="11">
      <c r="A155" s="30"/>
      <c r="B155" s="31"/>
      <c r="C155" s="30"/>
      <c r="D155" s="148" t="s">
        <v>139</v>
      </c>
      <c r="E155" s="30"/>
      <c r="F155" s="149" t="s">
        <v>1353</v>
      </c>
      <c r="G155" s="30"/>
      <c r="H155" s="30"/>
      <c r="I155" s="30"/>
      <c r="J155" s="30"/>
      <c r="K155" s="30"/>
      <c r="L155" s="31"/>
      <c r="M155" s="150"/>
      <c r="N155" s="151"/>
      <c r="O155" s="51"/>
      <c r="P155" s="51"/>
      <c r="Q155" s="51"/>
      <c r="R155" s="51"/>
      <c r="S155" s="51"/>
      <c r="T155" s="52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T155" s="18" t="s">
        <v>139</v>
      </c>
      <c r="AU155" s="18" t="s">
        <v>86</v>
      </c>
    </row>
    <row r="156" spans="1:65" s="14" customFormat="1" ht="24">
      <c r="B156" s="160"/>
      <c r="D156" s="153" t="s">
        <v>146</v>
      </c>
      <c r="E156" s="161" t="s">
        <v>3</v>
      </c>
      <c r="F156" s="162" t="s">
        <v>1354</v>
      </c>
      <c r="H156" s="161" t="s">
        <v>3</v>
      </c>
      <c r="L156" s="160"/>
      <c r="M156" s="163"/>
      <c r="N156" s="164"/>
      <c r="O156" s="164"/>
      <c r="P156" s="164"/>
      <c r="Q156" s="164"/>
      <c r="R156" s="164"/>
      <c r="S156" s="164"/>
      <c r="T156" s="165"/>
      <c r="AT156" s="161" t="s">
        <v>146</v>
      </c>
      <c r="AU156" s="161" t="s">
        <v>86</v>
      </c>
      <c r="AV156" s="14" t="s">
        <v>84</v>
      </c>
      <c r="AW156" s="14" t="s">
        <v>37</v>
      </c>
      <c r="AX156" s="14" t="s">
        <v>76</v>
      </c>
      <c r="AY156" s="161" t="s">
        <v>128</v>
      </c>
    </row>
    <row r="157" spans="1:65" s="13" customFormat="1" ht="12">
      <c r="B157" s="152"/>
      <c r="D157" s="153" t="s">
        <v>146</v>
      </c>
      <c r="E157" s="159" t="s">
        <v>3</v>
      </c>
      <c r="F157" s="154" t="s">
        <v>1355</v>
      </c>
      <c r="H157" s="155">
        <v>0.63600000000000001</v>
      </c>
      <c r="L157" s="152"/>
      <c r="M157" s="156"/>
      <c r="N157" s="157"/>
      <c r="O157" s="157"/>
      <c r="P157" s="157"/>
      <c r="Q157" s="157"/>
      <c r="R157" s="157"/>
      <c r="S157" s="157"/>
      <c r="T157" s="158"/>
      <c r="AT157" s="159" t="s">
        <v>146</v>
      </c>
      <c r="AU157" s="159" t="s">
        <v>86</v>
      </c>
      <c r="AV157" s="13" t="s">
        <v>86</v>
      </c>
      <c r="AW157" s="13" t="s">
        <v>37</v>
      </c>
      <c r="AX157" s="13" t="s">
        <v>76</v>
      </c>
      <c r="AY157" s="159" t="s">
        <v>128</v>
      </c>
    </row>
    <row r="158" spans="1:65" s="14" customFormat="1" ht="24">
      <c r="B158" s="160"/>
      <c r="D158" s="153" t="s">
        <v>146</v>
      </c>
      <c r="E158" s="161" t="s">
        <v>3</v>
      </c>
      <c r="F158" s="162" t="s">
        <v>1356</v>
      </c>
      <c r="H158" s="161" t="s">
        <v>3</v>
      </c>
      <c r="L158" s="160"/>
      <c r="M158" s="163"/>
      <c r="N158" s="164"/>
      <c r="O158" s="164"/>
      <c r="P158" s="164"/>
      <c r="Q158" s="164"/>
      <c r="R158" s="164"/>
      <c r="S158" s="164"/>
      <c r="T158" s="165"/>
      <c r="AT158" s="161" t="s">
        <v>146</v>
      </c>
      <c r="AU158" s="161" t="s">
        <v>86</v>
      </c>
      <c r="AV158" s="14" t="s">
        <v>84</v>
      </c>
      <c r="AW158" s="14" t="s">
        <v>37</v>
      </c>
      <c r="AX158" s="14" t="s">
        <v>76</v>
      </c>
      <c r="AY158" s="161" t="s">
        <v>128</v>
      </c>
    </row>
    <row r="159" spans="1:65" s="13" customFormat="1" ht="12">
      <c r="B159" s="152"/>
      <c r="D159" s="153" t="s">
        <v>146</v>
      </c>
      <c r="E159" s="159" t="s">
        <v>3</v>
      </c>
      <c r="F159" s="154" t="s">
        <v>1357</v>
      </c>
      <c r="H159" s="155">
        <v>3.9830000000000001</v>
      </c>
      <c r="L159" s="152"/>
      <c r="M159" s="156"/>
      <c r="N159" s="157"/>
      <c r="O159" s="157"/>
      <c r="P159" s="157"/>
      <c r="Q159" s="157"/>
      <c r="R159" s="157"/>
      <c r="S159" s="157"/>
      <c r="T159" s="158"/>
      <c r="AT159" s="159" t="s">
        <v>146</v>
      </c>
      <c r="AU159" s="159" t="s">
        <v>86</v>
      </c>
      <c r="AV159" s="13" t="s">
        <v>86</v>
      </c>
      <c r="AW159" s="13" t="s">
        <v>37</v>
      </c>
      <c r="AX159" s="13" t="s">
        <v>76</v>
      </c>
      <c r="AY159" s="159" t="s">
        <v>128</v>
      </c>
    </row>
    <row r="160" spans="1:65" s="16" customFormat="1" ht="12">
      <c r="B160" s="173"/>
      <c r="D160" s="153" t="s">
        <v>146</v>
      </c>
      <c r="E160" s="174" t="s">
        <v>3</v>
      </c>
      <c r="F160" s="175" t="s">
        <v>196</v>
      </c>
      <c r="H160" s="176">
        <v>4.6189999999999998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146</v>
      </c>
      <c r="AU160" s="174" t="s">
        <v>86</v>
      </c>
      <c r="AV160" s="16" t="s">
        <v>137</v>
      </c>
      <c r="AW160" s="16" t="s">
        <v>37</v>
      </c>
      <c r="AX160" s="16" t="s">
        <v>84</v>
      </c>
      <c r="AY160" s="174" t="s">
        <v>128</v>
      </c>
    </row>
    <row r="161" spans="1:65" s="12" customFormat="1" ht="22.75" customHeight="1">
      <c r="B161" s="123"/>
      <c r="D161" s="124" t="s">
        <v>75</v>
      </c>
      <c r="E161" s="133" t="s">
        <v>251</v>
      </c>
      <c r="F161" s="133" t="s">
        <v>252</v>
      </c>
      <c r="J161" s="134">
        <f>BK161</f>
        <v>26649.93</v>
      </c>
      <c r="L161" s="123"/>
      <c r="M161" s="127"/>
      <c r="N161" s="128"/>
      <c r="O161" s="128"/>
      <c r="P161" s="129">
        <f>SUM(P162:P187)</f>
        <v>21.774516000000002</v>
      </c>
      <c r="Q161" s="128"/>
      <c r="R161" s="129">
        <f>SUM(R162:R187)</f>
        <v>6.845978E-3</v>
      </c>
      <c r="S161" s="128"/>
      <c r="T161" s="130">
        <f>SUM(T162:T187)</f>
        <v>1.3485</v>
      </c>
      <c r="AR161" s="124" t="s">
        <v>84</v>
      </c>
      <c r="AT161" s="131" t="s">
        <v>75</v>
      </c>
      <c r="AU161" s="131" t="s">
        <v>84</v>
      </c>
      <c r="AY161" s="124" t="s">
        <v>128</v>
      </c>
      <c r="BK161" s="132">
        <f>SUM(BK162:BK187)</f>
        <v>26649.93</v>
      </c>
    </row>
    <row r="162" spans="1:65" s="2" customFormat="1" ht="24.25" customHeight="1">
      <c r="A162" s="30"/>
      <c r="B162" s="135"/>
      <c r="C162" s="136" t="s">
        <v>288</v>
      </c>
      <c r="D162" s="136" t="s">
        <v>132</v>
      </c>
      <c r="E162" s="137" t="s">
        <v>1358</v>
      </c>
      <c r="F162" s="138" t="s">
        <v>1359</v>
      </c>
      <c r="G162" s="139" t="s">
        <v>1360</v>
      </c>
      <c r="H162" s="140">
        <v>4</v>
      </c>
      <c r="I162" s="141">
        <v>1350</v>
      </c>
      <c r="J162" s="141">
        <f>ROUND(I162*H162,2)</f>
        <v>5400</v>
      </c>
      <c r="K162" s="138" t="s">
        <v>156</v>
      </c>
      <c r="L162" s="31"/>
      <c r="M162" s="142" t="s">
        <v>3</v>
      </c>
      <c r="N162" s="143" t="s">
        <v>47</v>
      </c>
      <c r="O162" s="144">
        <v>2.73</v>
      </c>
      <c r="P162" s="144">
        <f>O162*H162</f>
        <v>10.92</v>
      </c>
      <c r="Q162" s="144">
        <v>0</v>
      </c>
      <c r="R162" s="144">
        <f>Q162*H162</f>
        <v>0</v>
      </c>
      <c r="S162" s="144">
        <v>0</v>
      </c>
      <c r="T162" s="145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46" t="s">
        <v>137</v>
      </c>
      <c r="AT162" s="146" t="s">
        <v>132</v>
      </c>
      <c r="AU162" s="146" t="s">
        <v>86</v>
      </c>
      <c r="AY162" s="18" t="s">
        <v>128</v>
      </c>
      <c r="BE162" s="147">
        <f>IF(N162="základní",J162,0)</f>
        <v>5400</v>
      </c>
      <c r="BF162" s="147">
        <f>IF(N162="snížená",J162,0)</f>
        <v>0</v>
      </c>
      <c r="BG162" s="147">
        <f>IF(N162="zákl. přenesená",J162,0)</f>
        <v>0</v>
      </c>
      <c r="BH162" s="147">
        <f>IF(N162="sníž. přenesená",J162,0)</f>
        <v>0</v>
      </c>
      <c r="BI162" s="147">
        <f>IF(N162="nulová",J162,0)</f>
        <v>0</v>
      </c>
      <c r="BJ162" s="18" t="s">
        <v>84</v>
      </c>
      <c r="BK162" s="147">
        <f>ROUND(I162*H162,2)</f>
        <v>5400</v>
      </c>
      <c r="BL162" s="18" t="s">
        <v>137</v>
      </c>
      <c r="BM162" s="146" t="s">
        <v>1361</v>
      </c>
    </row>
    <row r="163" spans="1:65" s="2" customFormat="1" ht="11">
      <c r="A163" s="30"/>
      <c r="B163" s="31"/>
      <c r="C163" s="30"/>
      <c r="D163" s="148" t="s">
        <v>139</v>
      </c>
      <c r="E163" s="30"/>
      <c r="F163" s="149" t="s">
        <v>1362</v>
      </c>
      <c r="G163" s="30"/>
      <c r="H163" s="30"/>
      <c r="I163" s="30"/>
      <c r="J163" s="30"/>
      <c r="K163" s="30"/>
      <c r="L163" s="31"/>
      <c r="M163" s="150"/>
      <c r="N163" s="151"/>
      <c r="O163" s="51"/>
      <c r="P163" s="51"/>
      <c r="Q163" s="51"/>
      <c r="R163" s="51"/>
      <c r="S163" s="51"/>
      <c r="T163" s="52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T163" s="18" t="s">
        <v>139</v>
      </c>
      <c r="AU163" s="18" t="s">
        <v>86</v>
      </c>
    </row>
    <row r="164" spans="1:65" s="2" customFormat="1" ht="37.75" customHeight="1">
      <c r="A164" s="30"/>
      <c r="B164" s="135"/>
      <c r="C164" s="136" t="s">
        <v>310</v>
      </c>
      <c r="D164" s="136" t="s">
        <v>132</v>
      </c>
      <c r="E164" s="137" t="s">
        <v>1363</v>
      </c>
      <c r="F164" s="138" t="s">
        <v>1364</v>
      </c>
      <c r="G164" s="139" t="s">
        <v>256</v>
      </c>
      <c r="H164" s="140">
        <v>0.441</v>
      </c>
      <c r="I164" s="141">
        <v>4900</v>
      </c>
      <c r="J164" s="141">
        <f>ROUND(I164*H164,2)</f>
        <v>2160.9</v>
      </c>
      <c r="K164" s="138" t="s">
        <v>156</v>
      </c>
      <c r="L164" s="31"/>
      <c r="M164" s="142" t="s">
        <v>3</v>
      </c>
      <c r="N164" s="143" t="s">
        <v>47</v>
      </c>
      <c r="O164" s="144">
        <v>7.476</v>
      </c>
      <c r="P164" s="144">
        <f>O164*H164</f>
        <v>3.296916</v>
      </c>
      <c r="Q164" s="144">
        <v>0</v>
      </c>
      <c r="R164" s="144">
        <f>Q164*H164</f>
        <v>0</v>
      </c>
      <c r="S164" s="144">
        <v>2.1</v>
      </c>
      <c r="T164" s="145">
        <f>S164*H164</f>
        <v>0.92610000000000003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46" t="s">
        <v>137</v>
      </c>
      <c r="AT164" s="146" t="s">
        <v>132</v>
      </c>
      <c r="AU164" s="146" t="s">
        <v>86</v>
      </c>
      <c r="AY164" s="18" t="s">
        <v>128</v>
      </c>
      <c r="BE164" s="147">
        <f>IF(N164="základní",J164,0)</f>
        <v>2160.9</v>
      </c>
      <c r="BF164" s="147">
        <f>IF(N164="snížená",J164,0)</f>
        <v>0</v>
      </c>
      <c r="BG164" s="147">
        <f>IF(N164="zákl. přenesená",J164,0)</f>
        <v>0</v>
      </c>
      <c r="BH164" s="147">
        <f>IF(N164="sníž. přenesená",J164,0)</f>
        <v>0</v>
      </c>
      <c r="BI164" s="147">
        <f>IF(N164="nulová",J164,0)</f>
        <v>0</v>
      </c>
      <c r="BJ164" s="18" t="s">
        <v>84</v>
      </c>
      <c r="BK164" s="147">
        <f>ROUND(I164*H164,2)</f>
        <v>2160.9</v>
      </c>
      <c r="BL164" s="18" t="s">
        <v>137</v>
      </c>
      <c r="BM164" s="146" t="s">
        <v>1365</v>
      </c>
    </row>
    <row r="165" spans="1:65" s="2" customFormat="1" ht="11">
      <c r="A165" s="30"/>
      <c r="B165" s="31"/>
      <c r="C165" s="30"/>
      <c r="D165" s="148" t="s">
        <v>139</v>
      </c>
      <c r="E165" s="30"/>
      <c r="F165" s="149" t="s">
        <v>1366</v>
      </c>
      <c r="G165" s="30"/>
      <c r="H165" s="30"/>
      <c r="I165" s="30"/>
      <c r="J165" s="30"/>
      <c r="K165" s="30"/>
      <c r="L165" s="31"/>
      <c r="M165" s="150"/>
      <c r="N165" s="151"/>
      <c r="O165" s="51"/>
      <c r="P165" s="51"/>
      <c r="Q165" s="51"/>
      <c r="R165" s="51"/>
      <c r="S165" s="51"/>
      <c r="T165" s="52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T165" s="18" t="s">
        <v>139</v>
      </c>
      <c r="AU165" s="18" t="s">
        <v>86</v>
      </c>
    </row>
    <row r="166" spans="1:65" s="14" customFormat="1" ht="12">
      <c r="B166" s="160"/>
      <c r="D166" s="153" t="s">
        <v>146</v>
      </c>
      <c r="E166" s="161" t="s">
        <v>3</v>
      </c>
      <c r="F166" s="162" t="s">
        <v>1367</v>
      </c>
      <c r="H166" s="161" t="s">
        <v>3</v>
      </c>
      <c r="L166" s="160"/>
      <c r="M166" s="163"/>
      <c r="N166" s="164"/>
      <c r="O166" s="164"/>
      <c r="P166" s="164"/>
      <c r="Q166" s="164"/>
      <c r="R166" s="164"/>
      <c r="S166" s="164"/>
      <c r="T166" s="165"/>
      <c r="AT166" s="161" t="s">
        <v>146</v>
      </c>
      <c r="AU166" s="161" t="s">
        <v>86</v>
      </c>
      <c r="AV166" s="14" t="s">
        <v>84</v>
      </c>
      <c r="AW166" s="14" t="s">
        <v>37</v>
      </c>
      <c r="AX166" s="14" t="s">
        <v>76</v>
      </c>
      <c r="AY166" s="161" t="s">
        <v>128</v>
      </c>
    </row>
    <row r="167" spans="1:65" s="13" customFormat="1" ht="12">
      <c r="B167" s="152"/>
      <c r="D167" s="153" t="s">
        <v>146</v>
      </c>
      <c r="E167" s="159" t="s">
        <v>3</v>
      </c>
      <c r="F167" s="154" t="s">
        <v>1368</v>
      </c>
      <c r="H167" s="155">
        <v>0.441</v>
      </c>
      <c r="L167" s="152"/>
      <c r="M167" s="156"/>
      <c r="N167" s="157"/>
      <c r="O167" s="157"/>
      <c r="P167" s="157"/>
      <c r="Q167" s="157"/>
      <c r="R167" s="157"/>
      <c r="S167" s="157"/>
      <c r="T167" s="158"/>
      <c r="AT167" s="159" t="s">
        <v>146</v>
      </c>
      <c r="AU167" s="159" t="s">
        <v>86</v>
      </c>
      <c r="AV167" s="13" t="s">
        <v>86</v>
      </c>
      <c r="AW167" s="13" t="s">
        <v>37</v>
      </c>
      <c r="AX167" s="13" t="s">
        <v>76</v>
      </c>
      <c r="AY167" s="159" t="s">
        <v>128</v>
      </c>
    </row>
    <row r="168" spans="1:65" s="16" customFormat="1" ht="12">
      <c r="B168" s="173"/>
      <c r="D168" s="153" t="s">
        <v>146</v>
      </c>
      <c r="E168" s="174" t="s">
        <v>3</v>
      </c>
      <c r="F168" s="175" t="s">
        <v>196</v>
      </c>
      <c r="H168" s="176">
        <v>0.441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146</v>
      </c>
      <c r="AU168" s="174" t="s">
        <v>86</v>
      </c>
      <c r="AV168" s="16" t="s">
        <v>137</v>
      </c>
      <c r="AW168" s="16" t="s">
        <v>37</v>
      </c>
      <c r="AX168" s="16" t="s">
        <v>84</v>
      </c>
      <c r="AY168" s="174" t="s">
        <v>128</v>
      </c>
    </row>
    <row r="169" spans="1:65" s="2" customFormat="1" ht="24.25" customHeight="1">
      <c r="A169" s="30"/>
      <c r="B169" s="135"/>
      <c r="C169" s="136" t="s">
        <v>239</v>
      </c>
      <c r="D169" s="136" t="s">
        <v>132</v>
      </c>
      <c r="E169" s="137" t="s">
        <v>1369</v>
      </c>
      <c r="F169" s="138" t="s">
        <v>1370</v>
      </c>
      <c r="G169" s="139" t="s">
        <v>561</v>
      </c>
      <c r="H169" s="140">
        <v>6</v>
      </c>
      <c r="I169" s="141">
        <v>296</v>
      </c>
      <c r="J169" s="141">
        <f>ROUND(I169*H169,2)</f>
        <v>1776</v>
      </c>
      <c r="K169" s="138" t="s">
        <v>156</v>
      </c>
      <c r="L169" s="31"/>
      <c r="M169" s="142" t="s">
        <v>3</v>
      </c>
      <c r="N169" s="143" t="s">
        <v>47</v>
      </c>
      <c r="O169" s="144">
        <v>0.64</v>
      </c>
      <c r="P169" s="144">
        <f>O169*H169</f>
        <v>3.84</v>
      </c>
      <c r="Q169" s="144">
        <v>0</v>
      </c>
      <c r="R169" s="144">
        <f>Q169*H169</f>
        <v>0</v>
      </c>
      <c r="S169" s="144">
        <v>7.0000000000000007E-2</v>
      </c>
      <c r="T169" s="145">
        <f>S169*H169</f>
        <v>0.42000000000000004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46" t="s">
        <v>137</v>
      </c>
      <c r="AT169" s="146" t="s">
        <v>132</v>
      </c>
      <c r="AU169" s="146" t="s">
        <v>86</v>
      </c>
      <c r="AY169" s="18" t="s">
        <v>128</v>
      </c>
      <c r="BE169" s="147">
        <f>IF(N169="základní",J169,0)</f>
        <v>1776</v>
      </c>
      <c r="BF169" s="147">
        <f>IF(N169="snížená",J169,0)</f>
        <v>0</v>
      </c>
      <c r="BG169" s="147">
        <f>IF(N169="zákl. přenesená",J169,0)</f>
        <v>0</v>
      </c>
      <c r="BH169" s="147">
        <f>IF(N169="sníž. přenesená",J169,0)</f>
        <v>0</v>
      </c>
      <c r="BI169" s="147">
        <f>IF(N169="nulová",J169,0)</f>
        <v>0</v>
      </c>
      <c r="BJ169" s="18" t="s">
        <v>84</v>
      </c>
      <c r="BK169" s="147">
        <f>ROUND(I169*H169,2)</f>
        <v>1776</v>
      </c>
      <c r="BL169" s="18" t="s">
        <v>137</v>
      </c>
      <c r="BM169" s="146" t="s">
        <v>1371</v>
      </c>
    </row>
    <row r="170" spans="1:65" s="2" customFormat="1" ht="11">
      <c r="A170" s="30"/>
      <c r="B170" s="31"/>
      <c r="C170" s="30"/>
      <c r="D170" s="148" t="s">
        <v>139</v>
      </c>
      <c r="E170" s="30"/>
      <c r="F170" s="149" t="s">
        <v>1372</v>
      </c>
      <c r="G170" s="30"/>
      <c r="H170" s="30"/>
      <c r="I170" s="30"/>
      <c r="J170" s="30"/>
      <c r="K170" s="30"/>
      <c r="L170" s="31"/>
      <c r="M170" s="150"/>
      <c r="N170" s="151"/>
      <c r="O170" s="51"/>
      <c r="P170" s="51"/>
      <c r="Q170" s="51"/>
      <c r="R170" s="51"/>
      <c r="S170" s="51"/>
      <c r="T170" s="52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T170" s="18" t="s">
        <v>139</v>
      </c>
      <c r="AU170" s="18" t="s">
        <v>86</v>
      </c>
    </row>
    <row r="171" spans="1:65" s="2" customFormat="1" ht="24.25" customHeight="1">
      <c r="A171" s="30"/>
      <c r="B171" s="135"/>
      <c r="C171" s="136" t="s">
        <v>798</v>
      </c>
      <c r="D171" s="136" t="s">
        <v>132</v>
      </c>
      <c r="E171" s="137" t="s">
        <v>799</v>
      </c>
      <c r="F171" s="138" t="s">
        <v>800</v>
      </c>
      <c r="G171" s="139" t="s">
        <v>561</v>
      </c>
      <c r="H171" s="140">
        <v>10.6</v>
      </c>
      <c r="I171" s="141">
        <v>200</v>
      </c>
      <c r="J171" s="141">
        <f>ROUND(I171*H171,2)</f>
        <v>2120</v>
      </c>
      <c r="K171" s="138" t="s">
        <v>136</v>
      </c>
      <c r="L171" s="31"/>
      <c r="M171" s="142" t="s">
        <v>3</v>
      </c>
      <c r="N171" s="143" t="s">
        <v>47</v>
      </c>
      <c r="O171" s="144">
        <v>0</v>
      </c>
      <c r="P171" s="144">
        <f>O171*H171</f>
        <v>0</v>
      </c>
      <c r="Q171" s="144">
        <v>1.113E-5</v>
      </c>
      <c r="R171" s="144">
        <f>Q171*H171</f>
        <v>1.17978E-4</v>
      </c>
      <c r="S171" s="144">
        <v>0</v>
      </c>
      <c r="T171" s="145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46" t="s">
        <v>137</v>
      </c>
      <c r="AT171" s="146" t="s">
        <v>132</v>
      </c>
      <c r="AU171" s="146" t="s">
        <v>86</v>
      </c>
      <c r="AY171" s="18" t="s">
        <v>128</v>
      </c>
      <c r="BE171" s="147">
        <f>IF(N171="základní",J171,0)</f>
        <v>2120</v>
      </c>
      <c r="BF171" s="147">
        <f>IF(N171="snížená",J171,0)</f>
        <v>0</v>
      </c>
      <c r="BG171" s="147">
        <f>IF(N171="zákl. přenesená",J171,0)</f>
        <v>0</v>
      </c>
      <c r="BH171" s="147">
        <f>IF(N171="sníž. přenesená",J171,0)</f>
        <v>0</v>
      </c>
      <c r="BI171" s="147">
        <f>IF(N171="nulová",J171,0)</f>
        <v>0</v>
      </c>
      <c r="BJ171" s="18" t="s">
        <v>84</v>
      </c>
      <c r="BK171" s="147">
        <f>ROUND(I171*H171,2)</f>
        <v>2120</v>
      </c>
      <c r="BL171" s="18" t="s">
        <v>137</v>
      </c>
      <c r="BM171" s="146" t="s">
        <v>801</v>
      </c>
    </row>
    <row r="172" spans="1:65" s="2" customFormat="1" ht="11">
      <c r="A172" s="30"/>
      <c r="B172" s="31"/>
      <c r="C172" s="30"/>
      <c r="D172" s="148" t="s">
        <v>139</v>
      </c>
      <c r="E172" s="30"/>
      <c r="F172" s="149" t="s">
        <v>802</v>
      </c>
      <c r="G172" s="30"/>
      <c r="H172" s="30"/>
      <c r="I172" s="30"/>
      <c r="J172" s="30"/>
      <c r="K172" s="30"/>
      <c r="L172" s="31"/>
      <c r="M172" s="150"/>
      <c r="N172" s="151"/>
      <c r="O172" s="51"/>
      <c r="P172" s="51"/>
      <c r="Q172" s="51"/>
      <c r="R172" s="51"/>
      <c r="S172" s="51"/>
      <c r="T172" s="52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T172" s="18" t="s">
        <v>139</v>
      </c>
      <c r="AU172" s="18" t="s">
        <v>86</v>
      </c>
    </row>
    <row r="173" spans="1:65" s="14" customFormat="1" ht="12">
      <c r="B173" s="160"/>
      <c r="D173" s="153" t="s">
        <v>146</v>
      </c>
      <c r="E173" s="161" t="s">
        <v>3</v>
      </c>
      <c r="F173" s="162" t="s">
        <v>1373</v>
      </c>
      <c r="H173" s="161" t="s">
        <v>3</v>
      </c>
      <c r="L173" s="160"/>
      <c r="M173" s="163"/>
      <c r="N173" s="164"/>
      <c r="O173" s="164"/>
      <c r="P173" s="164"/>
      <c r="Q173" s="164"/>
      <c r="R173" s="164"/>
      <c r="S173" s="164"/>
      <c r="T173" s="165"/>
      <c r="AT173" s="161" t="s">
        <v>146</v>
      </c>
      <c r="AU173" s="161" t="s">
        <v>86</v>
      </c>
      <c r="AV173" s="14" t="s">
        <v>84</v>
      </c>
      <c r="AW173" s="14" t="s">
        <v>37</v>
      </c>
      <c r="AX173" s="14" t="s">
        <v>76</v>
      </c>
      <c r="AY173" s="161" t="s">
        <v>128</v>
      </c>
    </row>
    <row r="174" spans="1:65" s="13" customFormat="1" ht="12">
      <c r="B174" s="152"/>
      <c r="D174" s="153" t="s">
        <v>146</v>
      </c>
      <c r="E174" s="159" t="s">
        <v>3</v>
      </c>
      <c r="F174" s="154" t="s">
        <v>1374</v>
      </c>
      <c r="H174" s="155">
        <v>10.6</v>
      </c>
      <c r="L174" s="152"/>
      <c r="M174" s="156"/>
      <c r="N174" s="157"/>
      <c r="O174" s="157"/>
      <c r="P174" s="157"/>
      <c r="Q174" s="157"/>
      <c r="R174" s="157"/>
      <c r="S174" s="157"/>
      <c r="T174" s="158"/>
      <c r="AT174" s="159" t="s">
        <v>146</v>
      </c>
      <c r="AU174" s="159" t="s">
        <v>86</v>
      </c>
      <c r="AV174" s="13" t="s">
        <v>86</v>
      </c>
      <c r="AW174" s="13" t="s">
        <v>37</v>
      </c>
      <c r="AX174" s="13" t="s">
        <v>76</v>
      </c>
      <c r="AY174" s="159" t="s">
        <v>128</v>
      </c>
    </row>
    <row r="175" spans="1:65" s="16" customFormat="1" ht="12">
      <c r="B175" s="173"/>
      <c r="D175" s="153" t="s">
        <v>146</v>
      </c>
      <c r="E175" s="174" t="s">
        <v>3</v>
      </c>
      <c r="F175" s="175" t="s">
        <v>196</v>
      </c>
      <c r="H175" s="176">
        <v>10.6</v>
      </c>
      <c r="L175" s="173"/>
      <c r="M175" s="177"/>
      <c r="N175" s="178"/>
      <c r="O175" s="178"/>
      <c r="P175" s="178"/>
      <c r="Q175" s="178"/>
      <c r="R175" s="178"/>
      <c r="S175" s="178"/>
      <c r="T175" s="179"/>
      <c r="AT175" s="174" t="s">
        <v>146</v>
      </c>
      <c r="AU175" s="174" t="s">
        <v>86</v>
      </c>
      <c r="AV175" s="16" t="s">
        <v>137</v>
      </c>
      <c r="AW175" s="16" t="s">
        <v>37</v>
      </c>
      <c r="AX175" s="16" t="s">
        <v>84</v>
      </c>
      <c r="AY175" s="174" t="s">
        <v>128</v>
      </c>
    </row>
    <row r="176" spans="1:65" s="2" customFormat="1" ht="24.25" customHeight="1">
      <c r="A176" s="30"/>
      <c r="B176" s="135"/>
      <c r="C176" s="136" t="s">
        <v>805</v>
      </c>
      <c r="D176" s="136" t="s">
        <v>132</v>
      </c>
      <c r="E176" s="137" t="s">
        <v>806</v>
      </c>
      <c r="F176" s="138" t="s">
        <v>807</v>
      </c>
      <c r="G176" s="139" t="s">
        <v>176</v>
      </c>
      <c r="H176" s="140">
        <v>80.302999999999997</v>
      </c>
      <c r="I176" s="141">
        <v>142</v>
      </c>
      <c r="J176" s="141">
        <f>ROUND(I176*H176,2)</f>
        <v>11403.03</v>
      </c>
      <c r="K176" s="138" t="s">
        <v>136</v>
      </c>
      <c r="L176" s="31"/>
      <c r="M176" s="142" t="s">
        <v>3</v>
      </c>
      <c r="N176" s="143" t="s">
        <v>47</v>
      </c>
      <c r="O176" s="144">
        <v>0</v>
      </c>
      <c r="P176" s="144">
        <f>O176*H176</f>
        <v>0</v>
      </c>
      <c r="Q176" s="144">
        <v>0</v>
      </c>
      <c r="R176" s="144">
        <f>Q176*H176</f>
        <v>0</v>
      </c>
      <c r="S176" s="144">
        <v>0</v>
      </c>
      <c r="T176" s="145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46" t="s">
        <v>137</v>
      </c>
      <c r="AT176" s="146" t="s">
        <v>132</v>
      </c>
      <c r="AU176" s="146" t="s">
        <v>86</v>
      </c>
      <c r="AY176" s="18" t="s">
        <v>128</v>
      </c>
      <c r="BE176" s="147">
        <f>IF(N176="základní",J176,0)</f>
        <v>11403.03</v>
      </c>
      <c r="BF176" s="147">
        <f>IF(N176="snížená",J176,0)</f>
        <v>0</v>
      </c>
      <c r="BG176" s="147">
        <f>IF(N176="zákl. přenesená",J176,0)</f>
        <v>0</v>
      </c>
      <c r="BH176" s="147">
        <f>IF(N176="sníž. přenesená",J176,0)</f>
        <v>0</v>
      </c>
      <c r="BI176" s="147">
        <f>IF(N176="nulová",J176,0)</f>
        <v>0</v>
      </c>
      <c r="BJ176" s="18" t="s">
        <v>84</v>
      </c>
      <c r="BK176" s="147">
        <f>ROUND(I176*H176,2)</f>
        <v>11403.03</v>
      </c>
      <c r="BL176" s="18" t="s">
        <v>137</v>
      </c>
      <c r="BM176" s="146" t="s">
        <v>808</v>
      </c>
    </row>
    <row r="177" spans="1:65" s="2" customFormat="1" ht="11">
      <c r="A177" s="30"/>
      <c r="B177" s="31"/>
      <c r="C177" s="30"/>
      <c r="D177" s="148" t="s">
        <v>139</v>
      </c>
      <c r="E177" s="30"/>
      <c r="F177" s="149" t="s">
        <v>809</v>
      </c>
      <c r="G177" s="30"/>
      <c r="H177" s="30"/>
      <c r="I177" s="30"/>
      <c r="J177" s="30"/>
      <c r="K177" s="30"/>
      <c r="L177" s="31"/>
      <c r="M177" s="150"/>
      <c r="N177" s="151"/>
      <c r="O177" s="51"/>
      <c r="P177" s="51"/>
      <c r="Q177" s="51"/>
      <c r="R177" s="51"/>
      <c r="S177" s="51"/>
      <c r="T177" s="52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T177" s="18" t="s">
        <v>139</v>
      </c>
      <c r="AU177" s="18" t="s">
        <v>86</v>
      </c>
    </row>
    <row r="178" spans="1:65" s="14" customFormat="1" ht="12">
      <c r="B178" s="160"/>
      <c r="D178" s="153" t="s">
        <v>146</v>
      </c>
      <c r="E178" s="161" t="s">
        <v>3</v>
      </c>
      <c r="F178" s="162" t="s">
        <v>1375</v>
      </c>
      <c r="H178" s="161" t="s">
        <v>3</v>
      </c>
      <c r="L178" s="160"/>
      <c r="M178" s="163"/>
      <c r="N178" s="164"/>
      <c r="O178" s="164"/>
      <c r="P178" s="164"/>
      <c r="Q178" s="164"/>
      <c r="R178" s="164"/>
      <c r="S178" s="164"/>
      <c r="T178" s="165"/>
      <c r="AT178" s="161" t="s">
        <v>146</v>
      </c>
      <c r="AU178" s="161" t="s">
        <v>86</v>
      </c>
      <c r="AV178" s="14" t="s">
        <v>84</v>
      </c>
      <c r="AW178" s="14" t="s">
        <v>37</v>
      </c>
      <c r="AX178" s="14" t="s">
        <v>76</v>
      </c>
      <c r="AY178" s="161" t="s">
        <v>128</v>
      </c>
    </row>
    <row r="179" spans="1:65" s="13" customFormat="1" ht="12">
      <c r="B179" s="152"/>
      <c r="D179" s="153" t="s">
        <v>146</v>
      </c>
      <c r="E179" s="159" t="s">
        <v>3</v>
      </c>
      <c r="F179" s="154" t="s">
        <v>1376</v>
      </c>
      <c r="H179" s="155">
        <v>80.302999999999997</v>
      </c>
      <c r="L179" s="152"/>
      <c r="M179" s="156"/>
      <c r="N179" s="157"/>
      <c r="O179" s="157"/>
      <c r="P179" s="157"/>
      <c r="Q179" s="157"/>
      <c r="R179" s="157"/>
      <c r="S179" s="157"/>
      <c r="T179" s="158"/>
      <c r="AT179" s="159" t="s">
        <v>146</v>
      </c>
      <c r="AU179" s="159" t="s">
        <v>86</v>
      </c>
      <c r="AV179" s="13" t="s">
        <v>86</v>
      </c>
      <c r="AW179" s="13" t="s">
        <v>37</v>
      </c>
      <c r="AX179" s="13" t="s">
        <v>76</v>
      </c>
      <c r="AY179" s="159" t="s">
        <v>128</v>
      </c>
    </row>
    <row r="180" spans="1:65" s="16" customFormat="1" ht="12">
      <c r="B180" s="173"/>
      <c r="D180" s="153" t="s">
        <v>146</v>
      </c>
      <c r="E180" s="174" t="s">
        <v>3</v>
      </c>
      <c r="F180" s="175" t="s">
        <v>196</v>
      </c>
      <c r="H180" s="176">
        <v>80.302999999999997</v>
      </c>
      <c r="L180" s="173"/>
      <c r="M180" s="177"/>
      <c r="N180" s="178"/>
      <c r="O180" s="178"/>
      <c r="P180" s="178"/>
      <c r="Q180" s="178"/>
      <c r="R180" s="178"/>
      <c r="S180" s="178"/>
      <c r="T180" s="179"/>
      <c r="AT180" s="174" t="s">
        <v>146</v>
      </c>
      <c r="AU180" s="174" t="s">
        <v>86</v>
      </c>
      <c r="AV180" s="16" t="s">
        <v>137</v>
      </c>
      <c r="AW180" s="16" t="s">
        <v>37</v>
      </c>
      <c r="AX180" s="16" t="s">
        <v>84</v>
      </c>
      <c r="AY180" s="174" t="s">
        <v>128</v>
      </c>
    </row>
    <row r="181" spans="1:65" s="2" customFormat="1" ht="37.75" customHeight="1">
      <c r="A181" s="30"/>
      <c r="B181" s="135"/>
      <c r="C181" s="136" t="s">
        <v>324</v>
      </c>
      <c r="D181" s="136" t="s">
        <v>132</v>
      </c>
      <c r="E181" s="137" t="s">
        <v>1377</v>
      </c>
      <c r="F181" s="138" t="s">
        <v>1378</v>
      </c>
      <c r="G181" s="139" t="s">
        <v>561</v>
      </c>
      <c r="H181" s="140">
        <v>1.2</v>
      </c>
      <c r="I181" s="141">
        <v>3030</v>
      </c>
      <c r="J181" s="141">
        <f>ROUND(I181*H181,2)</f>
        <v>3636</v>
      </c>
      <c r="K181" s="138" t="s">
        <v>156</v>
      </c>
      <c r="L181" s="31"/>
      <c r="M181" s="142" t="s">
        <v>3</v>
      </c>
      <c r="N181" s="143" t="s">
        <v>47</v>
      </c>
      <c r="O181" s="144">
        <v>3.0979999999999999</v>
      </c>
      <c r="P181" s="144">
        <f>O181*H181</f>
        <v>3.7175999999999996</v>
      </c>
      <c r="Q181" s="144">
        <v>1.4400000000000001E-3</v>
      </c>
      <c r="R181" s="144">
        <f>Q181*H181</f>
        <v>1.7280000000000002E-3</v>
      </c>
      <c r="S181" s="144">
        <v>2E-3</v>
      </c>
      <c r="T181" s="145">
        <f>S181*H181</f>
        <v>2.3999999999999998E-3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46" t="s">
        <v>137</v>
      </c>
      <c r="AT181" s="146" t="s">
        <v>132</v>
      </c>
      <c r="AU181" s="146" t="s">
        <v>86</v>
      </c>
      <c r="AY181" s="18" t="s">
        <v>128</v>
      </c>
      <c r="BE181" s="147">
        <f>IF(N181="základní",J181,0)</f>
        <v>3636</v>
      </c>
      <c r="BF181" s="147">
        <f>IF(N181="snížená",J181,0)</f>
        <v>0</v>
      </c>
      <c r="BG181" s="147">
        <f>IF(N181="zákl. přenesená",J181,0)</f>
        <v>0</v>
      </c>
      <c r="BH181" s="147">
        <f>IF(N181="sníž. přenesená",J181,0)</f>
        <v>0</v>
      </c>
      <c r="BI181" s="147">
        <f>IF(N181="nulová",J181,0)</f>
        <v>0</v>
      </c>
      <c r="BJ181" s="18" t="s">
        <v>84</v>
      </c>
      <c r="BK181" s="147">
        <f>ROUND(I181*H181,2)</f>
        <v>3636</v>
      </c>
      <c r="BL181" s="18" t="s">
        <v>137</v>
      </c>
      <c r="BM181" s="146" t="s">
        <v>1379</v>
      </c>
    </row>
    <row r="182" spans="1:65" s="2" customFormat="1" ht="11">
      <c r="A182" s="30"/>
      <c r="B182" s="31"/>
      <c r="C182" s="30"/>
      <c r="D182" s="148" t="s">
        <v>139</v>
      </c>
      <c r="E182" s="30"/>
      <c r="F182" s="149" t="s">
        <v>1380</v>
      </c>
      <c r="G182" s="30"/>
      <c r="H182" s="30"/>
      <c r="I182" s="30"/>
      <c r="J182" s="30"/>
      <c r="K182" s="30"/>
      <c r="L182" s="31"/>
      <c r="M182" s="150"/>
      <c r="N182" s="151"/>
      <c r="O182" s="51"/>
      <c r="P182" s="51"/>
      <c r="Q182" s="51"/>
      <c r="R182" s="51"/>
      <c r="S182" s="51"/>
      <c r="T182" s="52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T182" s="18" t="s">
        <v>139</v>
      </c>
      <c r="AU182" s="18" t="s">
        <v>86</v>
      </c>
    </row>
    <row r="183" spans="1:65" s="14" customFormat="1" ht="12">
      <c r="B183" s="160"/>
      <c r="D183" s="153" t="s">
        <v>146</v>
      </c>
      <c r="E183" s="161" t="s">
        <v>3</v>
      </c>
      <c r="F183" s="162" t="s">
        <v>1381</v>
      </c>
      <c r="H183" s="161" t="s">
        <v>3</v>
      </c>
      <c r="L183" s="160"/>
      <c r="M183" s="163"/>
      <c r="N183" s="164"/>
      <c r="O183" s="164"/>
      <c r="P183" s="164"/>
      <c r="Q183" s="164"/>
      <c r="R183" s="164"/>
      <c r="S183" s="164"/>
      <c r="T183" s="165"/>
      <c r="AT183" s="161" t="s">
        <v>146</v>
      </c>
      <c r="AU183" s="161" t="s">
        <v>86</v>
      </c>
      <c r="AV183" s="14" t="s">
        <v>84</v>
      </c>
      <c r="AW183" s="14" t="s">
        <v>37</v>
      </c>
      <c r="AX183" s="14" t="s">
        <v>76</v>
      </c>
      <c r="AY183" s="161" t="s">
        <v>128</v>
      </c>
    </row>
    <row r="184" spans="1:65" s="13" customFormat="1" ht="12">
      <c r="B184" s="152"/>
      <c r="D184" s="153" t="s">
        <v>146</v>
      </c>
      <c r="E184" s="159" t="s">
        <v>3</v>
      </c>
      <c r="F184" s="154" t="s">
        <v>1382</v>
      </c>
      <c r="H184" s="155">
        <v>1.2</v>
      </c>
      <c r="L184" s="152"/>
      <c r="M184" s="156"/>
      <c r="N184" s="157"/>
      <c r="O184" s="157"/>
      <c r="P184" s="157"/>
      <c r="Q184" s="157"/>
      <c r="R184" s="157"/>
      <c r="S184" s="157"/>
      <c r="T184" s="158"/>
      <c r="AT184" s="159" t="s">
        <v>146</v>
      </c>
      <c r="AU184" s="159" t="s">
        <v>86</v>
      </c>
      <c r="AV184" s="13" t="s">
        <v>86</v>
      </c>
      <c r="AW184" s="13" t="s">
        <v>37</v>
      </c>
      <c r="AX184" s="13" t="s">
        <v>76</v>
      </c>
      <c r="AY184" s="159" t="s">
        <v>128</v>
      </c>
    </row>
    <row r="185" spans="1:65" s="16" customFormat="1" ht="12">
      <c r="B185" s="173"/>
      <c r="D185" s="153" t="s">
        <v>146</v>
      </c>
      <c r="E185" s="174" t="s">
        <v>3</v>
      </c>
      <c r="F185" s="175" t="s">
        <v>196</v>
      </c>
      <c r="H185" s="176">
        <v>1.2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146</v>
      </c>
      <c r="AU185" s="174" t="s">
        <v>86</v>
      </c>
      <c r="AV185" s="16" t="s">
        <v>137</v>
      </c>
      <c r="AW185" s="16" t="s">
        <v>37</v>
      </c>
      <c r="AX185" s="16" t="s">
        <v>84</v>
      </c>
      <c r="AY185" s="174" t="s">
        <v>128</v>
      </c>
    </row>
    <row r="186" spans="1:65" s="2" customFormat="1" ht="24.25" customHeight="1">
      <c r="A186" s="30"/>
      <c r="B186" s="135"/>
      <c r="C186" s="183" t="s">
        <v>173</v>
      </c>
      <c r="D186" s="183" t="s">
        <v>533</v>
      </c>
      <c r="E186" s="184" t="s">
        <v>1383</v>
      </c>
      <c r="F186" s="185" t="s">
        <v>1384</v>
      </c>
      <c r="G186" s="186" t="s">
        <v>135</v>
      </c>
      <c r="H186" s="187">
        <v>5.0000000000000001E-3</v>
      </c>
      <c r="I186" s="188">
        <v>30800</v>
      </c>
      <c r="J186" s="188">
        <f>ROUND(I186*H186,2)</f>
        <v>154</v>
      </c>
      <c r="K186" s="185" t="s">
        <v>156</v>
      </c>
      <c r="L186" s="189"/>
      <c r="M186" s="190" t="s">
        <v>3</v>
      </c>
      <c r="N186" s="191" t="s">
        <v>47</v>
      </c>
      <c r="O186" s="144">
        <v>0</v>
      </c>
      <c r="P186" s="144">
        <f>O186*H186</f>
        <v>0</v>
      </c>
      <c r="Q186" s="144">
        <v>1</v>
      </c>
      <c r="R186" s="144">
        <f>Q186*H186</f>
        <v>5.0000000000000001E-3</v>
      </c>
      <c r="S186" s="144">
        <v>0</v>
      </c>
      <c r="T186" s="145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46" t="s">
        <v>441</v>
      </c>
      <c r="AT186" s="146" t="s">
        <v>533</v>
      </c>
      <c r="AU186" s="146" t="s">
        <v>86</v>
      </c>
      <c r="AY186" s="18" t="s">
        <v>128</v>
      </c>
      <c r="BE186" s="147">
        <f>IF(N186="základní",J186,0)</f>
        <v>154</v>
      </c>
      <c r="BF186" s="147">
        <f>IF(N186="snížená",J186,0)</f>
        <v>0</v>
      </c>
      <c r="BG186" s="147">
        <f>IF(N186="zákl. přenesená",J186,0)</f>
        <v>0</v>
      </c>
      <c r="BH186" s="147">
        <f>IF(N186="sníž. přenesená",J186,0)</f>
        <v>0</v>
      </c>
      <c r="BI186" s="147">
        <f>IF(N186="nulová",J186,0)</f>
        <v>0</v>
      </c>
      <c r="BJ186" s="18" t="s">
        <v>84</v>
      </c>
      <c r="BK186" s="147">
        <f>ROUND(I186*H186,2)</f>
        <v>154</v>
      </c>
      <c r="BL186" s="18" t="s">
        <v>137</v>
      </c>
      <c r="BM186" s="146" t="s">
        <v>1385</v>
      </c>
    </row>
    <row r="187" spans="1:65" s="13" customFormat="1" ht="12">
      <c r="B187" s="152"/>
      <c r="D187" s="153" t="s">
        <v>146</v>
      </c>
      <c r="F187" s="154" t="s">
        <v>1386</v>
      </c>
      <c r="H187" s="155">
        <v>5.0000000000000001E-3</v>
      </c>
      <c r="L187" s="152"/>
      <c r="M187" s="156"/>
      <c r="N187" s="157"/>
      <c r="O187" s="157"/>
      <c r="P187" s="157"/>
      <c r="Q187" s="157"/>
      <c r="R187" s="157"/>
      <c r="S187" s="157"/>
      <c r="T187" s="158"/>
      <c r="AT187" s="159" t="s">
        <v>146</v>
      </c>
      <c r="AU187" s="159" t="s">
        <v>86</v>
      </c>
      <c r="AV187" s="13" t="s">
        <v>86</v>
      </c>
      <c r="AW187" s="13" t="s">
        <v>4</v>
      </c>
      <c r="AX187" s="13" t="s">
        <v>84</v>
      </c>
      <c r="AY187" s="159" t="s">
        <v>128</v>
      </c>
    </row>
    <row r="188" spans="1:65" s="12" customFormat="1" ht="22.75" customHeight="1">
      <c r="B188" s="123"/>
      <c r="D188" s="124" t="s">
        <v>75</v>
      </c>
      <c r="E188" s="133" t="s">
        <v>129</v>
      </c>
      <c r="F188" s="133" t="s">
        <v>130</v>
      </c>
      <c r="J188" s="134">
        <f>BK188</f>
        <v>1305.83</v>
      </c>
      <c r="L188" s="123"/>
      <c r="M188" s="127"/>
      <c r="N188" s="128"/>
      <c r="O188" s="128"/>
      <c r="P188" s="129">
        <f>SUM(P189:P194)</f>
        <v>0</v>
      </c>
      <c r="Q188" s="128"/>
      <c r="R188" s="129">
        <f>SUM(R189:R194)</f>
        <v>0</v>
      </c>
      <c r="S188" s="128"/>
      <c r="T188" s="130">
        <f>SUM(T189:T194)</f>
        <v>0</v>
      </c>
      <c r="AR188" s="124" t="s">
        <v>84</v>
      </c>
      <c r="AT188" s="131" t="s">
        <v>75</v>
      </c>
      <c r="AU188" s="131" t="s">
        <v>84</v>
      </c>
      <c r="AY188" s="124" t="s">
        <v>128</v>
      </c>
      <c r="BK188" s="132">
        <f>SUM(BK189:BK194)</f>
        <v>1305.83</v>
      </c>
    </row>
    <row r="189" spans="1:65" s="2" customFormat="1" ht="37.75" customHeight="1">
      <c r="A189" s="30"/>
      <c r="B189" s="135"/>
      <c r="C189" s="136" t="s">
        <v>341</v>
      </c>
      <c r="D189" s="136" t="s">
        <v>132</v>
      </c>
      <c r="E189" s="137" t="s">
        <v>342</v>
      </c>
      <c r="F189" s="138" t="s">
        <v>343</v>
      </c>
      <c r="G189" s="139" t="s">
        <v>135</v>
      </c>
      <c r="H189" s="140">
        <v>1.349</v>
      </c>
      <c r="I189" s="141">
        <v>108</v>
      </c>
      <c r="J189" s="141">
        <f>ROUND(I189*H189,2)</f>
        <v>145.69</v>
      </c>
      <c r="K189" s="138" t="s">
        <v>136</v>
      </c>
      <c r="L189" s="31"/>
      <c r="M189" s="142" t="s">
        <v>3</v>
      </c>
      <c r="N189" s="143" t="s">
        <v>47</v>
      </c>
      <c r="O189" s="144">
        <v>0</v>
      </c>
      <c r="P189" s="144">
        <f>O189*H189</f>
        <v>0</v>
      </c>
      <c r="Q189" s="144">
        <v>0</v>
      </c>
      <c r="R189" s="144">
        <f>Q189*H189</f>
        <v>0</v>
      </c>
      <c r="S189" s="144">
        <v>0</v>
      </c>
      <c r="T189" s="145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46" t="s">
        <v>137</v>
      </c>
      <c r="AT189" s="146" t="s">
        <v>132</v>
      </c>
      <c r="AU189" s="146" t="s">
        <v>86</v>
      </c>
      <c r="AY189" s="18" t="s">
        <v>128</v>
      </c>
      <c r="BE189" s="147">
        <f>IF(N189="základní",J189,0)</f>
        <v>145.69</v>
      </c>
      <c r="BF189" s="147">
        <f>IF(N189="snížená",J189,0)</f>
        <v>0</v>
      </c>
      <c r="BG189" s="147">
        <f>IF(N189="zákl. přenesená",J189,0)</f>
        <v>0</v>
      </c>
      <c r="BH189" s="147">
        <f>IF(N189="sníž. přenesená",J189,0)</f>
        <v>0</v>
      </c>
      <c r="BI189" s="147">
        <f>IF(N189="nulová",J189,0)</f>
        <v>0</v>
      </c>
      <c r="BJ189" s="18" t="s">
        <v>84</v>
      </c>
      <c r="BK189" s="147">
        <f>ROUND(I189*H189,2)</f>
        <v>145.69</v>
      </c>
      <c r="BL189" s="18" t="s">
        <v>137</v>
      </c>
      <c r="BM189" s="146" t="s">
        <v>344</v>
      </c>
    </row>
    <row r="190" spans="1:65" s="2" customFormat="1" ht="11">
      <c r="A190" s="30"/>
      <c r="B190" s="31"/>
      <c r="C190" s="30"/>
      <c r="D190" s="148" t="s">
        <v>139</v>
      </c>
      <c r="E190" s="30"/>
      <c r="F190" s="149" t="s">
        <v>345</v>
      </c>
      <c r="G190" s="30"/>
      <c r="H190" s="30"/>
      <c r="I190" s="30"/>
      <c r="J190" s="30"/>
      <c r="K190" s="30"/>
      <c r="L190" s="31"/>
      <c r="M190" s="150"/>
      <c r="N190" s="151"/>
      <c r="O190" s="51"/>
      <c r="P190" s="51"/>
      <c r="Q190" s="51"/>
      <c r="R190" s="51"/>
      <c r="S190" s="51"/>
      <c r="T190" s="52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T190" s="18" t="s">
        <v>139</v>
      </c>
      <c r="AU190" s="18" t="s">
        <v>86</v>
      </c>
    </row>
    <row r="191" spans="1:65" s="2" customFormat="1" ht="33" customHeight="1">
      <c r="A191" s="30"/>
      <c r="B191" s="135"/>
      <c r="C191" s="136" t="s">
        <v>131</v>
      </c>
      <c r="D191" s="136" t="s">
        <v>132</v>
      </c>
      <c r="E191" s="137" t="s">
        <v>133</v>
      </c>
      <c r="F191" s="138" t="s">
        <v>134</v>
      </c>
      <c r="G191" s="139" t="s">
        <v>135</v>
      </c>
      <c r="H191" s="140">
        <v>1.349</v>
      </c>
      <c r="I191" s="141">
        <v>157</v>
      </c>
      <c r="J191" s="141">
        <f>ROUND(I191*H191,2)</f>
        <v>211.79</v>
      </c>
      <c r="K191" s="138" t="s">
        <v>136</v>
      </c>
      <c r="L191" s="31"/>
      <c r="M191" s="142" t="s">
        <v>3</v>
      </c>
      <c r="N191" s="143" t="s">
        <v>47</v>
      </c>
      <c r="O191" s="144">
        <v>0</v>
      </c>
      <c r="P191" s="144">
        <f>O191*H191</f>
        <v>0</v>
      </c>
      <c r="Q191" s="144">
        <v>0</v>
      </c>
      <c r="R191" s="144">
        <f>Q191*H191</f>
        <v>0</v>
      </c>
      <c r="S191" s="144">
        <v>0</v>
      </c>
      <c r="T191" s="145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46" t="s">
        <v>137</v>
      </c>
      <c r="AT191" s="146" t="s">
        <v>132</v>
      </c>
      <c r="AU191" s="146" t="s">
        <v>86</v>
      </c>
      <c r="AY191" s="18" t="s">
        <v>128</v>
      </c>
      <c r="BE191" s="147">
        <f>IF(N191="základní",J191,0)</f>
        <v>211.79</v>
      </c>
      <c r="BF191" s="147">
        <f>IF(N191="snížená",J191,0)</f>
        <v>0</v>
      </c>
      <c r="BG191" s="147">
        <f>IF(N191="zákl. přenesená",J191,0)</f>
        <v>0</v>
      </c>
      <c r="BH191" s="147">
        <f>IF(N191="sníž. přenesená",J191,0)</f>
        <v>0</v>
      </c>
      <c r="BI191" s="147">
        <f>IF(N191="nulová",J191,0)</f>
        <v>0</v>
      </c>
      <c r="BJ191" s="18" t="s">
        <v>84</v>
      </c>
      <c r="BK191" s="147">
        <f>ROUND(I191*H191,2)</f>
        <v>211.79</v>
      </c>
      <c r="BL191" s="18" t="s">
        <v>137</v>
      </c>
      <c r="BM191" s="146" t="s">
        <v>138</v>
      </c>
    </row>
    <row r="192" spans="1:65" s="2" customFormat="1" ht="11">
      <c r="A192" s="30"/>
      <c r="B192" s="31"/>
      <c r="C192" s="30"/>
      <c r="D192" s="148" t="s">
        <v>139</v>
      </c>
      <c r="E192" s="30"/>
      <c r="F192" s="149" t="s">
        <v>140</v>
      </c>
      <c r="G192" s="30"/>
      <c r="H192" s="30"/>
      <c r="I192" s="30"/>
      <c r="J192" s="30"/>
      <c r="K192" s="30"/>
      <c r="L192" s="31"/>
      <c r="M192" s="150"/>
      <c r="N192" s="151"/>
      <c r="O192" s="51"/>
      <c r="P192" s="51"/>
      <c r="Q192" s="51"/>
      <c r="R192" s="51"/>
      <c r="S192" s="51"/>
      <c r="T192" s="52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T192" s="18" t="s">
        <v>139</v>
      </c>
      <c r="AU192" s="18" t="s">
        <v>86</v>
      </c>
    </row>
    <row r="193" spans="1:65" s="2" customFormat="1" ht="37.75" customHeight="1">
      <c r="A193" s="30"/>
      <c r="B193" s="135"/>
      <c r="C193" s="136" t="s">
        <v>148</v>
      </c>
      <c r="D193" s="136" t="s">
        <v>132</v>
      </c>
      <c r="E193" s="137" t="s">
        <v>149</v>
      </c>
      <c r="F193" s="138" t="s">
        <v>150</v>
      </c>
      <c r="G193" s="139" t="s">
        <v>135</v>
      </c>
      <c r="H193" s="140">
        <v>1.349</v>
      </c>
      <c r="I193" s="141">
        <v>703</v>
      </c>
      <c r="J193" s="141">
        <f>ROUND(I193*H193,2)</f>
        <v>948.35</v>
      </c>
      <c r="K193" s="138" t="s">
        <v>136</v>
      </c>
      <c r="L193" s="31"/>
      <c r="M193" s="142" t="s">
        <v>3</v>
      </c>
      <c r="N193" s="143" t="s">
        <v>47</v>
      </c>
      <c r="O193" s="144">
        <v>0</v>
      </c>
      <c r="P193" s="144">
        <f>O193*H193</f>
        <v>0</v>
      </c>
      <c r="Q193" s="144">
        <v>0</v>
      </c>
      <c r="R193" s="144">
        <f>Q193*H193</f>
        <v>0</v>
      </c>
      <c r="S193" s="144">
        <v>0</v>
      </c>
      <c r="T193" s="145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46" t="s">
        <v>137</v>
      </c>
      <c r="AT193" s="146" t="s">
        <v>132</v>
      </c>
      <c r="AU193" s="146" t="s">
        <v>86</v>
      </c>
      <c r="AY193" s="18" t="s">
        <v>128</v>
      </c>
      <c r="BE193" s="147">
        <f>IF(N193="základní",J193,0)</f>
        <v>948.35</v>
      </c>
      <c r="BF193" s="147">
        <f>IF(N193="snížená",J193,0)</f>
        <v>0</v>
      </c>
      <c r="BG193" s="147">
        <f>IF(N193="zákl. přenesená",J193,0)</f>
        <v>0</v>
      </c>
      <c r="BH193" s="147">
        <f>IF(N193="sníž. přenesená",J193,0)</f>
        <v>0</v>
      </c>
      <c r="BI193" s="147">
        <f>IF(N193="nulová",J193,0)</f>
        <v>0</v>
      </c>
      <c r="BJ193" s="18" t="s">
        <v>84</v>
      </c>
      <c r="BK193" s="147">
        <f>ROUND(I193*H193,2)</f>
        <v>948.35</v>
      </c>
      <c r="BL193" s="18" t="s">
        <v>137</v>
      </c>
      <c r="BM193" s="146" t="s">
        <v>151</v>
      </c>
    </row>
    <row r="194" spans="1:65" s="2" customFormat="1" ht="11">
      <c r="A194" s="30"/>
      <c r="B194" s="31"/>
      <c r="C194" s="30"/>
      <c r="D194" s="148" t="s">
        <v>139</v>
      </c>
      <c r="E194" s="30"/>
      <c r="F194" s="149" t="s">
        <v>152</v>
      </c>
      <c r="G194" s="30"/>
      <c r="H194" s="30"/>
      <c r="I194" s="30"/>
      <c r="J194" s="30"/>
      <c r="K194" s="30"/>
      <c r="L194" s="31"/>
      <c r="M194" s="150"/>
      <c r="N194" s="151"/>
      <c r="O194" s="51"/>
      <c r="P194" s="51"/>
      <c r="Q194" s="51"/>
      <c r="R194" s="51"/>
      <c r="S194" s="51"/>
      <c r="T194" s="52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T194" s="18" t="s">
        <v>139</v>
      </c>
      <c r="AU194" s="18" t="s">
        <v>86</v>
      </c>
    </row>
    <row r="195" spans="1:65" s="12" customFormat="1" ht="22.75" customHeight="1">
      <c r="B195" s="123"/>
      <c r="D195" s="124" t="s">
        <v>75</v>
      </c>
      <c r="E195" s="133" t="s">
        <v>831</v>
      </c>
      <c r="F195" s="133" t="s">
        <v>832</v>
      </c>
      <c r="J195" s="134">
        <f>BK195</f>
        <v>20570.599999999999</v>
      </c>
      <c r="L195" s="123"/>
      <c r="M195" s="127"/>
      <c r="N195" s="128"/>
      <c r="O195" s="128"/>
      <c r="P195" s="129">
        <f>SUM(P196:P197)</f>
        <v>0</v>
      </c>
      <c r="Q195" s="128"/>
      <c r="R195" s="129">
        <f>SUM(R196:R197)</f>
        <v>0</v>
      </c>
      <c r="S195" s="128"/>
      <c r="T195" s="130">
        <f>SUM(T196:T197)</f>
        <v>0</v>
      </c>
      <c r="AR195" s="124" t="s">
        <v>84</v>
      </c>
      <c r="AT195" s="131" t="s">
        <v>75</v>
      </c>
      <c r="AU195" s="131" t="s">
        <v>84</v>
      </c>
      <c r="AY195" s="124" t="s">
        <v>128</v>
      </c>
      <c r="BK195" s="132">
        <f>SUM(BK196:BK197)</f>
        <v>20570.599999999999</v>
      </c>
    </row>
    <row r="196" spans="1:65" s="2" customFormat="1" ht="55.5" customHeight="1">
      <c r="A196" s="30"/>
      <c r="B196" s="135"/>
      <c r="C196" s="136" t="s">
        <v>833</v>
      </c>
      <c r="D196" s="136" t="s">
        <v>132</v>
      </c>
      <c r="E196" s="137" t="s">
        <v>834</v>
      </c>
      <c r="F196" s="138" t="s">
        <v>835</v>
      </c>
      <c r="G196" s="139" t="s">
        <v>135</v>
      </c>
      <c r="H196" s="140">
        <v>53.017000000000003</v>
      </c>
      <c r="I196" s="141">
        <v>388</v>
      </c>
      <c r="J196" s="141">
        <f>ROUND(I196*H196,2)</f>
        <v>20570.599999999999</v>
      </c>
      <c r="K196" s="138" t="s">
        <v>136</v>
      </c>
      <c r="L196" s="31"/>
      <c r="M196" s="142" t="s">
        <v>3</v>
      </c>
      <c r="N196" s="143" t="s">
        <v>47</v>
      </c>
      <c r="O196" s="144">
        <v>0</v>
      </c>
      <c r="P196" s="144">
        <f>O196*H196</f>
        <v>0</v>
      </c>
      <c r="Q196" s="144">
        <v>0</v>
      </c>
      <c r="R196" s="144">
        <f>Q196*H196</f>
        <v>0</v>
      </c>
      <c r="S196" s="144">
        <v>0</v>
      </c>
      <c r="T196" s="145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46" t="s">
        <v>137</v>
      </c>
      <c r="AT196" s="146" t="s">
        <v>132</v>
      </c>
      <c r="AU196" s="146" t="s">
        <v>86</v>
      </c>
      <c r="AY196" s="18" t="s">
        <v>128</v>
      </c>
      <c r="BE196" s="147">
        <f>IF(N196="základní",J196,0)</f>
        <v>20570.599999999999</v>
      </c>
      <c r="BF196" s="147">
        <f>IF(N196="snížená",J196,0)</f>
        <v>0</v>
      </c>
      <c r="BG196" s="147">
        <f>IF(N196="zákl. přenesená",J196,0)</f>
        <v>0</v>
      </c>
      <c r="BH196" s="147">
        <f>IF(N196="sníž. přenesená",J196,0)</f>
        <v>0</v>
      </c>
      <c r="BI196" s="147">
        <f>IF(N196="nulová",J196,0)</f>
        <v>0</v>
      </c>
      <c r="BJ196" s="18" t="s">
        <v>84</v>
      </c>
      <c r="BK196" s="147">
        <f>ROUND(I196*H196,2)</f>
        <v>20570.599999999999</v>
      </c>
      <c r="BL196" s="18" t="s">
        <v>137</v>
      </c>
      <c r="BM196" s="146" t="s">
        <v>836</v>
      </c>
    </row>
    <row r="197" spans="1:65" s="2" customFormat="1" ht="11">
      <c r="A197" s="30"/>
      <c r="B197" s="31"/>
      <c r="C197" s="30"/>
      <c r="D197" s="148" t="s">
        <v>139</v>
      </c>
      <c r="E197" s="30"/>
      <c r="F197" s="149" t="s">
        <v>837</v>
      </c>
      <c r="G197" s="30"/>
      <c r="H197" s="30"/>
      <c r="I197" s="30"/>
      <c r="J197" s="30"/>
      <c r="K197" s="30"/>
      <c r="L197" s="31"/>
      <c r="M197" s="150"/>
      <c r="N197" s="151"/>
      <c r="O197" s="51"/>
      <c r="P197" s="51"/>
      <c r="Q197" s="51"/>
      <c r="R197" s="51"/>
      <c r="S197" s="51"/>
      <c r="T197" s="52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T197" s="18" t="s">
        <v>139</v>
      </c>
      <c r="AU197" s="18" t="s">
        <v>86</v>
      </c>
    </row>
    <row r="198" spans="1:65" s="12" customFormat="1" ht="26" customHeight="1">
      <c r="B198" s="123"/>
      <c r="D198" s="124" t="s">
        <v>75</v>
      </c>
      <c r="E198" s="125" t="s">
        <v>169</v>
      </c>
      <c r="F198" s="125" t="s">
        <v>170</v>
      </c>
      <c r="J198" s="126">
        <f>BK198</f>
        <v>37419.89</v>
      </c>
      <c r="L198" s="123"/>
      <c r="M198" s="127"/>
      <c r="N198" s="128"/>
      <c r="O198" s="128"/>
      <c r="P198" s="129">
        <f>P199</f>
        <v>0</v>
      </c>
      <c r="Q198" s="128"/>
      <c r="R198" s="129">
        <f>R199</f>
        <v>0.55397564999999993</v>
      </c>
      <c r="S198" s="128"/>
      <c r="T198" s="130">
        <f>T199</f>
        <v>0</v>
      </c>
      <c r="AR198" s="124" t="s">
        <v>86</v>
      </c>
      <c r="AT198" s="131" t="s">
        <v>75</v>
      </c>
      <c r="AU198" s="131" t="s">
        <v>76</v>
      </c>
      <c r="AY198" s="124" t="s">
        <v>128</v>
      </c>
      <c r="BK198" s="132">
        <f>BK199</f>
        <v>37419.89</v>
      </c>
    </row>
    <row r="199" spans="1:65" s="12" customFormat="1" ht="22.75" customHeight="1">
      <c r="B199" s="123"/>
      <c r="D199" s="124" t="s">
        <v>75</v>
      </c>
      <c r="E199" s="133" t="s">
        <v>171</v>
      </c>
      <c r="F199" s="133" t="s">
        <v>172</v>
      </c>
      <c r="J199" s="134">
        <f>BK199</f>
        <v>37419.89</v>
      </c>
      <c r="L199" s="123"/>
      <c r="M199" s="127"/>
      <c r="N199" s="128"/>
      <c r="O199" s="128"/>
      <c r="P199" s="129">
        <f>SUM(P200:P215)</f>
        <v>0</v>
      </c>
      <c r="Q199" s="128"/>
      <c r="R199" s="129">
        <f>SUM(R200:R215)</f>
        <v>0.55397564999999993</v>
      </c>
      <c r="S199" s="128"/>
      <c r="T199" s="130">
        <f>SUM(T200:T215)</f>
        <v>0</v>
      </c>
      <c r="AR199" s="124" t="s">
        <v>86</v>
      </c>
      <c r="AT199" s="131" t="s">
        <v>75</v>
      </c>
      <c r="AU199" s="131" t="s">
        <v>84</v>
      </c>
      <c r="AY199" s="124" t="s">
        <v>128</v>
      </c>
      <c r="BK199" s="132">
        <f>SUM(BK200:BK215)</f>
        <v>37419.89</v>
      </c>
    </row>
    <row r="200" spans="1:65" s="2" customFormat="1" ht="37.75" customHeight="1">
      <c r="A200" s="30"/>
      <c r="B200" s="135"/>
      <c r="C200" s="136" t="s">
        <v>838</v>
      </c>
      <c r="D200" s="136" t="s">
        <v>132</v>
      </c>
      <c r="E200" s="137" t="s">
        <v>839</v>
      </c>
      <c r="F200" s="138" t="s">
        <v>840</v>
      </c>
      <c r="G200" s="139" t="s">
        <v>176</v>
      </c>
      <c r="H200" s="140">
        <v>80.599999999999994</v>
      </c>
      <c r="I200" s="141">
        <v>12.4</v>
      </c>
      <c r="J200" s="141">
        <f>ROUND(I200*H200,2)</f>
        <v>999.44</v>
      </c>
      <c r="K200" s="138" t="s">
        <v>136</v>
      </c>
      <c r="L200" s="31"/>
      <c r="M200" s="142" t="s">
        <v>3</v>
      </c>
      <c r="N200" s="143" t="s">
        <v>47</v>
      </c>
      <c r="O200" s="144">
        <v>0</v>
      </c>
      <c r="P200" s="144">
        <f>O200*H200</f>
        <v>0</v>
      </c>
      <c r="Q200" s="144">
        <v>0</v>
      </c>
      <c r="R200" s="144">
        <f>Q200*H200</f>
        <v>0</v>
      </c>
      <c r="S200" s="144">
        <v>0</v>
      </c>
      <c r="T200" s="145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46" t="s">
        <v>177</v>
      </c>
      <c r="AT200" s="146" t="s">
        <v>132</v>
      </c>
      <c r="AU200" s="146" t="s">
        <v>86</v>
      </c>
      <c r="AY200" s="18" t="s">
        <v>128</v>
      </c>
      <c r="BE200" s="147">
        <f>IF(N200="základní",J200,0)</f>
        <v>999.44</v>
      </c>
      <c r="BF200" s="147">
        <f>IF(N200="snížená",J200,0)</f>
        <v>0</v>
      </c>
      <c r="BG200" s="147">
        <f>IF(N200="zákl. přenesená",J200,0)</f>
        <v>0</v>
      </c>
      <c r="BH200" s="147">
        <f>IF(N200="sníž. přenesená",J200,0)</f>
        <v>0</v>
      </c>
      <c r="BI200" s="147">
        <f>IF(N200="nulová",J200,0)</f>
        <v>0</v>
      </c>
      <c r="BJ200" s="18" t="s">
        <v>84</v>
      </c>
      <c r="BK200" s="147">
        <f>ROUND(I200*H200,2)</f>
        <v>999.44</v>
      </c>
      <c r="BL200" s="18" t="s">
        <v>177</v>
      </c>
      <c r="BM200" s="146" t="s">
        <v>841</v>
      </c>
    </row>
    <row r="201" spans="1:65" s="2" customFormat="1" ht="11">
      <c r="A201" s="30"/>
      <c r="B201" s="31"/>
      <c r="C201" s="30"/>
      <c r="D201" s="148" t="s">
        <v>139</v>
      </c>
      <c r="E201" s="30"/>
      <c r="F201" s="149" t="s">
        <v>842</v>
      </c>
      <c r="G201" s="30"/>
      <c r="H201" s="30"/>
      <c r="I201" s="30"/>
      <c r="J201" s="30"/>
      <c r="K201" s="30"/>
      <c r="L201" s="31"/>
      <c r="M201" s="150"/>
      <c r="N201" s="151"/>
      <c r="O201" s="51"/>
      <c r="P201" s="51"/>
      <c r="Q201" s="51"/>
      <c r="R201" s="51"/>
      <c r="S201" s="51"/>
      <c r="T201" s="52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T201" s="18" t="s">
        <v>139</v>
      </c>
      <c r="AU201" s="18" t="s">
        <v>86</v>
      </c>
    </row>
    <row r="202" spans="1:65" s="14" customFormat="1" ht="12">
      <c r="B202" s="160"/>
      <c r="D202" s="153" t="s">
        <v>146</v>
      </c>
      <c r="E202" s="161" t="s">
        <v>3</v>
      </c>
      <c r="F202" s="162" t="s">
        <v>1387</v>
      </c>
      <c r="H202" s="161" t="s">
        <v>3</v>
      </c>
      <c r="L202" s="160"/>
      <c r="M202" s="163"/>
      <c r="N202" s="164"/>
      <c r="O202" s="164"/>
      <c r="P202" s="164"/>
      <c r="Q202" s="164"/>
      <c r="R202" s="164"/>
      <c r="S202" s="164"/>
      <c r="T202" s="165"/>
      <c r="AT202" s="161" t="s">
        <v>146</v>
      </c>
      <c r="AU202" s="161" t="s">
        <v>86</v>
      </c>
      <c r="AV202" s="14" t="s">
        <v>84</v>
      </c>
      <c r="AW202" s="14" t="s">
        <v>37</v>
      </c>
      <c r="AX202" s="14" t="s">
        <v>76</v>
      </c>
      <c r="AY202" s="161" t="s">
        <v>128</v>
      </c>
    </row>
    <row r="203" spans="1:65" s="13" customFormat="1" ht="12">
      <c r="B203" s="152"/>
      <c r="D203" s="153" t="s">
        <v>146</v>
      </c>
      <c r="E203" s="159" t="s">
        <v>3</v>
      </c>
      <c r="F203" s="154" t="s">
        <v>1388</v>
      </c>
      <c r="H203" s="155">
        <v>80.599999999999994</v>
      </c>
      <c r="L203" s="152"/>
      <c r="M203" s="156"/>
      <c r="N203" s="157"/>
      <c r="O203" s="157"/>
      <c r="P203" s="157"/>
      <c r="Q203" s="157"/>
      <c r="R203" s="157"/>
      <c r="S203" s="157"/>
      <c r="T203" s="158"/>
      <c r="AT203" s="159" t="s">
        <v>146</v>
      </c>
      <c r="AU203" s="159" t="s">
        <v>86</v>
      </c>
      <c r="AV203" s="13" t="s">
        <v>86</v>
      </c>
      <c r="AW203" s="13" t="s">
        <v>37</v>
      </c>
      <c r="AX203" s="13" t="s">
        <v>76</v>
      </c>
      <c r="AY203" s="159" t="s">
        <v>128</v>
      </c>
    </row>
    <row r="204" spans="1:65" s="16" customFormat="1" ht="12">
      <c r="B204" s="173"/>
      <c r="D204" s="153" t="s">
        <v>146</v>
      </c>
      <c r="E204" s="174" t="s">
        <v>3</v>
      </c>
      <c r="F204" s="175" t="s">
        <v>196</v>
      </c>
      <c r="H204" s="176">
        <v>80.599999999999994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146</v>
      </c>
      <c r="AU204" s="174" t="s">
        <v>86</v>
      </c>
      <c r="AV204" s="16" t="s">
        <v>137</v>
      </c>
      <c r="AW204" s="16" t="s">
        <v>37</v>
      </c>
      <c r="AX204" s="16" t="s">
        <v>84</v>
      </c>
      <c r="AY204" s="174" t="s">
        <v>128</v>
      </c>
    </row>
    <row r="205" spans="1:65" s="2" customFormat="1" ht="16.5" customHeight="1">
      <c r="A205" s="30"/>
      <c r="B205" s="135"/>
      <c r="C205" s="183" t="s">
        <v>850</v>
      </c>
      <c r="D205" s="183" t="s">
        <v>533</v>
      </c>
      <c r="E205" s="184" t="s">
        <v>851</v>
      </c>
      <c r="F205" s="185" t="s">
        <v>852</v>
      </c>
      <c r="G205" s="186" t="s">
        <v>135</v>
      </c>
      <c r="H205" s="187">
        <v>2.4E-2</v>
      </c>
      <c r="I205" s="188">
        <v>83100</v>
      </c>
      <c r="J205" s="188">
        <f>ROUND(I205*H205,2)</f>
        <v>1994.4</v>
      </c>
      <c r="K205" s="185" t="s">
        <v>136</v>
      </c>
      <c r="L205" s="189"/>
      <c r="M205" s="190" t="s">
        <v>3</v>
      </c>
      <c r="N205" s="191" t="s">
        <v>47</v>
      </c>
      <c r="O205" s="144">
        <v>0</v>
      </c>
      <c r="P205" s="144">
        <f>O205*H205</f>
        <v>0</v>
      </c>
      <c r="Q205" s="144">
        <v>1</v>
      </c>
      <c r="R205" s="144">
        <f>Q205*H205</f>
        <v>2.4E-2</v>
      </c>
      <c r="S205" s="144">
        <v>0</v>
      </c>
      <c r="T205" s="145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46" t="s">
        <v>853</v>
      </c>
      <c r="AT205" s="146" t="s">
        <v>533</v>
      </c>
      <c r="AU205" s="146" t="s">
        <v>86</v>
      </c>
      <c r="AY205" s="18" t="s">
        <v>128</v>
      </c>
      <c r="BE205" s="147">
        <f>IF(N205="základní",J205,0)</f>
        <v>1994.4</v>
      </c>
      <c r="BF205" s="147">
        <f>IF(N205="snížená",J205,0)</f>
        <v>0</v>
      </c>
      <c r="BG205" s="147">
        <f>IF(N205="zákl. přenesená",J205,0)</f>
        <v>0</v>
      </c>
      <c r="BH205" s="147">
        <f>IF(N205="sníž. přenesená",J205,0)</f>
        <v>0</v>
      </c>
      <c r="BI205" s="147">
        <f>IF(N205="nulová",J205,0)</f>
        <v>0</v>
      </c>
      <c r="BJ205" s="18" t="s">
        <v>84</v>
      </c>
      <c r="BK205" s="147">
        <f>ROUND(I205*H205,2)</f>
        <v>1994.4</v>
      </c>
      <c r="BL205" s="18" t="s">
        <v>177</v>
      </c>
      <c r="BM205" s="146" t="s">
        <v>854</v>
      </c>
    </row>
    <row r="206" spans="1:65" s="13" customFormat="1" ht="12">
      <c r="B206" s="152"/>
      <c r="D206" s="153" t="s">
        <v>146</v>
      </c>
      <c r="E206" s="159" t="s">
        <v>3</v>
      </c>
      <c r="F206" s="154" t="s">
        <v>1389</v>
      </c>
      <c r="H206" s="155">
        <v>2.4E-2</v>
      </c>
      <c r="L206" s="152"/>
      <c r="M206" s="156"/>
      <c r="N206" s="157"/>
      <c r="O206" s="157"/>
      <c r="P206" s="157"/>
      <c r="Q206" s="157"/>
      <c r="R206" s="157"/>
      <c r="S206" s="157"/>
      <c r="T206" s="158"/>
      <c r="AT206" s="159" t="s">
        <v>146</v>
      </c>
      <c r="AU206" s="159" t="s">
        <v>86</v>
      </c>
      <c r="AV206" s="13" t="s">
        <v>86</v>
      </c>
      <c r="AW206" s="13" t="s">
        <v>37</v>
      </c>
      <c r="AX206" s="13" t="s">
        <v>84</v>
      </c>
      <c r="AY206" s="159" t="s">
        <v>128</v>
      </c>
    </row>
    <row r="207" spans="1:65" s="2" customFormat="1" ht="24.25" customHeight="1">
      <c r="A207" s="30"/>
      <c r="B207" s="135"/>
      <c r="C207" s="136" t="s">
        <v>865</v>
      </c>
      <c r="D207" s="136" t="s">
        <v>132</v>
      </c>
      <c r="E207" s="137" t="s">
        <v>866</v>
      </c>
      <c r="F207" s="138" t="s">
        <v>867</v>
      </c>
      <c r="G207" s="139" t="s">
        <v>176</v>
      </c>
      <c r="H207" s="140">
        <v>80.599999999999994</v>
      </c>
      <c r="I207" s="141">
        <v>129</v>
      </c>
      <c r="J207" s="141">
        <f>ROUND(I207*H207,2)</f>
        <v>10397.4</v>
      </c>
      <c r="K207" s="138" t="s">
        <v>136</v>
      </c>
      <c r="L207" s="31"/>
      <c r="M207" s="142" t="s">
        <v>3</v>
      </c>
      <c r="N207" s="143" t="s">
        <v>47</v>
      </c>
      <c r="O207" s="144">
        <v>0</v>
      </c>
      <c r="P207" s="144">
        <f>O207*H207</f>
        <v>0</v>
      </c>
      <c r="Q207" s="144">
        <v>3.9825E-4</v>
      </c>
      <c r="R207" s="144">
        <f>Q207*H207</f>
        <v>3.2098950000000001E-2</v>
      </c>
      <c r="S207" s="144">
        <v>0</v>
      </c>
      <c r="T207" s="145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46" t="s">
        <v>177</v>
      </c>
      <c r="AT207" s="146" t="s">
        <v>132</v>
      </c>
      <c r="AU207" s="146" t="s">
        <v>86</v>
      </c>
      <c r="AY207" s="18" t="s">
        <v>128</v>
      </c>
      <c r="BE207" s="147">
        <f>IF(N207="základní",J207,0)</f>
        <v>10397.4</v>
      </c>
      <c r="BF207" s="147">
        <f>IF(N207="snížená",J207,0)</f>
        <v>0</v>
      </c>
      <c r="BG207" s="147">
        <f>IF(N207="zákl. přenesená",J207,0)</f>
        <v>0</v>
      </c>
      <c r="BH207" s="147">
        <f>IF(N207="sníž. přenesená",J207,0)</f>
        <v>0</v>
      </c>
      <c r="BI207" s="147">
        <f>IF(N207="nulová",J207,0)</f>
        <v>0</v>
      </c>
      <c r="BJ207" s="18" t="s">
        <v>84</v>
      </c>
      <c r="BK207" s="147">
        <f>ROUND(I207*H207,2)</f>
        <v>10397.4</v>
      </c>
      <c r="BL207" s="18" t="s">
        <v>177</v>
      </c>
      <c r="BM207" s="146" t="s">
        <v>868</v>
      </c>
    </row>
    <row r="208" spans="1:65" s="2" customFormat="1" ht="11">
      <c r="A208" s="30"/>
      <c r="B208" s="31"/>
      <c r="C208" s="30"/>
      <c r="D208" s="148" t="s">
        <v>139</v>
      </c>
      <c r="E208" s="30"/>
      <c r="F208" s="149" t="s">
        <v>869</v>
      </c>
      <c r="G208" s="30"/>
      <c r="H208" s="30"/>
      <c r="I208" s="30"/>
      <c r="J208" s="30"/>
      <c r="K208" s="30"/>
      <c r="L208" s="31"/>
      <c r="M208" s="150"/>
      <c r="N208" s="151"/>
      <c r="O208" s="51"/>
      <c r="P208" s="51"/>
      <c r="Q208" s="51"/>
      <c r="R208" s="51"/>
      <c r="S208" s="51"/>
      <c r="T208" s="52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T208" s="18" t="s">
        <v>139</v>
      </c>
      <c r="AU208" s="18" t="s">
        <v>86</v>
      </c>
    </row>
    <row r="209" spans="1:65" s="14" customFormat="1" ht="12">
      <c r="B209" s="160"/>
      <c r="D209" s="153" t="s">
        <v>146</v>
      </c>
      <c r="E209" s="161" t="s">
        <v>3</v>
      </c>
      <c r="F209" s="162" t="s">
        <v>1387</v>
      </c>
      <c r="H209" s="161" t="s">
        <v>3</v>
      </c>
      <c r="L209" s="160"/>
      <c r="M209" s="163"/>
      <c r="N209" s="164"/>
      <c r="O209" s="164"/>
      <c r="P209" s="164"/>
      <c r="Q209" s="164"/>
      <c r="R209" s="164"/>
      <c r="S209" s="164"/>
      <c r="T209" s="165"/>
      <c r="AT209" s="161" t="s">
        <v>146</v>
      </c>
      <c r="AU209" s="161" t="s">
        <v>86</v>
      </c>
      <c r="AV209" s="14" t="s">
        <v>84</v>
      </c>
      <c r="AW209" s="14" t="s">
        <v>37</v>
      </c>
      <c r="AX209" s="14" t="s">
        <v>76</v>
      </c>
      <c r="AY209" s="161" t="s">
        <v>128</v>
      </c>
    </row>
    <row r="210" spans="1:65" s="13" customFormat="1" ht="12">
      <c r="B210" s="152"/>
      <c r="D210" s="153" t="s">
        <v>146</v>
      </c>
      <c r="E210" s="159" t="s">
        <v>3</v>
      </c>
      <c r="F210" s="154" t="s">
        <v>1388</v>
      </c>
      <c r="H210" s="155">
        <v>80.599999999999994</v>
      </c>
      <c r="L210" s="152"/>
      <c r="M210" s="156"/>
      <c r="N210" s="157"/>
      <c r="O210" s="157"/>
      <c r="P210" s="157"/>
      <c r="Q210" s="157"/>
      <c r="R210" s="157"/>
      <c r="S210" s="157"/>
      <c r="T210" s="158"/>
      <c r="AT210" s="159" t="s">
        <v>146</v>
      </c>
      <c r="AU210" s="159" t="s">
        <v>86</v>
      </c>
      <c r="AV210" s="13" t="s">
        <v>86</v>
      </c>
      <c r="AW210" s="13" t="s">
        <v>37</v>
      </c>
      <c r="AX210" s="13" t="s">
        <v>76</v>
      </c>
      <c r="AY210" s="159" t="s">
        <v>128</v>
      </c>
    </row>
    <row r="211" spans="1:65" s="16" customFormat="1" ht="12">
      <c r="B211" s="173"/>
      <c r="D211" s="153" t="s">
        <v>146</v>
      </c>
      <c r="E211" s="174" t="s">
        <v>3</v>
      </c>
      <c r="F211" s="175" t="s">
        <v>196</v>
      </c>
      <c r="H211" s="176">
        <v>80.599999999999994</v>
      </c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146</v>
      </c>
      <c r="AU211" s="174" t="s">
        <v>86</v>
      </c>
      <c r="AV211" s="16" t="s">
        <v>137</v>
      </c>
      <c r="AW211" s="16" t="s">
        <v>37</v>
      </c>
      <c r="AX211" s="16" t="s">
        <v>84</v>
      </c>
      <c r="AY211" s="174" t="s">
        <v>128</v>
      </c>
    </row>
    <row r="212" spans="1:65" s="2" customFormat="1" ht="49" customHeight="1">
      <c r="A212" s="30"/>
      <c r="B212" s="135"/>
      <c r="C212" s="183" t="s">
        <v>878</v>
      </c>
      <c r="D212" s="183" t="s">
        <v>533</v>
      </c>
      <c r="E212" s="184" t="s">
        <v>879</v>
      </c>
      <c r="F212" s="185" t="s">
        <v>880</v>
      </c>
      <c r="G212" s="186" t="s">
        <v>176</v>
      </c>
      <c r="H212" s="187">
        <v>93.938999999999993</v>
      </c>
      <c r="I212" s="188">
        <v>244</v>
      </c>
      <c r="J212" s="188">
        <f>ROUND(I212*H212,2)</f>
        <v>22921.119999999999</v>
      </c>
      <c r="K212" s="185" t="s">
        <v>136</v>
      </c>
      <c r="L212" s="189"/>
      <c r="M212" s="190" t="s">
        <v>3</v>
      </c>
      <c r="N212" s="191" t="s">
        <v>47</v>
      </c>
      <c r="O212" s="144">
        <v>0</v>
      </c>
      <c r="P212" s="144">
        <f>O212*H212</f>
        <v>0</v>
      </c>
      <c r="Q212" s="144">
        <v>5.3E-3</v>
      </c>
      <c r="R212" s="144">
        <f>Q212*H212</f>
        <v>0.49787669999999995</v>
      </c>
      <c r="S212" s="144">
        <v>0</v>
      </c>
      <c r="T212" s="145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46" t="s">
        <v>853</v>
      </c>
      <c r="AT212" s="146" t="s">
        <v>533</v>
      </c>
      <c r="AU212" s="146" t="s">
        <v>86</v>
      </c>
      <c r="AY212" s="18" t="s">
        <v>128</v>
      </c>
      <c r="BE212" s="147">
        <f>IF(N212="základní",J212,0)</f>
        <v>22921.119999999999</v>
      </c>
      <c r="BF212" s="147">
        <f>IF(N212="snížená",J212,0)</f>
        <v>0</v>
      </c>
      <c r="BG212" s="147">
        <f>IF(N212="zákl. přenesená",J212,0)</f>
        <v>0</v>
      </c>
      <c r="BH212" s="147">
        <f>IF(N212="sníž. přenesená",J212,0)</f>
        <v>0</v>
      </c>
      <c r="BI212" s="147">
        <f>IF(N212="nulová",J212,0)</f>
        <v>0</v>
      </c>
      <c r="BJ212" s="18" t="s">
        <v>84</v>
      </c>
      <c r="BK212" s="147">
        <f>ROUND(I212*H212,2)</f>
        <v>22921.119999999999</v>
      </c>
      <c r="BL212" s="18" t="s">
        <v>177</v>
      </c>
      <c r="BM212" s="146" t="s">
        <v>881</v>
      </c>
    </row>
    <row r="213" spans="1:65" s="13" customFormat="1" ht="12">
      <c r="B213" s="152"/>
      <c r="D213" s="153" t="s">
        <v>146</v>
      </c>
      <c r="E213" s="159" t="s">
        <v>3</v>
      </c>
      <c r="F213" s="154" t="s">
        <v>1390</v>
      </c>
      <c r="H213" s="155">
        <v>93.938999999999993</v>
      </c>
      <c r="L213" s="152"/>
      <c r="M213" s="156"/>
      <c r="N213" s="157"/>
      <c r="O213" s="157"/>
      <c r="P213" s="157"/>
      <c r="Q213" s="157"/>
      <c r="R213" s="157"/>
      <c r="S213" s="157"/>
      <c r="T213" s="158"/>
      <c r="AT213" s="159" t="s">
        <v>146</v>
      </c>
      <c r="AU213" s="159" t="s">
        <v>86</v>
      </c>
      <c r="AV213" s="13" t="s">
        <v>86</v>
      </c>
      <c r="AW213" s="13" t="s">
        <v>37</v>
      </c>
      <c r="AX213" s="13" t="s">
        <v>84</v>
      </c>
      <c r="AY213" s="159" t="s">
        <v>128</v>
      </c>
    </row>
    <row r="214" spans="1:65" s="2" customFormat="1" ht="44.25" customHeight="1">
      <c r="A214" s="30"/>
      <c r="B214" s="135"/>
      <c r="C214" s="136" t="s">
        <v>883</v>
      </c>
      <c r="D214" s="136" t="s">
        <v>132</v>
      </c>
      <c r="E214" s="137" t="s">
        <v>884</v>
      </c>
      <c r="F214" s="138" t="s">
        <v>885</v>
      </c>
      <c r="G214" s="139" t="s">
        <v>886</v>
      </c>
      <c r="H214" s="140">
        <v>363.12400000000002</v>
      </c>
      <c r="I214" s="141">
        <v>3.05</v>
      </c>
      <c r="J214" s="141">
        <f>ROUND(I214*H214,2)</f>
        <v>1107.53</v>
      </c>
      <c r="K214" s="138" t="s">
        <v>136</v>
      </c>
      <c r="L214" s="31"/>
      <c r="M214" s="142" t="s">
        <v>3</v>
      </c>
      <c r="N214" s="143" t="s">
        <v>47</v>
      </c>
      <c r="O214" s="144">
        <v>0</v>
      </c>
      <c r="P214" s="144">
        <f>O214*H214</f>
        <v>0</v>
      </c>
      <c r="Q214" s="144">
        <v>0</v>
      </c>
      <c r="R214" s="144">
        <f>Q214*H214</f>
        <v>0</v>
      </c>
      <c r="S214" s="144">
        <v>0</v>
      </c>
      <c r="T214" s="145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46" t="s">
        <v>177</v>
      </c>
      <c r="AT214" s="146" t="s">
        <v>132</v>
      </c>
      <c r="AU214" s="146" t="s">
        <v>86</v>
      </c>
      <c r="AY214" s="18" t="s">
        <v>128</v>
      </c>
      <c r="BE214" s="147">
        <f>IF(N214="základní",J214,0)</f>
        <v>1107.53</v>
      </c>
      <c r="BF214" s="147">
        <f>IF(N214="snížená",J214,0)</f>
        <v>0</v>
      </c>
      <c r="BG214" s="147">
        <f>IF(N214="zákl. přenesená",J214,0)</f>
        <v>0</v>
      </c>
      <c r="BH214" s="147">
        <f>IF(N214="sníž. přenesená",J214,0)</f>
        <v>0</v>
      </c>
      <c r="BI214" s="147">
        <f>IF(N214="nulová",J214,0)</f>
        <v>0</v>
      </c>
      <c r="BJ214" s="18" t="s">
        <v>84</v>
      </c>
      <c r="BK214" s="147">
        <f>ROUND(I214*H214,2)</f>
        <v>1107.53</v>
      </c>
      <c r="BL214" s="18" t="s">
        <v>177</v>
      </c>
      <c r="BM214" s="146" t="s">
        <v>887</v>
      </c>
    </row>
    <row r="215" spans="1:65" s="2" customFormat="1" ht="11">
      <c r="A215" s="30"/>
      <c r="B215" s="31"/>
      <c r="C215" s="30"/>
      <c r="D215" s="148" t="s">
        <v>139</v>
      </c>
      <c r="E215" s="30"/>
      <c r="F215" s="149" t="s">
        <v>888</v>
      </c>
      <c r="G215" s="30"/>
      <c r="H215" s="30"/>
      <c r="I215" s="30"/>
      <c r="J215" s="30"/>
      <c r="K215" s="30"/>
      <c r="L215" s="31"/>
      <c r="M215" s="150"/>
      <c r="N215" s="151"/>
      <c r="O215" s="51"/>
      <c r="P215" s="51"/>
      <c r="Q215" s="51"/>
      <c r="R215" s="51"/>
      <c r="S215" s="51"/>
      <c r="T215" s="52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T215" s="18" t="s">
        <v>139</v>
      </c>
      <c r="AU215" s="18" t="s">
        <v>86</v>
      </c>
    </row>
    <row r="216" spans="1:65" s="12" customFormat="1" ht="26" customHeight="1">
      <c r="B216" s="123"/>
      <c r="D216" s="124" t="s">
        <v>75</v>
      </c>
      <c r="E216" s="125" t="s">
        <v>1391</v>
      </c>
      <c r="F216" s="125" t="s">
        <v>1392</v>
      </c>
      <c r="J216" s="126">
        <f>BK216</f>
        <v>15785</v>
      </c>
      <c r="L216" s="123"/>
      <c r="M216" s="127"/>
      <c r="N216" s="128"/>
      <c r="O216" s="128"/>
      <c r="P216" s="129">
        <f>SUM(P217:P229)</f>
        <v>41</v>
      </c>
      <c r="Q216" s="128"/>
      <c r="R216" s="129">
        <f>SUM(R217:R229)</f>
        <v>0</v>
      </c>
      <c r="S216" s="128"/>
      <c r="T216" s="130">
        <f>SUM(T217:T229)</f>
        <v>0</v>
      </c>
      <c r="AR216" s="124" t="s">
        <v>137</v>
      </c>
      <c r="AT216" s="131" t="s">
        <v>75</v>
      </c>
      <c r="AU216" s="131" t="s">
        <v>76</v>
      </c>
      <c r="AY216" s="124" t="s">
        <v>128</v>
      </c>
      <c r="BK216" s="132">
        <f>SUM(BK217:BK229)</f>
        <v>15785</v>
      </c>
    </row>
    <row r="217" spans="1:65" s="2" customFormat="1" ht="24.25" customHeight="1">
      <c r="A217" s="30"/>
      <c r="B217" s="135"/>
      <c r="C217" s="136" t="s">
        <v>253</v>
      </c>
      <c r="D217" s="136" t="s">
        <v>132</v>
      </c>
      <c r="E217" s="137" t="s">
        <v>1393</v>
      </c>
      <c r="F217" s="138" t="s">
        <v>1394</v>
      </c>
      <c r="G217" s="139" t="s">
        <v>1360</v>
      </c>
      <c r="H217" s="140">
        <v>41</v>
      </c>
      <c r="I217" s="141">
        <v>385</v>
      </c>
      <c r="J217" s="141">
        <f>ROUND(I217*H217,2)</f>
        <v>15785</v>
      </c>
      <c r="K217" s="138" t="s">
        <v>156</v>
      </c>
      <c r="L217" s="31"/>
      <c r="M217" s="142" t="s">
        <v>3</v>
      </c>
      <c r="N217" s="143" t="s">
        <v>47</v>
      </c>
      <c r="O217" s="144">
        <v>1</v>
      </c>
      <c r="P217" s="144">
        <f>O217*H217</f>
        <v>41</v>
      </c>
      <c r="Q217" s="144">
        <v>0</v>
      </c>
      <c r="R217" s="144">
        <f>Q217*H217</f>
        <v>0</v>
      </c>
      <c r="S217" s="144">
        <v>0</v>
      </c>
      <c r="T217" s="145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46" t="s">
        <v>1395</v>
      </c>
      <c r="AT217" s="146" t="s">
        <v>132</v>
      </c>
      <c r="AU217" s="146" t="s">
        <v>84</v>
      </c>
      <c r="AY217" s="18" t="s">
        <v>128</v>
      </c>
      <c r="BE217" s="147">
        <f>IF(N217="základní",J217,0)</f>
        <v>15785</v>
      </c>
      <c r="BF217" s="147">
        <f>IF(N217="snížená",J217,0)</f>
        <v>0</v>
      </c>
      <c r="BG217" s="147">
        <f>IF(N217="zákl. přenesená",J217,0)</f>
        <v>0</v>
      </c>
      <c r="BH217" s="147">
        <f>IF(N217="sníž. přenesená",J217,0)</f>
        <v>0</v>
      </c>
      <c r="BI217" s="147">
        <f>IF(N217="nulová",J217,0)</f>
        <v>0</v>
      </c>
      <c r="BJ217" s="18" t="s">
        <v>84</v>
      </c>
      <c r="BK217" s="147">
        <f>ROUND(I217*H217,2)</f>
        <v>15785</v>
      </c>
      <c r="BL217" s="18" t="s">
        <v>1395</v>
      </c>
      <c r="BM217" s="146" t="s">
        <v>1396</v>
      </c>
    </row>
    <row r="218" spans="1:65" s="2" customFormat="1" ht="11">
      <c r="A218" s="30"/>
      <c r="B218" s="31"/>
      <c r="C218" s="30"/>
      <c r="D218" s="148" t="s">
        <v>139</v>
      </c>
      <c r="E218" s="30"/>
      <c r="F218" s="149" t="s">
        <v>1397</v>
      </c>
      <c r="G218" s="30"/>
      <c r="H218" s="30"/>
      <c r="I218" s="30"/>
      <c r="J218" s="30"/>
      <c r="K218" s="30"/>
      <c r="L218" s="31"/>
      <c r="M218" s="150"/>
      <c r="N218" s="151"/>
      <c r="O218" s="51"/>
      <c r="P218" s="51"/>
      <c r="Q218" s="51"/>
      <c r="R218" s="51"/>
      <c r="S218" s="51"/>
      <c r="T218" s="52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T218" s="18" t="s">
        <v>139</v>
      </c>
      <c r="AU218" s="18" t="s">
        <v>84</v>
      </c>
    </row>
    <row r="219" spans="1:65" s="14" customFormat="1" ht="12">
      <c r="B219" s="160"/>
      <c r="D219" s="153" t="s">
        <v>146</v>
      </c>
      <c r="E219" s="161" t="s">
        <v>3</v>
      </c>
      <c r="F219" s="162" t="s">
        <v>1398</v>
      </c>
      <c r="H219" s="161" t="s">
        <v>3</v>
      </c>
      <c r="L219" s="160"/>
      <c r="M219" s="163"/>
      <c r="N219" s="164"/>
      <c r="O219" s="164"/>
      <c r="P219" s="164"/>
      <c r="Q219" s="164"/>
      <c r="R219" s="164"/>
      <c r="S219" s="164"/>
      <c r="T219" s="165"/>
      <c r="AT219" s="161" t="s">
        <v>146</v>
      </c>
      <c r="AU219" s="161" t="s">
        <v>84</v>
      </c>
      <c r="AV219" s="14" t="s">
        <v>84</v>
      </c>
      <c r="AW219" s="14" t="s">
        <v>37</v>
      </c>
      <c r="AX219" s="14" t="s">
        <v>76</v>
      </c>
      <c r="AY219" s="161" t="s">
        <v>128</v>
      </c>
    </row>
    <row r="220" spans="1:65" s="13" customFormat="1" ht="12">
      <c r="B220" s="152"/>
      <c r="D220" s="153" t="s">
        <v>146</v>
      </c>
      <c r="E220" s="159" t="s">
        <v>3</v>
      </c>
      <c r="F220" s="154" t="s">
        <v>1088</v>
      </c>
      <c r="H220" s="155">
        <v>12</v>
      </c>
      <c r="L220" s="152"/>
      <c r="M220" s="156"/>
      <c r="N220" s="157"/>
      <c r="O220" s="157"/>
      <c r="P220" s="157"/>
      <c r="Q220" s="157"/>
      <c r="R220" s="157"/>
      <c r="S220" s="157"/>
      <c r="T220" s="158"/>
      <c r="AT220" s="159" t="s">
        <v>146</v>
      </c>
      <c r="AU220" s="159" t="s">
        <v>84</v>
      </c>
      <c r="AV220" s="13" t="s">
        <v>86</v>
      </c>
      <c r="AW220" s="13" t="s">
        <v>37</v>
      </c>
      <c r="AX220" s="13" t="s">
        <v>76</v>
      </c>
      <c r="AY220" s="159" t="s">
        <v>128</v>
      </c>
    </row>
    <row r="221" spans="1:65" s="14" customFormat="1" ht="12">
      <c r="B221" s="160"/>
      <c r="D221" s="153" t="s">
        <v>146</v>
      </c>
      <c r="E221" s="161" t="s">
        <v>3</v>
      </c>
      <c r="F221" s="162" t="s">
        <v>1399</v>
      </c>
      <c r="H221" s="161" t="s">
        <v>3</v>
      </c>
      <c r="L221" s="160"/>
      <c r="M221" s="163"/>
      <c r="N221" s="164"/>
      <c r="O221" s="164"/>
      <c r="P221" s="164"/>
      <c r="Q221" s="164"/>
      <c r="R221" s="164"/>
      <c r="S221" s="164"/>
      <c r="T221" s="165"/>
      <c r="AT221" s="161" t="s">
        <v>146</v>
      </c>
      <c r="AU221" s="161" t="s">
        <v>84</v>
      </c>
      <c r="AV221" s="14" t="s">
        <v>84</v>
      </c>
      <c r="AW221" s="14" t="s">
        <v>37</v>
      </c>
      <c r="AX221" s="14" t="s">
        <v>76</v>
      </c>
      <c r="AY221" s="161" t="s">
        <v>128</v>
      </c>
    </row>
    <row r="222" spans="1:65" s="13" customFormat="1" ht="12">
      <c r="B222" s="152"/>
      <c r="D222" s="153" t="s">
        <v>146</v>
      </c>
      <c r="E222" s="159" t="s">
        <v>3</v>
      </c>
      <c r="F222" s="154" t="s">
        <v>1300</v>
      </c>
      <c r="H222" s="155">
        <v>10</v>
      </c>
      <c r="L222" s="152"/>
      <c r="M222" s="156"/>
      <c r="N222" s="157"/>
      <c r="O222" s="157"/>
      <c r="P222" s="157"/>
      <c r="Q222" s="157"/>
      <c r="R222" s="157"/>
      <c r="S222" s="157"/>
      <c r="T222" s="158"/>
      <c r="AT222" s="159" t="s">
        <v>146</v>
      </c>
      <c r="AU222" s="159" t="s">
        <v>84</v>
      </c>
      <c r="AV222" s="13" t="s">
        <v>86</v>
      </c>
      <c r="AW222" s="13" t="s">
        <v>37</v>
      </c>
      <c r="AX222" s="13" t="s">
        <v>76</v>
      </c>
      <c r="AY222" s="159" t="s">
        <v>128</v>
      </c>
    </row>
    <row r="223" spans="1:65" s="14" customFormat="1" ht="12">
      <c r="B223" s="160"/>
      <c r="D223" s="153" t="s">
        <v>146</v>
      </c>
      <c r="E223" s="161" t="s">
        <v>3</v>
      </c>
      <c r="F223" s="162" t="s">
        <v>1400</v>
      </c>
      <c r="H223" s="161" t="s">
        <v>3</v>
      </c>
      <c r="L223" s="160"/>
      <c r="M223" s="163"/>
      <c r="N223" s="164"/>
      <c r="O223" s="164"/>
      <c r="P223" s="164"/>
      <c r="Q223" s="164"/>
      <c r="R223" s="164"/>
      <c r="S223" s="164"/>
      <c r="T223" s="165"/>
      <c r="AT223" s="161" t="s">
        <v>146</v>
      </c>
      <c r="AU223" s="161" t="s">
        <v>84</v>
      </c>
      <c r="AV223" s="14" t="s">
        <v>84</v>
      </c>
      <c r="AW223" s="14" t="s">
        <v>37</v>
      </c>
      <c r="AX223" s="14" t="s">
        <v>76</v>
      </c>
      <c r="AY223" s="161" t="s">
        <v>128</v>
      </c>
    </row>
    <row r="224" spans="1:65" s="13" customFormat="1" ht="12">
      <c r="B224" s="152"/>
      <c r="D224" s="153" t="s">
        <v>146</v>
      </c>
      <c r="E224" s="159" t="s">
        <v>3</v>
      </c>
      <c r="F224" s="154" t="s">
        <v>1300</v>
      </c>
      <c r="H224" s="155">
        <v>10</v>
      </c>
      <c r="L224" s="152"/>
      <c r="M224" s="156"/>
      <c r="N224" s="157"/>
      <c r="O224" s="157"/>
      <c r="P224" s="157"/>
      <c r="Q224" s="157"/>
      <c r="R224" s="157"/>
      <c r="S224" s="157"/>
      <c r="T224" s="158"/>
      <c r="AT224" s="159" t="s">
        <v>146</v>
      </c>
      <c r="AU224" s="159" t="s">
        <v>84</v>
      </c>
      <c r="AV224" s="13" t="s">
        <v>86</v>
      </c>
      <c r="AW224" s="13" t="s">
        <v>37</v>
      </c>
      <c r="AX224" s="13" t="s">
        <v>76</v>
      </c>
      <c r="AY224" s="159" t="s">
        <v>128</v>
      </c>
    </row>
    <row r="225" spans="1:51" s="14" customFormat="1" ht="12">
      <c r="B225" s="160"/>
      <c r="D225" s="153" t="s">
        <v>146</v>
      </c>
      <c r="E225" s="161" t="s">
        <v>3</v>
      </c>
      <c r="F225" s="162" t="s">
        <v>1401</v>
      </c>
      <c r="H225" s="161" t="s">
        <v>3</v>
      </c>
      <c r="L225" s="160"/>
      <c r="M225" s="163"/>
      <c r="N225" s="164"/>
      <c r="O225" s="164"/>
      <c r="P225" s="164"/>
      <c r="Q225" s="164"/>
      <c r="R225" s="164"/>
      <c r="S225" s="164"/>
      <c r="T225" s="165"/>
      <c r="AT225" s="161" t="s">
        <v>146</v>
      </c>
      <c r="AU225" s="161" t="s">
        <v>84</v>
      </c>
      <c r="AV225" s="14" t="s">
        <v>84</v>
      </c>
      <c r="AW225" s="14" t="s">
        <v>37</v>
      </c>
      <c r="AX225" s="14" t="s">
        <v>76</v>
      </c>
      <c r="AY225" s="161" t="s">
        <v>128</v>
      </c>
    </row>
    <row r="226" spans="1:51" s="13" customFormat="1" ht="12">
      <c r="B226" s="152"/>
      <c r="D226" s="153" t="s">
        <v>146</v>
      </c>
      <c r="E226" s="159" t="s">
        <v>3</v>
      </c>
      <c r="F226" s="154" t="s">
        <v>441</v>
      </c>
      <c r="H226" s="155">
        <v>8</v>
      </c>
      <c r="L226" s="152"/>
      <c r="M226" s="156"/>
      <c r="N226" s="157"/>
      <c r="O226" s="157"/>
      <c r="P226" s="157"/>
      <c r="Q226" s="157"/>
      <c r="R226" s="157"/>
      <c r="S226" s="157"/>
      <c r="T226" s="158"/>
      <c r="AT226" s="159" t="s">
        <v>146</v>
      </c>
      <c r="AU226" s="159" t="s">
        <v>84</v>
      </c>
      <c r="AV226" s="13" t="s">
        <v>86</v>
      </c>
      <c r="AW226" s="13" t="s">
        <v>37</v>
      </c>
      <c r="AX226" s="13" t="s">
        <v>76</v>
      </c>
      <c r="AY226" s="159" t="s">
        <v>128</v>
      </c>
    </row>
    <row r="227" spans="1:51" s="14" customFormat="1" ht="12">
      <c r="B227" s="160"/>
      <c r="D227" s="153" t="s">
        <v>146</v>
      </c>
      <c r="E227" s="161" t="s">
        <v>3</v>
      </c>
      <c r="F227" s="162" t="s">
        <v>1402</v>
      </c>
      <c r="H227" s="161" t="s">
        <v>3</v>
      </c>
      <c r="L227" s="160"/>
      <c r="M227" s="163"/>
      <c r="N227" s="164"/>
      <c r="O227" s="164"/>
      <c r="P227" s="164"/>
      <c r="Q227" s="164"/>
      <c r="R227" s="164"/>
      <c r="S227" s="164"/>
      <c r="T227" s="165"/>
      <c r="AT227" s="161" t="s">
        <v>146</v>
      </c>
      <c r="AU227" s="161" t="s">
        <v>84</v>
      </c>
      <c r="AV227" s="14" t="s">
        <v>84</v>
      </c>
      <c r="AW227" s="14" t="s">
        <v>37</v>
      </c>
      <c r="AX227" s="14" t="s">
        <v>76</v>
      </c>
      <c r="AY227" s="161" t="s">
        <v>128</v>
      </c>
    </row>
    <row r="228" spans="1:51" s="13" customFormat="1" ht="12">
      <c r="B228" s="152"/>
      <c r="D228" s="153" t="s">
        <v>146</v>
      </c>
      <c r="E228" s="159" t="s">
        <v>3</v>
      </c>
      <c r="F228" s="154" t="s">
        <v>84</v>
      </c>
      <c r="H228" s="155">
        <v>1</v>
      </c>
      <c r="L228" s="152"/>
      <c r="M228" s="156"/>
      <c r="N228" s="157"/>
      <c r="O228" s="157"/>
      <c r="P228" s="157"/>
      <c r="Q228" s="157"/>
      <c r="R228" s="157"/>
      <c r="S228" s="157"/>
      <c r="T228" s="158"/>
      <c r="AT228" s="159" t="s">
        <v>146</v>
      </c>
      <c r="AU228" s="159" t="s">
        <v>84</v>
      </c>
      <c r="AV228" s="13" t="s">
        <v>86</v>
      </c>
      <c r="AW228" s="13" t="s">
        <v>37</v>
      </c>
      <c r="AX228" s="13" t="s">
        <v>76</v>
      </c>
      <c r="AY228" s="159" t="s">
        <v>128</v>
      </c>
    </row>
    <row r="229" spans="1:51" s="16" customFormat="1" ht="12">
      <c r="B229" s="173"/>
      <c r="D229" s="153" t="s">
        <v>146</v>
      </c>
      <c r="E229" s="174" t="s">
        <v>3</v>
      </c>
      <c r="F229" s="175" t="s">
        <v>196</v>
      </c>
      <c r="H229" s="176">
        <v>41</v>
      </c>
      <c r="L229" s="173"/>
      <c r="M229" s="180"/>
      <c r="N229" s="181"/>
      <c r="O229" s="181"/>
      <c r="P229" s="181"/>
      <c r="Q229" s="181"/>
      <c r="R229" s="181"/>
      <c r="S229" s="181"/>
      <c r="T229" s="182"/>
      <c r="AT229" s="174" t="s">
        <v>146</v>
      </c>
      <c r="AU229" s="174" t="s">
        <v>84</v>
      </c>
      <c r="AV229" s="16" t="s">
        <v>137</v>
      </c>
      <c r="AW229" s="16" t="s">
        <v>37</v>
      </c>
      <c r="AX229" s="16" t="s">
        <v>84</v>
      </c>
      <c r="AY229" s="174" t="s">
        <v>128</v>
      </c>
    </row>
    <row r="230" spans="1:51" s="2" customFormat="1" ht="7" customHeight="1">
      <c r="A230" s="30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31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</row>
  </sheetData>
  <autoFilter ref="C89:K229" xr:uid="{00000000-0009-0000-0000-000004000000}"/>
  <mergeCells count="8">
    <mergeCell ref="E80:H80"/>
    <mergeCell ref="E82:H82"/>
    <mergeCell ref="L2:V2"/>
    <mergeCell ref="E7:H7"/>
    <mergeCell ref="E9:H9"/>
    <mergeCell ref="E27:H27"/>
    <mergeCell ref="E48:H48"/>
    <mergeCell ref="E50:H50"/>
  </mergeCells>
  <hyperlinks>
    <hyperlink ref="F94" r:id="rId1" xr:uid="{00000000-0004-0000-0400-000000000000}"/>
    <hyperlink ref="F103" r:id="rId2" xr:uid="{00000000-0004-0000-0400-000001000000}"/>
    <hyperlink ref="F108" r:id="rId3" xr:uid="{00000000-0004-0000-0400-000002000000}"/>
    <hyperlink ref="F113" r:id="rId4" xr:uid="{00000000-0004-0000-0400-000003000000}"/>
    <hyperlink ref="F118" r:id="rId5" xr:uid="{00000000-0004-0000-0400-000004000000}"/>
    <hyperlink ref="F123" r:id="rId6" xr:uid="{00000000-0004-0000-0400-000005000000}"/>
    <hyperlink ref="F129" r:id="rId7" xr:uid="{00000000-0004-0000-0400-000006000000}"/>
    <hyperlink ref="F135" r:id="rId8" xr:uid="{00000000-0004-0000-0400-000007000000}"/>
    <hyperlink ref="F137" r:id="rId9" xr:uid="{00000000-0004-0000-0400-000008000000}"/>
    <hyperlink ref="F139" r:id="rId10" xr:uid="{00000000-0004-0000-0400-000009000000}"/>
    <hyperlink ref="F147" r:id="rId11" xr:uid="{00000000-0004-0000-0400-00000A000000}"/>
    <hyperlink ref="F155" r:id="rId12" xr:uid="{00000000-0004-0000-0400-00000B000000}"/>
    <hyperlink ref="F163" r:id="rId13" xr:uid="{00000000-0004-0000-0400-00000C000000}"/>
    <hyperlink ref="F165" r:id="rId14" xr:uid="{00000000-0004-0000-0400-00000D000000}"/>
    <hyperlink ref="F170" r:id="rId15" xr:uid="{00000000-0004-0000-0400-00000E000000}"/>
    <hyperlink ref="F172" r:id="rId16" xr:uid="{00000000-0004-0000-0400-00000F000000}"/>
    <hyperlink ref="F177" r:id="rId17" xr:uid="{00000000-0004-0000-0400-000010000000}"/>
    <hyperlink ref="F182" r:id="rId18" xr:uid="{00000000-0004-0000-0400-000011000000}"/>
    <hyperlink ref="F190" r:id="rId19" xr:uid="{00000000-0004-0000-0400-000012000000}"/>
    <hyperlink ref="F192" r:id="rId20" xr:uid="{00000000-0004-0000-0400-000013000000}"/>
    <hyperlink ref="F194" r:id="rId21" xr:uid="{00000000-0004-0000-0400-000014000000}"/>
    <hyperlink ref="F197" r:id="rId22" xr:uid="{00000000-0004-0000-0400-000015000000}"/>
    <hyperlink ref="F201" r:id="rId23" xr:uid="{00000000-0004-0000-0400-000016000000}"/>
    <hyperlink ref="F208" r:id="rId24" xr:uid="{00000000-0004-0000-0400-000017000000}"/>
    <hyperlink ref="F215" r:id="rId25" xr:uid="{00000000-0004-0000-0400-000018000000}"/>
    <hyperlink ref="F218" r:id="rId26" xr:uid="{00000000-0004-0000-0400-00001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6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 ht="11">
      <c r="A1" s="86"/>
    </row>
    <row r="2" spans="1:46" s="1" customFormat="1" ht="37" customHeight="1">
      <c r="L2" s="233" t="s">
        <v>6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98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1:46" s="1" customFormat="1" ht="25" customHeight="1">
      <c r="B4" s="21"/>
      <c r="D4" s="22" t="s">
        <v>99</v>
      </c>
      <c r="L4" s="21"/>
      <c r="M4" s="87" t="s">
        <v>11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26.25" customHeight="1">
      <c r="B7" s="21"/>
      <c r="E7" s="234" t="str">
        <f>'Rekapitulace stavby'!K6</f>
        <v>Stavební úpravy objektu na parc.č.st 134 v k.ú. Dolní Václavov - Multifunkční dům, DPS</v>
      </c>
      <c r="F7" s="235"/>
      <c r="G7" s="235"/>
      <c r="H7" s="235"/>
      <c r="L7" s="21"/>
    </row>
    <row r="8" spans="1:46" s="2" customFormat="1" ht="12" customHeight="1">
      <c r="A8" s="30"/>
      <c r="B8" s="31"/>
      <c r="C8" s="30"/>
      <c r="D8" s="27" t="s">
        <v>100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1" t="s">
        <v>1403</v>
      </c>
      <c r="F9" s="236"/>
      <c r="G9" s="236"/>
      <c r="H9" s="236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17</v>
      </c>
      <c r="E11" s="30"/>
      <c r="F11" s="25" t="s">
        <v>3</v>
      </c>
      <c r="G11" s="30"/>
      <c r="H11" s="30"/>
      <c r="I11" s="27" t="s">
        <v>18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19</v>
      </c>
      <c r="E12" s="30"/>
      <c r="F12" s="25" t="s">
        <v>20</v>
      </c>
      <c r="G12" s="30"/>
      <c r="H12" s="30"/>
      <c r="I12" s="27" t="s">
        <v>21</v>
      </c>
      <c r="J12" s="48" t="str">
        <f>'Rekapitulace stavby'!AN8</f>
        <v>7. 9. 2023</v>
      </c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7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23</v>
      </c>
      <c r="E14" s="30"/>
      <c r="F14" s="30"/>
      <c r="G14" s="30"/>
      <c r="H14" s="30"/>
      <c r="I14" s="27" t="s">
        <v>24</v>
      </c>
      <c r="J14" s="25" t="s">
        <v>25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26</v>
      </c>
      <c r="F15" s="30"/>
      <c r="G15" s="30"/>
      <c r="H15" s="30"/>
      <c r="I15" s="27" t="s">
        <v>27</v>
      </c>
      <c r="J15" s="25" t="s">
        <v>28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7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29</v>
      </c>
      <c r="E17" s="30"/>
      <c r="F17" s="30"/>
      <c r="G17" s="30"/>
      <c r="H17" s="30"/>
      <c r="I17" s="27" t="s">
        <v>24</v>
      </c>
      <c r="J17" s="25" t="s">
        <v>30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31</v>
      </c>
      <c r="F18" s="30"/>
      <c r="G18" s="30"/>
      <c r="H18" s="30"/>
      <c r="I18" s="27" t="s">
        <v>27</v>
      </c>
      <c r="J18" s="25" t="s">
        <v>32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7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33</v>
      </c>
      <c r="E20" s="30"/>
      <c r="F20" s="30"/>
      <c r="G20" s="30"/>
      <c r="H20" s="30"/>
      <c r="I20" s="27" t="s">
        <v>24</v>
      </c>
      <c r="J20" s="25" t="s">
        <v>34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35</v>
      </c>
      <c r="F21" s="30"/>
      <c r="G21" s="30"/>
      <c r="H21" s="30"/>
      <c r="I21" s="27" t="s">
        <v>27</v>
      </c>
      <c r="J21" s="25" t="s">
        <v>36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7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38</v>
      </c>
      <c r="E23" s="30"/>
      <c r="F23" s="30"/>
      <c r="G23" s="30"/>
      <c r="H23" s="30"/>
      <c r="I23" s="27" t="s">
        <v>24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39</v>
      </c>
      <c r="F24" s="30"/>
      <c r="G24" s="30"/>
      <c r="H24" s="30"/>
      <c r="I24" s="27" t="s">
        <v>27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7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40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71.25" customHeight="1">
      <c r="A27" s="89"/>
      <c r="B27" s="90"/>
      <c r="C27" s="89"/>
      <c r="D27" s="89"/>
      <c r="E27" s="222" t="s">
        <v>41</v>
      </c>
      <c r="F27" s="222"/>
      <c r="G27" s="222"/>
      <c r="H27" s="222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5" customHeight="1">
      <c r="A30" s="30"/>
      <c r="B30" s="31"/>
      <c r="C30" s="30"/>
      <c r="D30" s="92" t="s">
        <v>42</v>
      </c>
      <c r="E30" s="30"/>
      <c r="F30" s="30"/>
      <c r="G30" s="30"/>
      <c r="H30" s="30"/>
      <c r="I30" s="30"/>
      <c r="J30" s="64">
        <f>ROUND(J84, 2)</f>
        <v>-38728.43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" customHeight="1">
      <c r="A32" s="30"/>
      <c r="B32" s="31"/>
      <c r="C32" s="30"/>
      <c r="D32" s="30"/>
      <c r="E32" s="30"/>
      <c r="F32" s="34" t="s">
        <v>44</v>
      </c>
      <c r="G32" s="30"/>
      <c r="H32" s="30"/>
      <c r="I32" s="34" t="s">
        <v>43</v>
      </c>
      <c r="J32" s="34" t="s">
        <v>45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" customHeight="1">
      <c r="A33" s="30"/>
      <c r="B33" s="31"/>
      <c r="C33" s="30"/>
      <c r="D33" s="93" t="s">
        <v>46</v>
      </c>
      <c r="E33" s="27" t="s">
        <v>47</v>
      </c>
      <c r="F33" s="94">
        <f>ROUND((SUM(BE84:BE161)),  2)</f>
        <v>-38728.43</v>
      </c>
      <c r="G33" s="30"/>
      <c r="H33" s="30"/>
      <c r="I33" s="95">
        <v>0.21</v>
      </c>
      <c r="J33" s="94">
        <f>ROUND(((SUM(BE84:BE161))*I33),  2)</f>
        <v>-8132.97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" customHeight="1">
      <c r="A34" s="30"/>
      <c r="B34" s="31"/>
      <c r="C34" s="30"/>
      <c r="D34" s="30"/>
      <c r="E34" s="27" t="s">
        <v>48</v>
      </c>
      <c r="F34" s="94">
        <f>ROUND((SUM(BF84:BF161)),  2)</f>
        <v>0</v>
      </c>
      <c r="G34" s="30"/>
      <c r="H34" s="30"/>
      <c r="I34" s="95">
        <v>0.15</v>
      </c>
      <c r="J34" s="94">
        <f>ROUND(((SUM(BF84:BF161))*I34),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" hidden="1" customHeight="1">
      <c r="A35" s="30"/>
      <c r="B35" s="31"/>
      <c r="C35" s="30"/>
      <c r="D35" s="30"/>
      <c r="E35" s="27" t="s">
        <v>49</v>
      </c>
      <c r="F35" s="94">
        <f>ROUND((SUM(BG84:BG161)),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" hidden="1" customHeight="1">
      <c r="A36" s="30"/>
      <c r="B36" s="31"/>
      <c r="C36" s="30"/>
      <c r="D36" s="30"/>
      <c r="E36" s="27" t="s">
        <v>50</v>
      </c>
      <c r="F36" s="94">
        <f>ROUND((SUM(BH84:BH161)),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" hidden="1" customHeight="1">
      <c r="A37" s="30"/>
      <c r="B37" s="31"/>
      <c r="C37" s="30"/>
      <c r="D37" s="30"/>
      <c r="E37" s="27" t="s">
        <v>51</v>
      </c>
      <c r="F37" s="94">
        <f>ROUND((SUM(BI84:BI161)),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7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5" customHeight="1">
      <c r="A39" s="30"/>
      <c r="B39" s="31"/>
      <c r="C39" s="96"/>
      <c r="D39" s="97" t="s">
        <v>52</v>
      </c>
      <c r="E39" s="53"/>
      <c r="F39" s="53"/>
      <c r="G39" s="98" t="s">
        <v>53</v>
      </c>
      <c r="H39" s="99" t="s">
        <v>54</v>
      </c>
      <c r="I39" s="53"/>
      <c r="J39" s="100">
        <f>SUM(J30:J37)</f>
        <v>-46861.4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7" hidden="1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" hidden="1" customHeight="1">
      <c r="A45" s="30"/>
      <c r="B45" s="31"/>
      <c r="C45" s="22" t="s">
        <v>102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7" hidden="1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hidden="1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26.25" hidden="1" customHeight="1">
      <c r="A48" s="30"/>
      <c r="B48" s="31"/>
      <c r="C48" s="30"/>
      <c r="D48" s="30"/>
      <c r="E48" s="234" t="str">
        <f>E7</f>
        <v>Stavební úpravy objektu na parc.č.st 134 v k.ú. Dolní Václavov - Multifunkční dům, DPS</v>
      </c>
      <c r="F48" s="235"/>
      <c r="G48" s="235"/>
      <c r="H48" s="235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hidden="1" customHeight="1">
      <c r="A49" s="30"/>
      <c r="B49" s="31"/>
      <c r="C49" s="27" t="s">
        <v>100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6.5" hidden="1" customHeight="1">
      <c r="A50" s="30"/>
      <c r="B50" s="31"/>
      <c r="C50" s="30"/>
      <c r="D50" s="30"/>
      <c r="E50" s="201" t="str">
        <f>E9</f>
        <v>03-z - čov, dešťová kanalizace - změny</v>
      </c>
      <c r="F50" s="236"/>
      <c r="G50" s="236"/>
      <c r="H50" s="236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7" hidden="1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hidden="1" customHeight="1">
      <c r="A52" s="30"/>
      <c r="B52" s="31"/>
      <c r="C52" s="27" t="s">
        <v>19</v>
      </c>
      <c r="D52" s="30"/>
      <c r="E52" s="30"/>
      <c r="F52" s="25" t="str">
        <f>F12</f>
        <v>Václavov u Bruntálu</v>
      </c>
      <c r="G52" s="30"/>
      <c r="H52" s="30"/>
      <c r="I52" s="27" t="s">
        <v>21</v>
      </c>
      <c r="J52" s="48" t="str">
        <f>IF(J12="","",J12)</f>
        <v>7. 9. 2023</v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7" hidden="1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25" hidden="1" customHeight="1">
      <c r="A54" s="30"/>
      <c r="B54" s="31"/>
      <c r="C54" s="27" t="s">
        <v>23</v>
      </c>
      <c r="D54" s="30"/>
      <c r="E54" s="30"/>
      <c r="F54" s="25" t="str">
        <f>E15</f>
        <v>Obec Václavov u Bruntálu</v>
      </c>
      <c r="G54" s="30"/>
      <c r="H54" s="30"/>
      <c r="I54" s="27" t="s">
        <v>33</v>
      </c>
      <c r="J54" s="28" t="str">
        <f>E21</f>
        <v>Stavby Byrtus s.r.o.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5" hidden="1" customHeight="1">
      <c r="A55" s="30"/>
      <c r="B55" s="31"/>
      <c r="C55" s="27" t="s">
        <v>29</v>
      </c>
      <c r="D55" s="30"/>
      <c r="E55" s="30"/>
      <c r="F55" s="25" t="str">
        <f>IF(E18="","",E18)</f>
        <v>RÝMSTAV CZ spol. s r.o.</v>
      </c>
      <c r="G55" s="30"/>
      <c r="H55" s="30"/>
      <c r="I55" s="27" t="s">
        <v>38</v>
      </c>
      <c r="J55" s="28" t="str">
        <f>E24</f>
        <v xml:space="preserve"> 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25" hidden="1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hidden="1" customHeight="1">
      <c r="A57" s="30"/>
      <c r="B57" s="31"/>
      <c r="C57" s="102" t="s">
        <v>103</v>
      </c>
      <c r="D57" s="96"/>
      <c r="E57" s="96"/>
      <c r="F57" s="96"/>
      <c r="G57" s="96"/>
      <c r="H57" s="96"/>
      <c r="I57" s="96"/>
      <c r="J57" s="103" t="s">
        <v>104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25" hidden="1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75" hidden="1" customHeight="1">
      <c r="A59" s="30"/>
      <c r="B59" s="31"/>
      <c r="C59" s="104" t="s">
        <v>74</v>
      </c>
      <c r="D59" s="30"/>
      <c r="E59" s="30"/>
      <c r="F59" s="30"/>
      <c r="G59" s="30"/>
      <c r="H59" s="30"/>
      <c r="I59" s="30"/>
      <c r="J59" s="64">
        <f>J84</f>
        <v>-38728.430000000022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105</v>
      </c>
    </row>
    <row r="60" spans="1:47" s="9" customFormat="1" ht="25" hidden="1" customHeight="1">
      <c r="B60" s="105"/>
      <c r="D60" s="106" t="s">
        <v>106</v>
      </c>
      <c r="E60" s="107"/>
      <c r="F60" s="107"/>
      <c r="G60" s="107"/>
      <c r="H60" s="107"/>
      <c r="I60" s="107"/>
      <c r="J60" s="108">
        <f>J85</f>
        <v>-38728.430000000022</v>
      </c>
      <c r="L60" s="105"/>
    </row>
    <row r="61" spans="1:47" s="10" customFormat="1" ht="20" hidden="1" customHeight="1">
      <c r="B61" s="109"/>
      <c r="D61" s="110" t="s">
        <v>370</v>
      </c>
      <c r="E61" s="111"/>
      <c r="F61" s="111"/>
      <c r="G61" s="111"/>
      <c r="H61" s="111"/>
      <c r="I61" s="111"/>
      <c r="J61" s="112">
        <f>J86</f>
        <v>-173017.15000000002</v>
      </c>
      <c r="L61" s="109"/>
    </row>
    <row r="62" spans="1:47" s="10" customFormat="1" ht="20" hidden="1" customHeight="1">
      <c r="B62" s="109"/>
      <c r="D62" s="110" t="s">
        <v>250</v>
      </c>
      <c r="E62" s="111"/>
      <c r="F62" s="111"/>
      <c r="G62" s="111"/>
      <c r="H62" s="111"/>
      <c r="I62" s="111"/>
      <c r="J62" s="112">
        <f>J125</f>
        <v>115789.53</v>
      </c>
      <c r="L62" s="109"/>
    </row>
    <row r="63" spans="1:47" s="10" customFormat="1" ht="20" hidden="1" customHeight="1">
      <c r="B63" s="109"/>
      <c r="D63" s="110" t="s">
        <v>107</v>
      </c>
      <c r="E63" s="111"/>
      <c r="F63" s="111"/>
      <c r="G63" s="111"/>
      <c r="H63" s="111"/>
      <c r="I63" s="111"/>
      <c r="J63" s="112">
        <f>J157</f>
        <v>19264.71</v>
      </c>
      <c r="L63" s="109"/>
    </row>
    <row r="64" spans="1:47" s="10" customFormat="1" ht="20" hidden="1" customHeight="1">
      <c r="B64" s="109"/>
      <c r="D64" s="110" t="s">
        <v>376</v>
      </c>
      <c r="E64" s="111"/>
      <c r="F64" s="111"/>
      <c r="G64" s="111"/>
      <c r="H64" s="111"/>
      <c r="I64" s="111"/>
      <c r="J64" s="112">
        <f>J160</f>
        <v>-765.52</v>
      </c>
      <c r="L64" s="109"/>
    </row>
    <row r="65" spans="1:31" s="2" customFormat="1" ht="21.75" hidden="1" customHeight="1">
      <c r="A65" s="30"/>
      <c r="B65" s="31"/>
      <c r="C65" s="30"/>
      <c r="D65" s="30"/>
      <c r="E65" s="30"/>
      <c r="F65" s="30"/>
      <c r="G65" s="30"/>
      <c r="H65" s="30"/>
      <c r="I65" s="30"/>
      <c r="J65" s="30"/>
      <c r="K65" s="30"/>
      <c r="L65" s="88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s="2" customFormat="1" ht="7" hidden="1" customHeight="1">
      <c r="A66" s="30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88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</row>
    <row r="67" spans="1:31" ht="11" hidden="1"/>
    <row r="68" spans="1:31" ht="11" hidden="1"/>
    <row r="69" spans="1:31" ht="11" hidden="1"/>
    <row r="70" spans="1:31" s="2" customFormat="1" ht="7" customHeight="1">
      <c r="A70" s="30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88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 spans="1:31" s="2" customFormat="1" ht="25" customHeight="1">
      <c r="A71" s="30"/>
      <c r="B71" s="31"/>
      <c r="C71" s="22" t="s">
        <v>113</v>
      </c>
      <c r="D71" s="30"/>
      <c r="E71" s="30"/>
      <c r="F71" s="30"/>
      <c r="G71" s="30"/>
      <c r="H71" s="30"/>
      <c r="I71" s="30"/>
      <c r="J71" s="30"/>
      <c r="K71" s="30"/>
      <c r="L71" s="88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7" customHeight="1">
      <c r="A72" s="30"/>
      <c r="B72" s="31"/>
      <c r="C72" s="30"/>
      <c r="D72" s="30"/>
      <c r="E72" s="30"/>
      <c r="F72" s="30"/>
      <c r="G72" s="30"/>
      <c r="H72" s="30"/>
      <c r="I72" s="30"/>
      <c r="J72" s="30"/>
      <c r="K72" s="30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s="2" customFormat="1" ht="12" customHeight="1">
      <c r="A73" s="30"/>
      <c r="B73" s="31"/>
      <c r="C73" s="27" t="s">
        <v>15</v>
      </c>
      <c r="D73" s="30"/>
      <c r="E73" s="30"/>
      <c r="F73" s="30"/>
      <c r="G73" s="30"/>
      <c r="H73" s="30"/>
      <c r="I73" s="30"/>
      <c r="J73" s="30"/>
      <c r="K73" s="30"/>
      <c r="L73" s="88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 spans="1:31" s="2" customFormat="1" ht="26.25" customHeight="1">
      <c r="A74" s="30"/>
      <c r="B74" s="31"/>
      <c r="C74" s="30"/>
      <c r="D74" s="30"/>
      <c r="E74" s="234" t="str">
        <f>E7</f>
        <v>Stavební úpravy objektu na parc.č.st 134 v k.ú. Dolní Václavov - Multifunkční dům, DPS</v>
      </c>
      <c r="F74" s="235"/>
      <c r="G74" s="235"/>
      <c r="H74" s="235"/>
      <c r="I74" s="30"/>
      <c r="J74" s="30"/>
      <c r="K74" s="30"/>
      <c r="L74" s="88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 spans="1:31" s="2" customFormat="1" ht="12" customHeight="1">
      <c r="A75" s="30"/>
      <c r="B75" s="31"/>
      <c r="C75" s="27" t="s">
        <v>100</v>
      </c>
      <c r="D75" s="30"/>
      <c r="E75" s="30"/>
      <c r="F75" s="30"/>
      <c r="G75" s="30"/>
      <c r="H75" s="30"/>
      <c r="I75" s="30"/>
      <c r="J75" s="30"/>
      <c r="K75" s="30"/>
      <c r="L75" s="88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2" customFormat="1" ht="16.5" customHeight="1">
      <c r="A76" s="30"/>
      <c r="B76" s="31"/>
      <c r="C76" s="30"/>
      <c r="D76" s="30"/>
      <c r="E76" s="201" t="str">
        <f>E9</f>
        <v>03-z - čov, dešťová kanalizace - změny</v>
      </c>
      <c r="F76" s="236"/>
      <c r="G76" s="236"/>
      <c r="H76" s="236"/>
      <c r="I76" s="30"/>
      <c r="J76" s="30"/>
      <c r="K76" s="30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7" customHeight="1">
      <c r="A77" s="30"/>
      <c r="B77" s="31"/>
      <c r="C77" s="30"/>
      <c r="D77" s="30"/>
      <c r="E77" s="30"/>
      <c r="F77" s="30"/>
      <c r="G77" s="30"/>
      <c r="H77" s="30"/>
      <c r="I77" s="30"/>
      <c r="J77" s="30"/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12" customHeight="1">
      <c r="A78" s="30"/>
      <c r="B78" s="31"/>
      <c r="C78" s="27" t="s">
        <v>19</v>
      </c>
      <c r="D78" s="30"/>
      <c r="E78" s="30"/>
      <c r="F78" s="25" t="str">
        <f>F12</f>
        <v>Václavov u Bruntálu</v>
      </c>
      <c r="G78" s="30"/>
      <c r="H78" s="30"/>
      <c r="I78" s="27" t="s">
        <v>21</v>
      </c>
      <c r="J78" s="48" t="str">
        <f>IF(J12="","",J12)</f>
        <v>7. 9. 2023</v>
      </c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7" customHeight="1">
      <c r="A79" s="30"/>
      <c r="B79" s="31"/>
      <c r="C79" s="30"/>
      <c r="D79" s="30"/>
      <c r="E79" s="30"/>
      <c r="F79" s="30"/>
      <c r="G79" s="30"/>
      <c r="H79" s="30"/>
      <c r="I79" s="30"/>
      <c r="J79" s="30"/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5.25" customHeight="1">
      <c r="A80" s="30"/>
      <c r="B80" s="31"/>
      <c r="C80" s="27" t="s">
        <v>23</v>
      </c>
      <c r="D80" s="30"/>
      <c r="E80" s="30"/>
      <c r="F80" s="25" t="str">
        <f>E15</f>
        <v>Obec Václavov u Bruntálu</v>
      </c>
      <c r="G80" s="30"/>
      <c r="H80" s="30"/>
      <c r="I80" s="27" t="s">
        <v>33</v>
      </c>
      <c r="J80" s="28" t="str">
        <f>E21</f>
        <v>Stavby Byrtus s.r.o.</v>
      </c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5.25" customHeight="1">
      <c r="A81" s="30"/>
      <c r="B81" s="31"/>
      <c r="C81" s="27" t="s">
        <v>29</v>
      </c>
      <c r="D81" s="30"/>
      <c r="E81" s="30"/>
      <c r="F81" s="25" t="str">
        <f>IF(E18="","",E18)</f>
        <v>RÝMSTAV CZ spol. s r.o.</v>
      </c>
      <c r="G81" s="30"/>
      <c r="H81" s="30"/>
      <c r="I81" s="27" t="s">
        <v>38</v>
      </c>
      <c r="J81" s="28" t="str">
        <f>E24</f>
        <v xml:space="preserve"> </v>
      </c>
      <c r="K81" s="30"/>
      <c r="L81" s="88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0.25" customHeight="1">
      <c r="A82" s="30"/>
      <c r="B82" s="31"/>
      <c r="C82" s="30"/>
      <c r="D82" s="30"/>
      <c r="E82" s="30"/>
      <c r="F82" s="30"/>
      <c r="G82" s="30"/>
      <c r="H82" s="30"/>
      <c r="I82" s="30"/>
      <c r="J82" s="30"/>
      <c r="K82" s="30"/>
      <c r="L82" s="88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11" customFormat="1" ht="29.25" customHeight="1">
      <c r="A83" s="113"/>
      <c r="B83" s="114"/>
      <c r="C83" s="115" t="s">
        <v>114</v>
      </c>
      <c r="D83" s="116" t="s">
        <v>61</v>
      </c>
      <c r="E83" s="116" t="s">
        <v>57</v>
      </c>
      <c r="F83" s="116" t="s">
        <v>58</v>
      </c>
      <c r="G83" s="116" t="s">
        <v>115</v>
      </c>
      <c r="H83" s="116" t="s">
        <v>116</v>
      </c>
      <c r="I83" s="116" t="s">
        <v>117</v>
      </c>
      <c r="J83" s="116" t="s">
        <v>104</v>
      </c>
      <c r="K83" s="117" t="s">
        <v>118</v>
      </c>
      <c r="L83" s="118"/>
      <c r="M83" s="55" t="s">
        <v>3</v>
      </c>
      <c r="N83" s="56" t="s">
        <v>46</v>
      </c>
      <c r="O83" s="56" t="s">
        <v>119</v>
      </c>
      <c r="P83" s="56" t="s">
        <v>120</v>
      </c>
      <c r="Q83" s="56" t="s">
        <v>121</v>
      </c>
      <c r="R83" s="56" t="s">
        <v>122</v>
      </c>
      <c r="S83" s="56" t="s">
        <v>123</v>
      </c>
      <c r="T83" s="57" t="s">
        <v>124</v>
      </c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</row>
    <row r="84" spans="1:65" s="2" customFormat="1" ht="22.75" customHeight="1">
      <c r="A84" s="30"/>
      <c r="B84" s="31"/>
      <c r="C84" s="62" t="s">
        <v>125</v>
      </c>
      <c r="D84" s="30"/>
      <c r="E84" s="30"/>
      <c r="F84" s="30"/>
      <c r="G84" s="30"/>
      <c r="H84" s="30"/>
      <c r="I84" s="30"/>
      <c r="J84" s="119">
        <f>BK84</f>
        <v>-38728.430000000022</v>
      </c>
      <c r="K84" s="30"/>
      <c r="L84" s="31"/>
      <c r="M84" s="58"/>
      <c r="N84" s="49"/>
      <c r="O84" s="59"/>
      <c r="P84" s="120">
        <f>P85</f>
        <v>129.09272099999998</v>
      </c>
      <c r="Q84" s="59"/>
      <c r="R84" s="120">
        <f>R85</f>
        <v>-1.9724999999999999</v>
      </c>
      <c r="S84" s="59"/>
      <c r="T84" s="121">
        <f>T85</f>
        <v>72.696811000000011</v>
      </c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T84" s="18" t="s">
        <v>75</v>
      </c>
      <c r="AU84" s="18" t="s">
        <v>105</v>
      </c>
      <c r="BK84" s="122">
        <f>BK85</f>
        <v>-38728.430000000022</v>
      </c>
    </row>
    <row r="85" spans="1:65" s="12" customFormat="1" ht="26" customHeight="1">
      <c r="B85" s="123"/>
      <c r="D85" s="124" t="s">
        <v>75</v>
      </c>
      <c r="E85" s="125" t="s">
        <v>126</v>
      </c>
      <c r="F85" s="125" t="s">
        <v>127</v>
      </c>
      <c r="J85" s="126">
        <f>BK85</f>
        <v>-38728.430000000022</v>
      </c>
      <c r="L85" s="123"/>
      <c r="M85" s="127"/>
      <c r="N85" s="128"/>
      <c r="O85" s="128"/>
      <c r="P85" s="129">
        <f>P86+P125+P157+P160</f>
        <v>129.09272099999998</v>
      </c>
      <c r="Q85" s="128"/>
      <c r="R85" s="129">
        <f>R86+R125+R157+R160</f>
        <v>-1.9724999999999999</v>
      </c>
      <c r="S85" s="128"/>
      <c r="T85" s="130">
        <f>T86+T125+T157+T160</f>
        <v>72.696811000000011</v>
      </c>
      <c r="AR85" s="124" t="s">
        <v>84</v>
      </c>
      <c r="AT85" s="131" t="s">
        <v>75</v>
      </c>
      <c r="AU85" s="131" t="s">
        <v>76</v>
      </c>
      <c r="AY85" s="124" t="s">
        <v>128</v>
      </c>
      <c r="BK85" s="132">
        <f>BK86+BK125+BK157+BK160</f>
        <v>-38728.430000000022</v>
      </c>
    </row>
    <row r="86" spans="1:65" s="12" customFormat="1" ht="22.75" customHeight="1">
      <c r="B86" s="123"/>
      <c r="D86" s="124" t="s">
        <v>75</v>
      </c>
      <c r="E86" s="133" t="s">
        <v>84</v>
      </c>
      <c r="F86" s="133" t="s">
        <v>385</v>
      </c>
      <c r="J86" s="134">
        <f>BK86</f>
        <v>-173017.15000000002</v>
      </c>
      <c r="L86" s="123"/>
      <c r="M86" s="127"/>
      <c r="N86" s="128"/>
      <c r="O86" s="128"/>
      <c r="P86" s="129">
        <f>SUM(P87:P124)</f>
        <v>0</v>
      </c>
      <c r="Q86" s="128"/>
      <c r="R86" s="129">
        <f>SUM(R87:R124)</f>
        <v>-1.9724999999999999</v>
      </c>
      <c r="S86" s="128"/>
      <c r="T86" s="130">
        <f>SUM(T87:T124)</f>
        <v>0</v>
      </c>
      <c r="AR86" s="124" t="s">
        <v>84</v>
      </c>
      <c r="AT86" s="131" t="s">
        <v>75</v>
      </c>
      <c r="AU86" s="131" t="s">
        <v>84</v>
      </c>
      <c r="AY86" s="124" t="s">
        <v>128</v>
      </c>
      <c r="BK86" s="132">
        <f>SUM(BK87:BK124)</f>
        <v>-173017.15000000002</v>
      </c>
    </row>
    <row r="87" spans="1:65" s="2" customFormat="1" ht="44.25" customHeight="1">
      <c r="A87" s="30"/>
      <c r="B87" s="135"/>
      <c r="C87" s="136" t="s">
        <v>84</v>
      </c>
      <c r="D87" s="136" t="s">
        <v>132</v>
      </c>
      <c r="E87" s="137" t="s">
        <v>1404</v>
      </c>
      <c r="F87" s="138" t="s">
        <v>1405</v>
      </c>
      <c r="G87" s="139" t="s">
        <v>256</v>
      </c>
      <c r="H87" s="140">
        <v>-157.637</v>
      </c>
      <c r="I87" s="141">
        <v>334</v>
      </c>
      <c r="J87" s="141">
        <f>ROUND(I87*H87,2)</f>
        <v>-52650.76</v>
      </c>
      <c r="K87" s="138" t="s">
        <v>136</v>
      </c>
      <c r="L87" s="31"/>
      <c r="M87" s="142" t="s">
        <v>3</v>
      </c>
      <c r="N87" s="143" t="s">
        <v>47</v>
      </c>
      <c r="O87" s="144">
        <v>0</v>
      </c>
      <c r="P87" s="144">
        <f>O87*H87</f>
        <v>0</v>
      </c>
      <c r="Q87" s="144">
        <v>0</v>
      </c>
      <c r="R87" s="144">
        <f>Q87*H87</f>
        <v>0</v>
      </c>
      <c r="S87" s="144">
        <v>0</v>
      </c>
      <c r="T87" s="145">
        <f>S87*H87</f>
        <v>0</v>
      </c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R87" s="146" t="s">
        <v>137</v>
      </c>
      <c r="AT87" s="146" t="s">
        <v>132</v>
      </c>
      <c r="AU87" s="146" t="s">
        <v>86</v>
      </c>
      <c r="AY87" s="18" t="s">
        <v>128</v>
      </c>
      <c r="BE87" s="147">
        <f>IF(N87="základní",J87,0)</f>
        <v>-52650.76</v>
      </c>
      <c r="BF87" s="147">
        <f>IF(N87="snížená",J87,0)</f>
        <v>0</v>
      </c>
      <c r="BG87" s="147">
        <f>IF(N87="zákl. přenesená",J87,0)</f>
        <v>0</v>
      </c>
      <c r="BH87" s="147">
        <f>IF(N87="sníž. přenesená",J87,0)</f>
        <v>0</v>
      </c>
      <c r="BI87" s="147">
        <f>IF(N87="nulová",J87,0)</f>
        <v>0</v>
      </c>
      <c r="BJ87" s="18" t="s">
        <v>84</v>
      </c>
      <c r="BK87" s="147">
        <f>ROUND(I87*H87,2)</f>
        <v>-52650.76</v>
      </c>
      <c r="BL87" s="18" t="s">
        <v>137</v>
      </c>
      <c r="BM87" s="146" t="s">
        <v>1406</v>
      </c>
    </row>
    <row r="88" spans="1:65" s="2" customFormat="1" ht="11">
      <c r="A88" s="30"/>
      <c r="B88" s="31"/>
      <c r="C88" s="30"/>
      <c r="D88" s="148" t="s">
        <v>139</v>
      </c>
      <c r="E88" s="30"/>
      <c r="F88" s="149" t="s">
        <v>1407</v>
      </c>
      <c r="G88" s="30"/>
      <c r="H88" s="30"/>
      <c r="I88" s="30"/>
      <c r="J88" s="30"/>
      <c r="K88" s="30"/>
      <c r="L88" s="31"/>
      <c r="M88" s="150"/>
      <c r="N88" s="151"/>
      <c r="O88" s="51"/>
      <c r="P88" s="51"/>
      <c r="Q88" s="51"/>
      <c r="R88" s="51"/>
      <c r="S88" s="51"/>
      <c r="T88" s="52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T88" s="18" t="s">
        <v>139</v>
      </c>
      <c r="AU88" s="18" t="s">
        <v>86</v>
      </c>
    </row>
    <row r="89" spans="1:65" s="14" customFormat="1" ht="12">
      <c r="B89" s="160"/>
      <c r="D89" s="153" t="s">
        <v>146</v>
      </c>
      <c r="E89" s="161" t="s">
        <v>3</v>
      </c>
      <c r="F89" s="162" t="s">
        <v>1408</v>
      </c>
      <c r="H89" s="161" t="s">
        <v>3</v>
      </c>
      <c r="L89" s="160"/>
      <c r="M89" s="163"/>
      <c r="N89" s="164"/>
      <c r="O89" s="164"/>
      <c r="P89" s="164"/>
      <c r="Q89" s="164"/>
      <c r="R89" s="164"/>
      <c r="S89" s="164"/>
      <c r="T89" s="165"/>
      <c r="AT89" s="161" t="s">
        <v>146</v>
      </c>
      <c r="AU89" s="161" t="s">
        <v>86</v>
      </c>
      <c r="AV89" s="14" t="s">
        <v>84</v>
      </c>
      <c r="AW89" s="14" t="s">
        <v>37</v>
      </c>
      <c r="AX89" s="14" t="s">
        <v>76</v>
      </c>
      <c r="AY89" s="161" t="s">
        <v>128</v>
      </c>
    </row>
    <row r="90" spans="1:65" s="13" customFormat="1" ht="12">
      <c r="B90" s="152"/>
      <c r="D90" s="153" t="s">
        <v>146</v>
      </c>
      <c r="E90" s="159" t="s">
        <v>3</v>
      </c>
      <c r="F90" s="154" t="s">
        <v>1409</v>
      </c>
      <c r="H90" s="155">
        <v>107.643</v>
      </c>
      <c r="L90" s="152"/>
      <c r="M90" s="156"/>
      <c r="N90" s="157"/>
      <c r="O90" s="157"/>
      <c r="P90" s="157"/>
      <c r="Q90" s="157"/>
      <c r="R90" s="157"/>
      <c r="S90" s="157"/>
      <c r="T90" s="158"/>
      <c r="AT90" s="159" t="s">
        <v>146</v>
      </c>
      <c r="AU90" s="159" t="s">
        <v>86</v>
      </c>
      <c r="AV90" s="13" t="s">
        <v>86</v>
      </c>
      <c r="AW90" s="13" t="s">
        <v>37</v>
      </c>
      <c r="AX90" s="13" t="s">
        <v>76</v>
      </c>
      <c r="AY90" s="159" t="s">
        <v>128</v>
      </c>
    </row>
    <row r="91" spans="1:65" s="14" customFormat="1" ht="12">
      <c r="B91" s="160"/>
      <c r="D91" s="153" t="s">
        <v>146</v>
      </c>
      <c r="E91" s="161" t="s">
        <v>3</v>
      </c>
      <c r="F91" s="162" t="s">
        <v>1410</v>
      </c>
      <c r="H91" s="161" t="s">
        <v>3</v>
      </c>
      <c r="L91" s="160"/>
      <c r="M91" s="163"/>
      <c r="N91" s="164"/>
      <c r="O91" s="164"/>
      <c r="P91" s="164"/>
      <c r="Q91" s="164"/>
      <c r="R91" s="164"/>
      <c r="S91" s="164"/>
      <c r="T91" s="165"/>
      <c r="AT91" s="161" t="s">
        <v>146</v>
      </c>
      <c r="AU91" s="161" t="s">
        <v>86</v>
      </c>
      <c r="AV91" s="14" t="s">
        <v>84</v>
      </c>
      <c r="AW91" s="14" t="s">
        <v>37</v>
      </c>
      <c r="AX91" s="14" t="s">
        <v>76</v>
      </c>
      <c r="AY91" s="161" t="s">
        <v>128</v>
      </c>
    </row>
    <row r="92" spans="1:65" s="13" customFormat="1" ht="12">
      <c r="B92" s="152"/>
      <c r="D92" s="153" t="s">
        <v>146</v>
      </c>
      <c r="E92" s="159" t="s">
        <v>3</v>
      </c>
      <c r="F92" s="154" t="s">
        <v>1411</v>
      </c>
      <c r="H92" s="155">
        <v>52.247</v>
      </c>
      <c r="L92" s="152"/>
      <c r="M92" s="156"/>
      <c r="N92" s="157"/>
      <c r="O92" s="157"/>
      <c r="P92" s="157"/>
      <c r="Q92" s="157"/>
      <c r="R92" s="157"/>
      <c r="S92" s="157"/>
      <c r="T92" s="158"/>
      <c r="AT92" s="159" t="s">
        <v>146</v>
      </c>
      <c r="AU92" s="159" t="s">
        <v>86</v>
      </c>
      <c r="AV92" s="13" t="s">
        <v>86</v>
      </c>
      <c r="AW92" s="13" t="s">
        <v>37</v>
      </c>
      <c r="AX92" s="13" t="s">
        <v>76</v>
      </c>
      <c r="AY92" s="159" t="s">
        <v>128</v>
      </c>
    </row>
    <row r="93" spans="1:65" s="14" customFormat="1" ht="12">
      <c r="B93" s="160"/>
      <c r="D93" s="153" t="s">
        <v>146</v>
      </c>
      <c r="E93" s="161" t="s">
        <v>3</v>
      </c>
      <c r="F93" s="162" t="s">
        <v>1412</v>
      </c>
      <c r="H93" s="161" t="s">
        <v>3</v>
      </c>
      <c r="L93" s="160"/>
      <c r="M93" s="163"/>
      <c r="N93" s="164"/>
      <c r="O93" s="164"/>
      <c r="P93" s="164"/>
      <c r="Q93" s="164"/>
      <c r="R93" s="164"/>
      <c r="S93" s="164"/>
      <c r="T93" s="165"/>
      <c r="AT93" s="161" t="s">
        <v>146</v>
      </c>
      <c r="AU93" s="161" t="s">
        <v>86</v>
      </c>
      <c r="AV93" s="14" t="s">
        <v>84</v>
      </c>
      <c r="AW93" s="14" t="s">
        <v>37</v>
      </c>
      <c r="AX93" s="14" t="s">
        <v>76</v>
      </c>
      <c r="AY93" s="161" t="s">
        <v>128</v>
      </c>
    </row>
    <row r="94" spans="1:65" s="13" customFormat="1" ht="12">
      <c r="B94" s="152"/>
      <c r="D94" s="153" t="s">
        <v>146</v>
      </c>
      <c r="E94" s="159" t="s">
        <v>3</v>
      </c>
      <c r="F94" s="154" t="s">
        <v>1413</v>
      </c>
      <c r="H94" s="155">
        <v>22.5</v>
      </c>
      <c r="L94" s="152"/>
      <c r="M94" s="156"/>
      <c r="N94" s="157"/>
      <c r="O94" s="157"/>
      <c r="P94" s="157"/>
      <c r="Q94" s="157"/>
      <c r="R94" s="157"/>
      <c r="S94" s="157"/>
      <c r="T94" s="158"/>
      <c r="AT94" s="159" t="s">
        <v>146</v>
      </c>
      <c r="AU94" s="159" t="s">
        <v>86</v>
      </c>
      <c r="AV94" s="13" t="s">
        <v>86</v>
      </c>
      <c r="AW94" s="13" t="s">
        <v>37</v>
      </c>
      <c r="AX94" s="13" t="s">
        <v>76</v>
      </c>
      <c r="AY94" s="159" t="s">
        <v>128</v>
      </c>
    </row>
    <row r="95" spans="1:65" s="16" customFormat="1" ht="12">
      <c r="B95" s="173"/>
      <c r="D95" s="153" t="s">
        <v>146</v>
      </c>
      <c r="E95" s="174" t="s">
        <v>3</v>
      </c>
      <c r="F95" s="175" t="s">
        <v>196</v>
      </c>
      <c r="H95" s="176">
        <v>182.39</v>
      </c>
      <c r="L95" s="173"/>
      <c r="M95" s="177"/>
      <c r="N95" s="178"/>
      <c r="O95" s="178"/>
      <c r="P95" s="178"/>
      <c r="Q95" s="178"/>
      <c r="R95" s="178"/>
      <c r="S95" s="178"/>
      <c r="T95" s="179"/>
      <c r="AT95" s="174" t="s">
        <v>146</v>
      </c>
      <c r="AU95" s="174" t="s">
        <v>86</v>
      </c>
      <c r="AV95" s="16" t="s">
        <v>137</v>
      </c>
      <c r="AW95" s="16" t="s">
        <v>37</v>
      </c>
      <c r="AX95" s="16" t="s">
        <v>76</v>
      </c>
      <c r="AY95" s="174" t="s">
        <v>128</v>
      </c>
    </row>
    <row r="96" spans="1:65" s="13" customFormat="1" ht="12">
      <c r="B96" s="152"/>
      <c r="D96" s="153" t="s">
        <v>146</v>
      </c>
      <c r="E96" s="159" t="s">
        <v>3</v>
      </c>
      <c r="F96" s="154" t="s">
        <v>1414</v>
      </c>
      <c r="H96" s="155">
        <v>-182.39</v>
      </c>
      <c r="L96" s="152"/>
      <c r="M96" s="156"/>
      <c r="N96" s="157"/>
      <c r="O96" s="157"/>
      <c r="P96" s="157"/>
      <c r="Q96" s="157"/>
      <c r="R96" s="157"/>
      <c r="S96" s="157"/>
      <c r="T96" s="158"/>
      <c r="AT96" s="159" t="s">
        <v>146</v>
      </c>
      <c r="AU96" s="159" t="s">
        <v>86</v>
      </c>
      <c r="AV96" s="13" t="s">
        <v>86</v>
      </c>
      <c r="AW96" s="13" t="s">
        <v>37</v>
      </c>
      <c r="AX96" s="13" t="s">
        <v>76</v>
      </c>
      <c r="AY96" s="159" t="s">
        <v>128</v>
      </c>
    </row>
    <row r="97" spans="1:65" s="14" customFormat="1" ht="12">
      <c r="B97" s="160"/>
      <c r="D97" s="153" t="s">
        <v>146</v>
      </c>
      <c r="E97" s="161" t="s">
        <v>3</v>
      </c>
      <c r="F97" s="162" t="s">
        <v>350</v>
      </c>
      <c r="H97" s="161" t="s">
        <v>3</v>
      </c>
      <c r="L97" s="160"/>
      <c r="M97" s="163"/>
      <c r="N97" s="164"/>
      <c r="O97" s="164"/>
      <c r="P97" s="164"/>
      <c r="Q97" s="164"/>
      <c r="R97" s="164"/>
      <c r="S97" s="164"/>
      <c r="T97" s="165"/>
      <c r="AT97" s="161" t="s">
        <v>146</v>
      </c>
      <c r="AU97" s="161" t="s">
        <v>86</v>
      </c>
      <c r="AV97" s="14" t="s">
        <v>84</v>
      </c>
      <c r="AW97" s="14" t="s">
        <v>37</v>
      </c>
      <c r="AX97" s="14" t="s">
        <v>76</v>
      </c>
      <c r="AY97" s="161" t="s">
        <v>128</v>
      </c>
    </row>
    <row r="98" spans="1:65" s="14" customFormat="1" ht="12">
      <c r="B98" s="160"/>
      <c r="D98" s="153" t="s">
        <v>146</v>
      </c>
      <c r="E98" s="161" t="s">
        <v>3</v>
      </c>
      <c r="F98" s="162" t="s">
        <v>1415</v>
      </c>
      <c r="H98" s="161" t="s">
        <v>3</v>
      </c>
      <c r="L98" s="160"/>
      <c r="M98" s="163"/>
      <c r="N98" s="164"/>
      <c r="O98" s="164"/>
      <c r="P98" s="164"/>
      <c r="Q98" s="164"/>
      <c r="R98" s="164"/>
      <c r="S98" s="164"/>
      <c r="T98" s="165"/>
      <c r="AT98" s="161" t="s">
        <v>146</v>
      </c>
      <c r="AU98" s="161" t="s">
        <v>86</v>
      </c>
      <c r="AV98" s="14" t="s">
        <v>84</v>
      </c>
      <c r="AW98" s="14" t="s">
        <v>37</v>
      </c>
      <c r="AX98" s="14" t="s">
        <v>76</v>
      </c>
      <c r="AY98" s="161" t="s">
        <v>128</v>
      </c>
    </row>
    <row r="99" spans="1:65" s="13" customFormat="1" ht="12">
      <c r="B99" s="152"/>
      <c r="D99" s="153" t="s">
        <v>146</v>
      </c>
      <c r="E99" s="159" t="s">
        <v>3</v>
      </c>
      <c r="F99" s="154" t="s">
        <v>1416</v>
      </c>
      <c r="H99" s="155">
        <v>24.753</v>
      </c>
      <c r="L99" s="152"/>
      <c r="M99" s="156"/>
      <c r="N99" s="157"/>
      <c r="O99" s="157"/>
      <c r="P99" s="157"/>
      <c r="Q99" s="157"/>
      <c r="R99" s="157"/>
      <c r="S99" s="157"/>
      <c r="T99" s="158"/>
      <c r="AT99" s="159" t="s">
        <v>146</v>
      </c>
      <c r="AU99" s="159" t="s">
        <v>86</v>
      </c>
      <c r="AV99" s="13" t="s">
        <v>86</v>
      </c>
      <c r="AW99" s="13" t="s">
        <v>37</v>
      </c>
      <c r="AX99" s="13" t="s">
        <v>76</v>
      </c>
      <c r="AY99" s="159" t="s">
        <v>128</v>
      </c>
    </row>
    <row r="100" spans="1:65" s="16" customFormat="1" ht="12">
      <c r="B100" s="173"/>
      <c r="D100" s="153" t="s">
        <v>146</v>
      </c>
      <c r="E100" s="174" t="s">
        <v>3</v>
      </c>
      <c r="F100" s="175" t="s">
        <v>196</v>
      </c>
      <c r="H100" s="176">
        <v>-157.637</v>
      </c>
      <c r="L100" s="173"/>
      <c r="M100" s="177"/>
      <c r="N100" s="178"/>
      <c r="O100" s="178"/>
      <c r="P100" s="178"/>
      <c r="Q100" s="178"/>
      <c r="R100" s="178"/>
      <c r="S100" s="178"/>
      <c r="T100" s="179"/>
      <c r="AT100" s="174" t="s">
        <v>146</v>
      </c>
      <c r="AU100" s="174" t="s">
        <v>86</v>
      </c>
      <c r="AV100" s="16" t="s">
        <v>137</v>
      </c>
      <c r="AW100" s="16" t="s">
        <v>37</v>
      </c>
      <c r="AX100" s="16" t="s">
        <v>84</v>
      </c>
      <c r="AY100" s="174" t="s">
        <v>128</v>
      </c>
    </row>
    <row r="101" spans="1:65" s="2" customFormat="1" ht="24.25" customHeight="1">
      <c r="A101" s="30"/>
      <c r="B101" s="135"/>
      <c r="C101" s="136" t="s">
        <v>188</v>
      </c>
      <c r="D101" s="136" t="s">
        <v>132</v>
      </c>
      <c r="E101" s="137" t="s">
        <v>1417</v>
      </c>
      <c r="F101" s="138" t="s">
        <v>1418</v>
      </c>
      <c r="G101" s="139" t="s">
        <v>256</v>
      </c>
      <c r="H101" s="140">
        <v>-11.5</v>
      </c>
      <c r="I101" s="141">
        <v>1240</v>
      </c>
      <c r="J101" s="141">
        <f>ROUND(I101*H101,2)</f>
        <v>-14260</v>
      </c>
      <c r="K101" s="138" t="s">
        <v>136</v>
      </c>
      <c r="L101" s="31"/>
      <c r="M101" s="142" t="s">
        <v>3</v>
      </c>
      <c r="N101" s="143" t="s">
        <v>47</v>
      </c>
      <c r="O101" s="144">
        <v>0</v>
      </c>
      <c r="P101" s="144">
        <f>O101*H101</f>
        <v>0</v>
      </c>
      <c r="Q101" s="144">
        <v>0</v>
      </c>
      <c r="R101" s="144">
        <f>Q101*H101</f>
        <v>0</v>
      </c>
      <c r="S101" s="144">
        <v>0</v>
      </c>
      <c r="T101" s="145">
        <f>S101*H101</f>
        <v>0</v>
      </c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R101" s="146" t="s">
        <v>137</v>
      </c>
      <c r="AT101" s="146" t="s">
        <v>132</v>
      </c>
      <c r="AU101" s="146" t="s">
        <v>86</v>
      </c>
      <c r="AY101" s="18" t="s">
        <v>128</v>
      </c>
      <c r="BE101" s="147">
        <f>IF(N101="základní",J101,0)</f>
        <v>-14260</v>
      </c>
      <c r="BF101" s="147">
        <f>IF(N101="snížená",J101,0)</f>
        <v>0</v>
      </c>
      <c r="BG101" s="147">
        <f>IF(N101="zákl. přenesená",J101,0)</f>
        <v>0</v>
      </c>
      <c r="BH101" s="147">
        <f>IF(N101="sníž. přenesená",J101,0)</f>
        <v>0</v>
      </c>
      <c r="BI101" s="147">
        <f>IF(N101="nulová",J101,0)</f>
        <v>0</v>
      </c>
      <c r="BJ101" s="18" t="s">
        <v>84</v>
      </c>
      <c r="BK101" s="147">
        <f>ROUND(I101*H101,2)</f>
        <v>-14260</v>
      </c>
      <c r="BL101" s="18" t="s">
        <v>137</v>
      </c>
      <c r="BM101" s="146" t="s">
        <v>1419</v>
      </c>
    </row>
    <row r="102" spans="1:65" s="2" customFormat="1" ht="11">
      <c r="A102" s="30"/>
      <c r="B102" s="31"/>
      <c r="C102" s="30"/>
      <c r="D102" s="148" t="s">
        <v>139</v>
      </c>
      <c r="E102" s="30"/>
      <c r="F102" s="149" t="s">
        <v>1420</v>
      </c>
      <c r="G102" s="30"/>
      <c r="H102" s="30"/>
      <c r="I102" s="30"/>
      <c r="J102" s="30"/>
      <c r="K102" s="30"/>
      <c r="L102" s="31"/>
      <c r="M102" s="150"/>
      <c r="N102" s="151"/>
      <c r="O102" s="51"/>
      <c r="P102" s="51"/>
      <c r="Q102" s="51"/>
      <c r="R102" s="51"/>
      <c r="S102" s="51"/>
      <c r="T102" s="52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T102" s="18" t="s">
        <v>139</v>
      </c>
      <c r="AU102" s="18" t="s">
        <v>86</v>
      </c>
    </row>
    <row r="103" spans="1:65" s="14" customFormat="1" ht="12">
      <c r="B103" s="160"/>
      <c r="D103" s="153" t="s">
        <v>146</v>
      </c>
      <c r="E103" s="161" t="s">
        <v>3</v>
      </c>
      <c r="F103" s="162" t="s">
        <v>1421</v>
      </c>
      <c r="H103" s="161" t="s">
        <v>3</v>
      </c>
      <c r="L103" s="160"/>
      <c r="M103" s="163"/>
      <c r="N103" s="164"/>
      <c r="O103" s="164"/>
      <c r="P103" s="164"/>
      <c r="Q103" s="164"/>
      <c r="R103" s="164"/>
      <c r="S103" s="164"/>
      <c r="T103" s="165"/>
      <c r="AT103" s="161" t="s">
        <v>146</v>
      </c>
      <c r="AU103" s="161" t="s">
        <v>86</v>
      </c>
      <c r="AV103" s="14" t="s">
        <v>84</v>
      </c>
      <c r="AW103" s="14" t="s">
        <v>37</v>
      </c>
      <c r="AX103" s="14" t="s">
        <v>76</v>
      </c>
      <c r="AY103" s="161" t="s">
        <v>128</v>
      </c>
    </row>
    <row r="104" spans="1:65" s="13" customFormat="1" ht="12">
      <c r="B104" s="152"/>
      <c r="D104" s="153" t="s">
        <v>146</v>
      </c>
      <c r="E104" s="159" t="s">
        <v>3</v>
      </c>
      <c r="F104" s="154" t="s">
        <v>1422</v>
      </c>
      <c r="H104" s="155">
        <v>-9</v>
      </c>
      <c r="L104" s="152"/>
      <c r="M104" s="156"/>
      <c r="N104" s="157"/>
      <c r="O104" s="157"/>
      <c r="P104" s="157"/>
      <c r="Q104" s="157"/>
      <c r="R104" s="157"/>
      <c r="S104" s="157"/>
      <c r="T104" s="158"/>
      <c r="AT104" s="159" t="s">
        <v>146</v>
      </c>
      <c r="AU104" s="159" t="s">
        <v>86</v>
      </c>
      <c r="AV104" s="13" t="s">
        <v>86</v>
      </c>
      <c r="AW104" s="13" t="s">
        <v>37</v>
      </c>
      <c r="AX104" s="13" t="s">
        <v>76</v>
      </c>
      <c r="AY104" s="159" t="s">
        <v>128</v>
      </c>
    </row>
    <row r="105" spans="1:65" s="14" customFormat="1" ht="12">
      <c r="B105" s="160"/>
      <c r="D105" s="153" t="s">
        <v>146</v>
      </c>
      <c r="E105" s="161" t="s">
        <v>3</v>
      </c>
      <c r="F105" s="162" t="s">
        <v>1423</v>
      </c>
      <c r="H105" s="161" t="s">
        <v>3</v>
      </c>
      <c r="L105" s="160"/>
      <c r="M105" s="163"/>
      <c r="N105" s="164"/>
      <c r="O105" s="164"/>
      <c r="P105" s="164"/>
      <c r="Q105" s="164"/>
      <c r="R105" s="164"/>
      <c r="S105" s="164"/>
      <c r="T105" s="165"/>
      <c r="AT105" s="161" t="s">
        <v>146</v>
      </c>
      <c r="AU105" s="161" t="s">
        <v>86</v>
      </c>
      <c r="AV105" s="14" t="s">
        <v>84</v>
      </c>
      <c r="AW105" s="14" t="s">
        <v>37</v>
      </c>
      <c r="AX105" s="14" t="s">
        <v>76</v>
      </c>
      <c r="AY105" s="161" t="s">
        <v>128</v>
      </c>
    </row>
    <row r="106" spans="1:65" s="13" customFormat="1" ht="12">
      <c r="B106" s="152"/>
      <c r="D106" s="153" t="s">
        <v>146</v>
      </c>
      <c r="E106" s="159" t="s">
        <v>3</v>
      </c>
      <c r="F106" s="154" t="s">
        <v>1424</v>
      </c>
      <c r="H106" s="155">
        <v>-2.5</v>
      </c>
      <c r="L106" s="152"/>
      <c r="M106" s="156"/>
      <c r="N106" s="157"/>
      <c r="O106" s="157"/>
      <c r="P106" s="157"/>
      <c r="Q106" s="157"/>
      <c r="R106" s="157"/>
      <c r="S106" s="157"/>
      <c r="T106" s="158"/>
      <c r="AT106" s="159" t="s">
        <v>146</v>
      </c>
      <c r="AU106" s="159" t="s">
        <v>86</v>
      </c>
      <c r="AV106" s="13" t="s">
        <v>86</v>
      </c>
      <c r="AW106" s="13" t="s">
        <v>37</v>
      </c>
      <c r="AX106" s="13" t="s">
        <v>76</v>
      </c>
      <c r="AY106" s="159" t="s">
        <v>128</v>
      </c>
    </row>
    <row r="107" spans="1:65" s="16" customFormat="1" ht="12">
      <c r="B107" s="173"/>
      <c r="D107" s="153" t="s">
        <v>146</v>
      </c>
      <c r="E107" s="174" t="s">
        <v>3</v>
      </c>
      <c r="F107" s="175" t="s">
        <v>196</v>
      </c>
      <c r="H107" s="176">
        <v>-11.5</v>
      </c>
      <c r="L107" s="173"/>
      <c r="M107" s="177"/>
      <c r="N107" s="178"/>
      <c r="O107" s="178"/>
      <c r="P107" s="178"/>
      <c r="Q107" s="178"/>
      <c r="R107" s="178"/>
      <c r="S107" s="178"/>
      <c r="T107" s="179"/>
      <c r="AT107" s="174" t="s">
        <v>146</v>
      </c>
      <c r="AU107" s="174" t="s">
        <v>86</v>
      </c>
      <c r="AV107" s="16" t="s">
        <v>137</v>
      </c>
      <c r="AW107" s="16" t="s">
        <v>37</v>
      </c>
      <c r="AX107" s="16" t="s">
        <v>84</v>
      </c>
      <c r="AY107" s="174" t="s">
        <v>128</v>
      </c>
    </row>
    <row r="108" spans="1:65" s="2" customFormat="1" ht="37.75" customHeight="1">
      <c r="A108" s="30"/>
      <c r="B108" s="135"/>
      <c r="C108" s="136" t="s">
        <v>137</v>
      </c>
      <c r="D108" s="136" t="s">
        <v>132</v>
      </c>
      <c r="E108" s="137" t="s">
        <v>1425</v>
      </c>
      <c r="F108" s="138" t="s">
        <v>1426</v>
      </c>
      <c r="G108" s="139" t="s">
        <v>176</v>
      </c>
      <c r="H108" s="140">
        <v>-50</v>
      </c>
      <c r="I108" s="141">
        <v>220</v>
      </c>
      <c r="J108" s="141">
        <f>ROUND(I108*H108,2)</f>
        <v>-11000</v>
      </c>
      <c r="K108" s="138" t="s">
        <v>136</v>
      </c>
      <c r="L108" s="31"/>
      <c r="M108" s="142" t="s">
        <v>3</v>
      </c>
      <c r="N108" s="143" t="s">
        <v>47</v>
      </c>
      <c r="O108" s="144">
        <v>0</v>
      </c>
      <c r="P108" s="144">
        <f>O108*H108</f>
        <v>0</v>
      </c>
      <c r="Q108" s="144">
        <v>3.9449999999999999E-2</v>
      </c>
      <c r="R108" s="144">
        <f>Q108*H108</f>
        <v>-1.9724999999999999</v>
      </c>
      <c r="S108" s="144">
        <v>0</v>
      </c>
      <c r="T108" s="145">
        <f>S108*H108</f>
        <v>0</v>
      </c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R108" s="146" t="s">
        <v>137</v>
      </c>
      <c r="AT108" s="146" t="s">
        <v>132</v>
      </c>
      <c r="AU108" s="146" t="s">
        <v>86</v>
      </c>
      <c r="AY108" s="18" t="s">
        <v>128</v>
      </c>
      <c r="BE108" s="147">
        <f>IF(N108="základní",J108,0)</f>
        <v>-11000</v>
      </c>
      <c r="BF108" s="147">
        <f>IF(N108="snížená",J108,0)</f>
        <v>0</v>
      </c>
      <c r="BG108" s="147">
        <f>IF(N108="zákl. přenesená",J108,0)</f>
        <v>0</v>
      </c>
      <c r="BH108" s="147">
        <f>IF(N108="sníž. přenesená",J108,0)</f>
        <v>0</v>
      </c>
      <c r="BI108" s="147">
        <f>IF(N108="nulová",J108,0)</f>
        <v>0</v>
      </c>
      <c r="BJ108" s="18" t="s">
        <v>84</v>
      </c>
      <c r="BK108" s="147">
        <f>ROUND(I108*H108,2)</f>
        <v>-11000</v>
      </c>
      <c r="BL108" s="18" t="s">
        <v>137</v>
      </c>
      <c r="BM108" s="146" t="s">
        <v>1427</v>
      </c>
    </row>
    <row r="109" spans="1:65" s="2" customFormat="1" ht="11">
      <c r="A109" s="30"/>
      <c r="B109" s="31"/>
      <c r="C109" s="30"/>
      <c r="D109" s="148" t="s">
        <v>139</v>
      </c>
      <c r="E109" s="30"/>
      <c r="F109" s="149" t="s">
        <v>1428</v>
      </c>
      <c r="G109" s="30"/>
      <c r="H109" s="30"/>
      <c r="I109" s="30"/>
      <c r="J109" s="30"/>
      <c r="K109" s="30"/>
      <c r="L109" s="31"/>
      <c r="M109" s="150"/>
      <c r="N109" s="151"/>
      <c r="O109" s="51"/>
      <c r="P109" s="51"/>
      <c r="Q109" s="51"/>
      <c r="R109" s="51"/>
      <c r="S109" s="51"/>
      <c r="T109" s="52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T109" s="18" t="s">
        <v>139</v>
      </c>
      <c r="AU109" s="18" t="s">
        <v>86</v>
      </c>
    </row>
    <row r="110" spans="1:65" s="14" customFormat="1" ht="12">
      <c r="B110" s="160"/>
      <c r="D110" s="153" t="s">
        <v>146</v>
      </c>
      <c r="E110" s="161" t="s">
        <v>3</v>
      </c>
      <c r="F110" s="162" t="s">
        <v>1429</v>
      </c>
      <c r="H110" s="161" t="s">
        <v>3</v>
      </c>
      <c r="L110" s="160"/>
      <c r="M110" s="163"/>
      <c r="N110" s="164"/>
      <c r="O110" s="164"/>
      <c r="P110" s="164"/>
      <c r="Q110" s="164"/>
      <c r="R110" s="164"/>
      <c r="S110" s="164"/>
      <c r="T110" s="165"/>
      <c r="AT110" s="161" t="s">
        <v>146</v>
      </c>
      <c r="AU110" s="161" t="s">
        <v>86</v>
      </c>
      <c r="AV110" s="14" t="s">
        <v>84</v>
      </c>
      <c r="AW110" s="14" t="s">
        <v>37</v>
      </c>
      <c r="AX110" s="14" t="s">
        <v>76</v>
      </c>
      <c r="AY110" s="161" t="s">
        <v>128</v>
      </c>
    </row>
    <row r="111" spans="1:65" s="13" customFormat="1" ht="12">
      <c r="B111" s="152"/>
      <c r="D111" s="153" t="s">
        <v>146</v>
      </c>
      <c r="E111" s="159" t="s">
        <v>3</v>
      </c>
      <c r="F111" s="154" t="s">
        <v>1430</v>
      </c>
      <c r="H111" s="155">
        <v>-50</v>
      </c>
      <c r="L111" s="152"/>
      <c r="M111" s="156"/>
      <c r="N111" s="157"/>
      <c r="O111" s="157"/>
      <c r="P111" s="157"/>
      <c r="Q111" s="157"/>
      <c r="R111" s="157"/>
      <c r="S111" s="157"/>
      <c r="T111" s="158"/>
      <c r="AT111" s="159" t="s">
        <v>146</v>
      </c>
      <c r="AU111" s="159" t="s">
        <v>86</v>
      </c>
      <c r="AV111" s="13" t="s">
        <v>86</v>
      </c>
      <c r="AW111" s="13" t="s">
        <v>37</v>
      </c>
      <c r="AX111" s="13" t="s">
        <v>76</v>
      </c>
      <c r="AY111" s="159" t="s">
        <v>128</v>
      </c>
    </row>
    <row r="112" spans="1:65" s="16" customFormat="1" ht="12">
      <c r="B112" s="173"/>
      <c r="D112" s="153" t="s">
        <v>146</v>
      </c>
      <c r="E112" s="174" t="s">
        <v>3</v>
      </c>
      <c r="F112" s="175" t="s">
        <v>196</v>
      </c>
      <c r="H112" s="176">
        <v>-50</v>
      </c>
      <c r="L112" s="173"/>
      <c r="M112" s="177"/>
      <c r="N112" s="178"/>
      <c r="O112" s="178"/>
      <c r="P112" s="178"/>
      <c r="Q112" s="178"/>
      <c r="R112" s="178"/>
      <c r="S112" s="178"/>
      <c r="T112" s="179"/>
      <c r="AT112" s="174" t="s">
        <v>146</v>
      </c>
      <c r="AU112" s="174" t="s">
        <v>86</v>
      </c>
      <c r="AV112" s="16" t="s">
        <v>137</v>
      </c>
      <c r="AW112" s="16" t="s">
        <v>37</v>
      </c>
      <c r="AX112" s="16" t="s">
        <v>84</v>
      </c>
      <c r="AY112" s="174" t="s">
        <v>128</v>
      </c>
    </row>
    <row r="113" spans="1:65" s="2" customFormat="1" ht="62.75" customHeight="1">
      <c r="A113" s="30"/>
      <c r="B113" s="135"/>
      <c r="C113" s="136" t="s">
        <v>423</v>
      </c>
      <c r="D113" s="136" t="s">
        <v>132</v>
      </c>
      <c r="E113" s="137" t="s">
        <v>1431</v>
      </c>
      <c r="F113" s="138" t="s">
        <v>1432</v>
      </c>
      <c r="G113" s="139" t="s">
        <v>256</v>
      </c>
      <c r="H113" s="140">
        <v>-169.137</v>
      </c>
      <c r="I113" s="141">
        <v>178</v>
      </c>
      <c r="J113" s="141">
        <f>ROUND(I113*H113,2)</f>
        <v>-30106.39</v>
      </c>
      <c r="K113" s="138" t="s">
        <v>136</v>
      </c>
      <c r="L113" s="31"/>
      <c r="M113" s="142" t="s">
        <v>3</v>
      </c>
      <c r="N113" s="143" t="s">
        <v>47</v>
      </c>
      <c r="O113" s="144">
        <v>0</v>
      </c>
      <c r="P113" s="144">
        <f>O113*H113</f>
        <v>0</v>
      </c>
      <c r="Q113" s="144">
        <v>0</v>
      </c>
      <c r="R113" s="144">
        <f>Q113*H113</f>
        <v>0</v>
      </c>
      <c r="S113" s="144">
        <v>0</v>
      </c>
      <c r="T113" s="145">
        <f>S113*H113</f>
        <v>0</v>
      </c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R113" s="146" t="s">
        <v>137</v>
      </c>
      <c r="AT113" s="146" t="s">
        <v>132</v>
      </c>
      <c r="AU113" s="146" t="s">
        <v>86</v>
      </c>
      <c r="AY113" s="18" t="s">
        <v>128</v>
      </c>
      <c r="BE113" s="147">
        <f>IF(N113="základní",J113,0)</f>
        <v>-30106.39</v>
      </c>
      <c r="BF113" s="147">
        <f>IF(N113="snížená",J113,0)</f>
        <v>0</v>
      </c>
      <c r="BG113" s="147">
        <f>IF(N113="zákl. přenesená",J113,0)</f>
        <v>0</v>
      </c>
      <c r="BH113" s="147">
        <f>IF(N113="sníž. přenesená",J113,0)</f>
        <v>0</v>
      </c>
      <c r="BI113" s="147">
        <f>IF(N113="nulová",J113,0)</f>
        <v>0</v>
      </c>
      <c r="BJ113" s="18" t="s">
        <v>84</v>
      </c>
      <c r="BK113" s="147">
        <f>ROUND(I113*H113,2)</f>
        <v>-30106.39</v>
      </c>
      <c r="BL113" s="18" t="s">
        <v>137</v>
      </c>
      <c r="BM113" s="146" t="s">
        <v>1433</v>
      </c>
    </row>
    <row r="114" spans="1:65" s="2" customFormat="1" ht="11">
      <c r="A114" s="30"/>
      <c r="B114" s="31"/>
      <c r="C114" s="30"/>
      <c r="D114" s="148" t="s">
        <v>139</v>
      </c>
      <c r="E114" s="30"/>
      <c r="F114" s="149" t="s">
        <v>1434</v>
      </c>
      <c r="G114" s="30"/>
      <c r="H114" s="30"/>
      <c r="I114" s="30"/>
      <c r="J114" s="30"/>
      <c r="K114" s="30"/>
      <c r="L114" s="31"/>
      <c r="M114" s="150"/>
      <c r="N114" s="151"/>
      <c r="O114" s="51"/>
      <c r="P114" s="51"/>
      <c r="Q114" s="51"/>
      <c r="R114" s="51"/>
      <c r="S114" s="51"/>
      <c r="T114" s="52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T114" s="18" t="s">
        <v>139</v>
      </c>
      <c r="AU114" s="18" t="s">
        <v>86</v>
      </c>
    </row>
    <row r="115" spans="1:65" s="14" customFormat="1" ht="12">
      <c r="B115" s="160"/>
      <c r="D115" s="153" t="s">
        <v>146</v>
      </c>
      <c r="E115" s="161" t="s">
        <v>3</v>
      </c>
      <c r="F115" s="162" t="s">
        <v>1435</v>
      </c>
      <c r="H115" s="161" t="s">
        <v>3</v>
      </c>
      <c r="L115" s="160"/>
      <c r="M115" s="163"/>
      <c r="N115" s="164"/>
      <c r="O115" s="164"/>
      <c r="P115" s="164"/>
      <c r="Q115" s="164"/>
      <c r="R115" s="164"/>
      <c r="S115" s="164"/>
      <c r="T115" s="165"/>
      <c r="AT115" s="161" t="s">
        <v>146</v>
      </c>
      <c r="AU115" s="161" t="s">
        <v>86</v>
      </c>
      <c r="AV115" s="14" t="s">
        <v>84</v>
      </c>
      <c r="AW115" s="14" t="s">
        <v>37</v>
      </c>
      <c r="AX115" s="14" t="s">
        <v>76</v>
      </c>
      <c r="AY115" s="161" t="s">
        <v>128</v>
      </c>
    </row>
    <row r="116" spans="1:65" s="13" customFormat="1" ht="12">
      <c r="B116" s="152"/>
      <c r="D116" s="153" t="s">
        <v>146</v>
      </c>
      <c r="E116" s="159" t="s">
        <v>3</v>
      </c>
      <c r="F116" s="154" t="s">
        <v>1436</v>
      </c>
      <c r="H116" s="155">
        <v>-169.137</v>
      </c>
      <c r="L116" s="152"/>
      <c r="M116" s="156"/>
      <c r="N116" s="157"/>
      <c r="O116" s="157"/>
      <c r="P116" s="157"/>
      <c r="Q116" s="157"/>
      <c r="R116" s="157"/>
      <c r="S116" s="157"/>
      <c r="T116" s="158"/>
      <c r="AT116" s="159" t="s">
        <v>146</v>
      </c>
      <c r="AU116" s="159" t="s">
        <v>86</v>
      </c>
      <c r="AV116" s="13" t="s">
        <v>86</v>
      </c>
      <c r="AW116" s="13" t="s">
        <v>37</v>
      </c>
      <c r="AX116" s="13" t="s">
        <v>76</v>
      </c>
      <c r="AY116" s="159" t="s">
        <v>128</v>
      </c>
    </row>
    <row r="117" spans="1:65" s="16" customFormat="1" ht="12">
      <c r="B117" s="173"/>
      <c r="D117" s="153" t="s">
        <v>146</v>
      </c>
      <c r="E117" s="174" t="s">
        <v>3</v>
      </c>
      <c r="F117" s="175" t="s">
        <v>196</v>
      </c>
      <c r="H117" s="176">
        <v>-169.137</v>
      </c>
      <c r="L117" s="173"/>
      <c r="M117" s="177"/>
      <c r="N117" s="178"/>
      <c r="O117" s="178"/>
      <c r="P117" s="178"/>
      <c r="Q117" s="178"/>
      <c r="R117" s="178"/>
      <c r="S117" s="178"/>
      <c r="T117" s="179"/>
      <c r="AT117" s="174" t="s">
        <v>146</v>
      </c>
      <c r="AU117" s="174" t="s">
        <v>86</v>
      </c>
      <c r="AV117" s="16" t="s">
        <v>137</v>
      </c>
      <c r="AW117" s="16" t="s">
        <v>37</v>
      </c>
      <c r="AX117" s="16" t="s">
        <v>84</v>
      </c>
      <c r="AY117" s="174" t="s">
        <v>128</v>
      </c>
    </row>
    <row r="118" spans="1:65" s="2" customFormat="1" ht="21.75" customHeight="1">
      <c r="A118" s="30"/>
      <c r="B118" s="135"/>
      <c r="C118" s="136" t="s">
        <v>1300</v>
      </c>
      <c r="D118" s="136" t="s">
        <v>132</v>
      </c>
      <c r="E118" s="137" t="s">
        <v>1437</v>
      </c>
      <c r="F118" s="138" t="s">
        <v>1438</v>
      </c>
      <c r="G118" s="139" t="s">
        <v>1439</v>
      </c>
      <c r="H118" s="140">
        <v>-1</v>
      </c>
      <c r="I118" s="141">
        <v>65000</v>
      </c>
      <c r="J118" s="141">
        <f>ROUND(I118*H118,2)</f>
        <v>-65000</v>
      </c>
      <c r="K118" s="138" t="s">
        <v>3</v>
      </c>
      <c r="L118" s="31"/>
      <c r="M118" s="142" t="s">
        <v>3</v>
      </c>
      <c r="N118" s="143" t="s">
        <v>47</v>
      </c>
      <c r="O118" s="144">
        <v>0</v>
      </c>
      <c r="P118" s="144">
        <f>O118*H118</f>
        <v>0</v>
      </c>
      <c r="Q118" s="144">
        <v>0</v>
      </c>
      <c r="R118" s="144">
        <f>Q118*H118</f>
        <v>0</v>
      </c>
      <c r="S118" s="144">
        <v>0</v>
      </c>
      <c r="T118" s="145">
        <f>S118*H118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R118" s="146" t="s">
        <v>137</v>
      </c>
      <c r="AT118" s="146" t="s">
        <v>132</v>
      </c>
      <c r="AU118" s="146" t="s">
        <v>86</v>
      </c>
      <c r="AY118" s="18" t="s">
        <v>128</v>
      </c>
      <c r="BE118" s="147">
        <f>IF(N118="základní",J118,0)</f>
        <v>-65000</v>
      </c>
      <c r="BF118" s="147">
        <f>IF(N118="snížená",J118,0)</f>
        <v>0</v>
      </c>
      <c r="BG118" s="147">
        <f>IF(N118="zákl. přenesená",J118,0)</f>
        <v>0</v>
      </c>
      <c r="BH118" s="147">
        <f>IF(N118="sníž. přenesená",J118,0)</f>
        <v>0</v>
      </c>
      <c r="BI118" s="147">
        <f>IF(N118="nulová",J118,0)</f>
        <v>0</v>
      </c>
      <c r="BJ118" s="18" t="s">
        <v>84</v>
      </c>
      <c r="BK118" s="147">
        <f>ROUND(I118*H118,2)</f>
        <v>-65000</v>
      </c>
      <c r="BL118" s="18" t="s">
        <v>137</v>
      </c>
      <c r="BM118" s="146" t="s">
        <v>1440</v>
      </c>
    </row>
    <row r="119" spans="1:65" s="14" customFormat="1" ht="12">
      <c r="B119" s="160"/>
      <c r="D119" s="153" t="s">
        <v>146</v>
      </c>
      <c r="E119" s="161" t="s">
        <v>3</v>
      </c>
      <c r="F119" s="162" t="s">
        <v>1441</v>
      </c>
      <c r="H119" s="161" t="s">
        <v>3</v>
      </c>
      <c r="L119" s="160"/>
      <c r="M119" s="163"/>
      <c r="N119" s="164"/>
      <c r="O119" s="164"/>
      <c r="P119" s="164"/>
      <c r="Q119" s="164"/>
      <c r="R119" s="164"/>
      <c r="S119" s="164"/>
      <c r="T119" s="165"/>
      <c r="AT119" s="161" t="s">
        <v>146</v>
      </c>
      <c r="AU119" s="161" t="s">
        <v>86</v>
      </c>
      <c r="AV119" s="14" t="s">
        <v>84</v>
      </c>
      <c r="AW119" s="14" t="s">
        <v>37</v>
      </c>
      <c r="AX119" s="14" t="s">
        <v>76</v>
      </c>
      <c r="AY119" s="161" t="s">
        <v>128</v>
      </c>
    </row>
    <row r="120" spans="1:65" s="14" customFormat="1" ht="24">
      <c r="B120" s="160"/>
      <c r="D120" s="153" t="s">
        <v>146</v>
      </c>
      <c r="E120" s="161" t="s">
        <v>3</v>
      </c>
      <c r="F120" s="162" t="s">
        <v>1442</v>
      </c>
      <c r="H120" s="161" t="s">
        <v>3</v>
      </c>
      <c r="L120" s="160"/>
      <c r="M120" s="163"/>
      <c r="N120" s="164"/>
      <c r="O120" s="164"/>
      <c r="P120" s="164"/>
      <c r="Q120" s="164"/>
      <c r="R120" s="164"/>
      <c r="S120" s="164"/>
      <c r="T120" s="165"/>
      <c r="AT120" s="161" t="s">
        <v>146</v>
      </c>
      <c r="AU120" s="161" t="s">
        <v>86</v>
      </c>
      <c r="AV120" s="14" t="s">
        <v>84</v>
      </c>
      <c r="AW120" s="14" t="s">
        <v>37</v>
      </c>
      <c r="AX120" s="14" t="s">
        <v>76</v>
      </c>
      <c r="AY120" s="161" t="s">
        <v>128</v>
      </c>
    </row>
    <row r="121" spans="1:65" s="14" customFormat="1" ht="24">
      <c r="B121" s="160"/>
      <c r="D121" s="153" t="s">
        <v>146</v>
      </c>
      <c r="E121" s="161" t="s">
        <v>3</v>
      </c>
      <c r="F121" s="162" t="s">
        <v>1443</v>
      </c>
      <c r="H121" s="161" t="s">
        <v>3</v>
      </c>
      <c r="L121" s="160"/>
      <c r="M121" s="163"/>
      <c r="N121" s="164"/>
      <c r="O121" s="164"/>
      <c r="P121" s="164"/>
      <c r="Q121" s="164"/>
      <c r="R121" s="164"/>
      <c r="S121" s="164"/>
      <c r="T121" s="165"/>
      <c r="AT121" s="161" t="s">
        <v>146</v>
      </c>
      <c r="AU121" s="161" t="s">
        <v>86</v>
      </c>
      <c r="AV121" s="14" t="s">
        <v>84</v>
      </c>
      <c r="AW121" s="14" t="s">
        <v>37</v>
      </c>
      <c r="AX121" s="14" t="s">
        <v>76</v>
      </c>
      <c r="AY121" s="161" t="s">
        <v>128</v>
      </c>
    </row>
    <row r="122" spans="1:65" s="14" customFormat="1" ht="12">
      <c r="B122" s="160"/>
      <c r="D122" s="153" t="s">
        <v>146</v>
      </c>
      <c r="E122" s="161" t="s">
        <v>3</v>
      </c>
      <c r="F122" s="162" t="s">
        <v>1444</v>
      </c>
      <c r="H122" s="161" t="s">
        <v>3</v>
      </c>
      <c r="L122" s="160"/>
      <c r="M122" s="163"/>
      <c r="N122" s="164"/>
      <c r="O122" s="164"/>
      <c r="P122" s="164"/>
      <c r="Q122" s="164"/>
      <c r="R122" s="164"/>
      <c r="S122" s="164"/>
      <c r="T122" s="165"/>
      <c r="AT122" s="161" t="s">
        <v>146</v>
      </c>
      <c r="AU122" s="161" t="s">
        <v>86</v>
      </c>
      <c r="AV122" s="14" t="s">
        <v>84</v>
      </c>
      <c r="AW122" s="14" t="s">
        <v>37</v>
      </c>
      <c r="AX122" s="14" t="s">
        <v>76</v>
      </c>
      <c r="AY122" s="161" t="s">
        <v>128</v>
      </c>
    </row>
    <row r="123" spans="1:65" s="14" customFormat="1" ht="12">
      <c r="B123" s="160"/>
      <c r="D123" s="153" t="s">
        <v>146</v>
      </c>
      <c r="E123" s="161" t="s">
        <v>3</v>
      </c>
      <c r="F123" s="162" t="s">
        <v>1445</v>
      </c>
      <c r="H123" s="161" t="s">
        <v>3</v>
      </c>
      <c r="L123" s="160"/>
      <c r="M123" s="163"/>
      <c r="N123" s="164"/>
      <c r="O123" s="164"/>
      <c r="P123" s="164"/>
      <c r="Q123" s="164"/>
      <c r="R123" s="164"/>
      <c r="S123" s="164"/>
      <c r="T123" s="165"/>
      <c r="AT123" s="161" t="s">
        <v>146</v>
      </c>
      <c r="AU123" s="161" t="s">
        <v>86</v>
      </c>
      <c r="AV123" s="14" t="s">
        <v>84</v>
      </c>
      <c r="AW123" s="14" t="s">
        <v>37</v>
      </c>
      <c r="AX123" s="14" t="s">
        <v>76</v>
      </c>
      <c r="AY123" s="161" t="s">
        <v>128</v>
      </c>
    </row>
    <row r="124" spans="1:65" s="13" customFormat="1" ht="12">
      <c r="B124" s="152"/>
      <c r="D124" s="153" t="s">
        <v>146</v>
      </c>
      <c r="E124" s="159" t="s">
        <v>3</v>
      </c>
      <c r="F124" s="154" t="s">
        <v>105</v>
      </c>
      <c r="H124" s="155">
        <v>-1</v>
      </c>
      <c r="L124" s="152"/>
      <c r="M124" s="156"/>
      <c r="N124" s="157"/>
      <c r="O124" s="157"/>
      <c r="P124" s="157"/>
      <c r="Q124" s="157"/>
      <c r="R124" s="157"/>
      <c r="S124" s="157"/>
      <c r="T124" s="158"/>
      <c r="AT124" s="159" t="s">
        <v>146</v>
      </c>
      <c r="AU124" s="159" t="s">
        <v>86</v>
      </c>
      <c r="AV124" s="13" t="s">
        <v>86</v>
      </c>
      <c r="AW124" s="13" t="s">
        <v>37</v>
      </c>
      <c r="AX124" s="13" t="s">
        <v>84</v>
      </c>
      <c r="AY124" s="159" t="s">
        <v>128</v>
      </c>
    </row>
    <row r="125" spans="1:65" s="12" customFormat="1" ht="22.75" customHeight="1">
      <c r="B125" s="123"/>
      <c r="D125" s="124" t="s">
        <v>75</v>
      </c>
      <c r="E125" s="133" t="s">
        <v>251</v>
      </c>
      <c r="F125" s="133" t="s">
        <v>252</v>
      </c>
      <c r="J125" s="134">
        <f>BK125</f>
        <v>115789.53</v>
      </c>
      <c r="L125" s="123"/>
      <c r="M125" s="127"/>
      <c r="N125" s="128"/>
      <c r="O125" s="128"/>
      <c r="P125" s="129">
        <f>SUM(P126:P156)</f>
        <v>129.09272099999998</v>
      </c>
      <c r="Q125" s="128"/>
      <c r="R125" s="129">
        <f>SUM(R126:R156)</f>
        <v>0</v>
      </c>
      <c r="S125" s="128"/>
      <c r="T125" s="130">
        <f>SUM(T126:T156)</f>
        <v>72.696811000000011</v>
      </c>
      <c r="AR125" s="124" t="s">
        <v>84</v>
      </c>
      <c r="AT125" s="131" t="s">
        <v>75</v>
      </c>
      <c r="AU125" s="131" t="s">
        <v>84</v>
      </c>
      <c r="AY125" s="124" t="s">
        <v>128</v>
      </c>
      <c r="BK125" s="132">
        <f>SUM(BK126:BK156)</f>
        <v>115789.53</v>
      </c>
    </row>
    <row r="126" spans="1:65" s="2" customFormat="1" ht="24.25" customHeight="1">
      <c r="A126" s="30"/>
      <c r="B126" s="135"/>
      <c r="C126" s="136" t="s">
        <v>659</v>
      </c>
      <c r="D126" s="136" t="s">
        <v>132</v>
      </c>
      <c r="E126" s="137" t="s">
        <v>1446</v>
      </c>
      <c r="F126" s="138" t="s">
        <v>1447</v>
      </c>
      <c r="G126" s="139" t="s">
        <v>256</v>
      </c>
      <c r="H126" s="140">
        <v>6.0609999999999999</v>
      </c>
      <c r="I126" s="141">
        <v>1730</v>
      </c>
      <c r="J126" s="141">
        <f>ROUND(I126*H126,2)</f>
        <v>10485.530000000001</v>
      </c>
      <c r="K126" s="138" t="s">
        <v>156</v>
      </c>
      <c r="L126" s="31"/>
      <c r="M126" s="142" t="s">
        <v>3</v>
      </c>
      <c r="N126" s="143" t="s">
        <v>47</v>
      </c>
      <c r="O126" s="144">
        <v>2.605</v>
      </c>
      <c r="P126" s="144">
        <f>O126*H126</f>
        <v>15.788905</v>
      </c>
      <c r="Q126" s="144">
        <v>0</v>
      </c>
      <c r="R126" s="144">
        <f>Q126*H126</f>
        <v>0</v>
      </c>
      <c r="S126" s="144">
        <v>2.5</v>
      </c>
      <c r="T126" s="145">
        <f>S126*H126</f>
        <v>15.1525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46" t="s">
        <v>137</v>
      </c>
      <c r="AT126" s="146" t="s">
        <v>132</v>
      </c>
      <c r="AU126" s="146" t="s">
        <v>86</v>
      </c>
      <c r="AY126" s="18" t="s">
        <v>128</v>
      </c>
      <c r="BE126" s="147">
        <f>IF(N126="základní",J126,0)</f>
        <v>10485.530000000001</v>
      </c>
      <c r="BF126" s="147">
        <f>IF(N126="snížená",J126,0)</f>
        <v>0</v>
      </c>
      <c r="BG126" s="147">
        <f>IF(N126="zákl. přenesená",J126,0)</f>
        <v>0</v>
      </c>
      <c r="BH126" s="147">
        <f>IF(N126="sníž. přenesená",J126,0)</f>
        <v>0</v>
      </c>
      <c r="BI126" s="147">
        <f>IF(N126="nulová",J126,0)</f>
        <v>0</v>
      </c>
      <c r="BJ126" s="18" t="s">
        <v>84</v>
      </c>
      <c r="BK126" s="147">
        <f>ROUND(I126*H126,2)</f>
        <v>10485.530000000001</v>
      </c>
      <c r="BL126" s="18" t="s">
        <v>137</v>
      </c>
      <c r="BM126" s="146" t="s">
        <v>1448</v>
      </c>
    </row>
    <row r="127" spans="1:65" s="2" customFormat="1" ht="11">
      <c r="A127" s="30"/>
      <c r="B127" s="31"/>
      <c r="C127" s="30"/>
      <c r="D127" s="148" t="s">
        <v>139</v>
      </c>
      <c r="E127" s="30"/>
      <c r="F127" s="149" t="s">
        <v>1449</v>
      </c>
      <c r="G127" s="30"/>
      <c r="H127" s="30"/>
      <c r="I127" s="30"/>
      <c r="J127" s="30"/>
      <c r="K127" s="30"/>
      <c r="L127" s="31"/>
      <c r="M127" s="150"/>
      <c r="N127" s="151"/>
      <c r="O127" s="51"/>
      <c r="P127" s="51"/>
      <c r="Q127" s="51"/>
      <c r="R127" s="51"/>
      <c r="S127" s="51"/>
      <c r="T127" s="52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139</v>
      </c>
      <c r="AU127" s="18" t="s">
        <v>86</v>
      </c>
    </row>
    <row r="128" spans="1:65" s="14" customFormat="1" ht="12">
      <c r="B128" s="160"/>
      <c r="D128" s="153" t="s">
        <v>146</v>
      </c>
      <c r="E128" s="161" t="s">
        <v>3</v>
      </c>
      <c r="F128" s="162" t="s">
        <v>1450</v>
      </c>
      <c r="H128" s="161" t="s">
        <v>3</v>
      </c>
      <c r="L128" s="160"/>
      <c r="M128" s="163"/>
      <c r="N128" s="164"/>
      <c r="O128" s="164"/>
      <c r="P128" s="164"/>
      <c r="Q128" s="164"/>
      <c r="R128" s="164"/>
      <c r="S128" s="164"/>
      <c r="T128" s="165"/>
      <c r="AT128" s="161" t="s">
        <v>146</v>
      </c>
      <c r="AU128" s="161" t="s">
        <v>86</v>
      </c>
      <c r="AV128" s="14" t="s">
        <v>84</v>
      </c>
      <c r="AW128" s="14" t="s">
        <v>37</v>
      </c>
      <c r="AX128" s="14" t="s">
        <v>76</v>
      </c>
      <c r="AY128" s="161" t="s">
        <v>128</v>
      </c>
    </row>
    <row r="129" spans="1:65" s="13" customFormat="1" ht="12">
      <c r="B129" s="152"/>
      <c r="D129" s="153" t="s">
        <v>146</v>
      </c>
      <c r="E129" s="159" t="s">
        <v>3</v>
      </c>
      <c r="F129" s="154" t="s">
        <v>1451</v>
      </c>
      <c r="H129" s="155">
        <v>6.0609999999999999</v>
      </c>
      <c r="L129" s="152"/>
      <c r="M129" s="156"/>
      <c r="N129" s="157"/>
      <c r="O129" s="157"/>
      <c r="P129" s="157"/>
      <c r="Q129" s="157"/>
      <c r="R129" s="157"/>
      <c r="S129" s="157"/>
      <c r="T129" s="158"/>
      <c r="AT129" s="159" t="s">
        <v>146</v>
      </c>
      <c r="AU129" s="159" t="s">
        <v>86</v>
      </c>
      <c r="AV129" s="13" t="s">
        <v>86</v>
      </c>
      <c r="AW129" s="13" t="s">
        <v>37</v>
      </c>
      <c r="AX129" s="13" t="s">
        <v>76</v>
      </c>
      <c r="AY129" s="159" t="s">
        <v>128</v>
      </c>
    </row>
    <row r="130" spans="1:65" s="16" customFormat="1" ht="12">
      <c r="B130" s="173"/>
      <c r="D130" s="153" t="s">
        <v>146</v>
      </c>
      <c r="E130" s="174" t="s">
        <v>3</v>
      </c>
      <c r="F130" s="175" t="s">
        <v>196</v>
      </c>
      <c r="H130" s="176">
        <v>6.0609999999999999</v>
      </c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146</v>
      </c>
      <c r="AU130" s="174" t="s">
        <v>86</v>
      </c>
      <c r="AV130" s="16" t="s">
        <v>137</v>
      </c>
      <c r="AW130" s="16" t="s">
        <v>37</v>
      </c>
      <c r="AX130" s="16" t="s">
        <v>84</v>
      </c>
      <c r="AY130" s="174" t="s">
        <v>128</v>
      </c>
    </row>
    <row r="131" spans="1:65" s="2" customFormat="1" ht="24.25" customHeight="1">
      <c r="A131" s="30"/>
      <c r="B131" s="135"/>
      <c r="C131" s="136" t="s">
        <v>694</v>
      </c>
      <c r="D131" s="136" t="s">
        <v>132</v>
      </c>
      <c r="E131" s="137" t="s">
        <v>1452</v>
      </c>
      <c r="F131" s="138" t="s">
        <v>1453</v>
      </c>
      <c r="G131" s="139" t="s">
        <v>256</v>
      </c>
      <c r="H131" s="140">
        <v>0.89</v>
      </c>
      <c r="I131" s="141">
        <v>5700</v>
      </c>
      <c r="J131" s="141">
        <f>ROUND(I131*H131,2)</f>
        <v>5073</v>
      </c>
      <c r="K131" s="138" t="s">
        <v>156</v>
      </c>
      <c r="L131" s="31"/>
      <c r="M131" s="142" t="s">
        <v>3</v>
      </c>
      <c r="N131" s="143" t="s">
        <v>47</v>
      </c>
      <c r="O131" s="144">
        <v>8.5</v>
      </c>
      <c r="P131" s="144">
        <f>O131*H131</f>
        <v>7.5650000000000004</v>
      </c>
      <c r="Q131" s="144">
        <v>0</v>
      </c>
      <c r="R131" s="144">
        <f>Q131*H131</f>
        <v>0</v>
      </c>
      <c r="S131" s="144">
        <v>2.4</v>
      </c>
      <c r="T131" s="145">
        <f>S131*H131</f>
        <v>2.1360000000000001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46" t="s">
        <v>137</v>
      </c>
      <c r="AT131" s="146" t="s">
        <v>132</v>
      </c>
      <c r="AU131" s="146" t="s">
        <v>86</v>
      </c>
      <c r="AY131" s="18" t="s">
        <v>128</v>
      </c>
      <c r="BE131" s="147">
        <f>IF(N131="základní",J131,0)</f>
        <v>5073</v>
      </c>
      <c r="BF131" s="147">
        <f>IF(N131="snížená",J131,0)</f>
        <v>0</v>
      </c>
      <c r="BG131" s="147">
        <f>IF(N131="zákl. přenesená",J131,0)</f>
        <v>0</v>
      </c>
      <c r="BH131" s="147">
        <f>IF(N131="sníž. přenesená",J131,0)</f>
        <v>0</v>
      </c>
      <c r="BI131" s="147">
        <f>IF(N131="nulová",J131,0)</f>
        <v>0</v>
      </c>
      <c r="BJ131" s="18" t="s">
        <v>84</v>
      </c>
      <c r="BK131" s="147">
        <f>ROUND(I131*H131,2)</f>
        <v>5073</v>
      </c>
      <c r="BL131" s="18" t="s">
        <v>137</v>
      </c>
      <c r="BM131" s="146" t="s">
        <v>1454</v>
      </c>
    </row>
    <row r="132" spans="1:65" s="2" customFormat="1" ht="11">
      <c r="A132" s="30"/>
      <c r="B132" s="31"/>
      <c r="C132" s="30"/>
      <c r="D132" s="148" t="s">
        <v>139</v>
      </c>
      <c r="E132" s="30"/>
      <c r="F132" s="149" t="s">
        <v>1455</v>
      </c>
      <c r="G132" s="30"/>
      <c r="H132" s="30"/>
      <c r="I132" s="30"/>
      <c r="J132" s="30"/>
      <c r="K132" s="30"/>
      <c r="L132" s="31"/>
      <c r="M132" s="150"/>
      <c r="N132" s="151"/>
      <c r="O132" s="51"/>
      <c r="P132" s="51"/>
      <c r="Q132" s="51"/>
      <c r="R132" s="51"/>
      <c r="S132" s="51"/>
      <c r="T132" s="52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139</v>
      </c>
      <c r="AU132" s="18" t="s">
        <v>86</v>
      </c>
    </row>
    <row r="133" spans="1:65" s="14" customFormat="1" ht="12">
      <c r="B133" s="160"/>
      <c r="D133" s="153" t="s">
        <v>146</v>
      </c>
      <c r="E133" s="161" t="s">
        <v>3</v>
      </c>
      <c r="F133" s="162" t="s">
        <v>1456</v>
      </c>
      <c r="H133" s="161" t="s">
        <v>3</v>
      </c>
      <c r="L133" s="160"/>
      <c r="M133" s="163"/>
      <c r="N133" s="164"/>
      <c r="O133" s="164"/>
      <c r="P133" s="164"/>
      <c r="Q133" s="164"/>
      <c r="R133" s="164"/>
      <c r="S133" s="164"/>
      <c r="T133" s="165"/>
      <c r="AT133" s="161" t="s">
        <v>146</v>
      </c>
      <c r="AU133" s="161" t="s">
        <v>86</v>
      </c>
      <c r="AV133" s="14" t="s">
        <v>84</v>
      </c>
      <c r="AW133" s="14" t="s">
        <v>37</v>
      </c>
      <c r="AX133" s="14" t="s">
        <v>76</v>
      </c>
      <c r="AY133" s="161" t="s">
        <v>128</v>
      </c>
    </row>
    <row r="134" spans="1:65" s="13" customFormat="1" ht="12">
      <c r="B134" s="152"/>
      <c r="D134" s="153" t="s">
        <v>146</v>
      </c>
      <c r="E134" s="159" t="s">
        <v>3</v>
      </c>
      <c r="F134" s="154" t="s">
        <v>1457</v>
      </c>
      <c r="H134" s="155">
        <v>0.89</v>
      </c>
      <c r="L134" s="152"/>
      <c r="M134" s="156"/>
      <c r="N134" s="157"/>
      <c r="O134" s="157"/>
      <c r="P134" s="157"/>
      <c r="Q134" s="157"/>
      <c r="R134" s="157"/>
      <c r="S134" s="157"/>
      <c r="T134" s="158"/>
      <c r="AT134" s="159" t="s">
        <v>146</v>
      </c>
      <c r="AU134" s="159" t="s">
        <v>86</v>
      </c>
      <c r="AV134" s="13" t="s">
        <v>86</v>
      </c>
      <c r="AW134" s="13" t="s">
        <v>37</v>
      </c>
      <c r="AX134" s="13" t="s">
        <v>76</v>
      </c>
      <c r="AY134" s="159" t="s">
        <v>128</v>
      </c>
    </row>
    <row r="135" spans="1:65" s="16" customFormat="1" ht="12">
      <c r="B135" s="173"/>
      <c r="D135" s="153" t="s">
        <v>146</v>
      </c>
      <c r="E135" s="174" t="s">
        <v>3</v>
      </c>
      <c r="F135" s="175" t="s">
        <v>196</v>
      </c>
      <c r="H135" s="176">
        <v>0.89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146</v>
      </c>
      <c r="AU135" s="174" t="s">
        <v>86</v>
      </c>
      <c r="AV135" s="16" t="s">
        <v>137</v>
      </c>
      <c r="AW135" s="16" t="s">
        <v>37</v>
      </c>
      <c r="AX135" s="16" t="s">
        <v>84</v>
      </c>
      <c r="AY135" s="174" t="s">
        <v>128</v>
      </c>
    </row>
    <row r="136" spans="1:65" s="2" customFormat="1" ht="37.75" customHeight="1">
      <c r="A136" s="30"/>
      <c r="B136" s="135"/>
      <c r="C136" s="136" t="s">
        <v>679</v>
      </c>
      <c r="D136" s="136" t="s">
        <v>132</v>
      </c>
      <c r="E136" s="137" t="s">
        <v>1363</v>
      </c>
      <c r="F136" s="138" t="s">
        <v>1364</v>
      </c>
      <c r="G136" s="139" t="s">
        <v>256</v>
      </c>
      <c r="H136" s="140">
        <v>9.032</v>
      </c>
      <c r="I136" s="141">
        <v>4900</v>
      </c>
      <c r="J136" s="141">
        <f>ROUND(I136*H136,2)</f>
        <v>44256.800000000003</v>
      </c>
      <c r="K136" s="138" t="s">
        <v>156</v>
      </c>
      <c r="L136" s="31"/>
      <c r="M136" s="142" t="s">
        <v>3</v>
      </c>
      <c r="N136" s="143" t="s">
        <v>47</v>
      </c>
      <c r="O136" s="144">
        <v>7.476</v>
      </c>
      <c r="P136" s="144">
        <f>O136*H136</f>
        <v>67.523231999999993</v>
      </c>
      <c r="Q136" s="144">
        <v>0</v>
      </c>
      <c r="R136" s="144">
        <f>Q136*H136</f>
        <v>0</v>
      </c>
      <c r="S136" s="144">
        <v>2.1</v>
      </c>
      <c r="T136" s="145">
        <f>S136*H136</f>
        <v>18.967200000000002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46" t="s">
        <v>137</v>
      </c>
      <c r="AT136" s="146" t="s">
        <v>132</v>
      </c>
      <c r="AU136" s="146" t="s">
        <v>86</v>
      </c>
      <c r="AY136" s="18" t="s">
        <v>128</v>
      </c>
      <c r="BE136" s="147">
        <f>IF(N136="základní",J136,0)</f>
        <v>44256.800000000003</v>
      </c>
      <c r="BF136" s="147">
        <f>IF(N136="snížená",J136,0)</f>
        <v>0</v>
      </c>
      <c r="BG136" s="147">
        <f>IF(N136="zákl. přenesená",J136,0)</f>
        <v>0</v>
      </c>
      <c r="BH136" s="147">
        <f>IF(N136="sníž. přenesená",J136,0)</f>
        <v>0</v>
      </c>
      <c r="BI136" s="147">
        <f>IF(N136="nulová",J136,0)</f>
        <v>0</v>
      </c>
      <c r="BJ136" s="18" t="s">
        <v>84</v>
      </c>
      <c r="BK136" s="147">
        <f>ROUND(I136*H136,2)</f>
        <v>44256.800000000003</v>
      </c>
      <c r="BL136" s="18" t="s">
        <v>137</v>
      </c>
      <c r="BM136" s="146" t="s">
        <v>1458</v>
      </c>
    </row>
    <row r="137" spans="1:65" s="2" customFormat="1" ht="11">
      <c r="A137" s="30"/>
      <c r="B137" s="31"/>
      <c r="C137" s="30"/>
      <c r="D137" s="148" t="s">
        <v>139</v>
      </c>
      <c r="E137" s="30"/>
      <c r="F137" s="149" t="s">
        <v>1366</v>
      </c>
      <c r="G137" s="30"/>
      <c r="H137" s="30"/>
      <c r="I137" s="30"/>
      <c r="J137" s="30"/>
      <c r="K137" s="30"/>
      <c r="L137" s="31"/>
      <c r="M137" s="150"/>
      <c r="N137" s="151"/>
      <c r="O137" s="51"/>
      <c r="P137" s="51"/>
      <c r="Q137" s="51"/>
      <c r="R137" s="51"/>
      <c r="S137" s="51"/>
      <c r="T137" s="52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8" t="s">
        <v>139</v>
      </c>
      <c r="AU137" s="18" t="s">
        <v>86</v>
      </c>
    </row>
    <row r="138" spans="1:65" s="14" customFormat="1" ht="12">
      <c r="B138" s="160"/>
      <c r="D138" s="153" t="s">
        <v>146</v>
      </c>
      <c r="E138" s="161" t="s">
        <v>3</v>
      </c>
      <c r="F138" s="162" t="s">
        <v>1459</v>
      </c>
      <c r="H138" s="161" t="s">
        <v>3</v>
      </c>
      <c r="L138" s="160"/>
      <c r="M138" s="163"/>
      <c r="N138" s="164"/>
      <c r="O138" s="164"/>
      <c r="P138" s="164"/>
      <c r="Q138" s="164"/>
      <c r="R138" s="164"/>
      <c r="S138" s="164"/>
      <c r="T138" s="165"/>
      <c r="AT138" s="161" t="s">
        <v>146</v>
      </c>
      <c r="AU138" s="161" t="s">
        <v>86</v>
      </c>
      <c r="AV138" s="14" t="s">
        <v>84</v>
      </c>
      <c r="AW138" s="14" t="s">
        <v>37</v>
      </c>
      <c r="AX138" s="14" t="s">
        <v>76</v>
      </c>
      <c r="AY138" s="161" t="s">
        <v>128</v>
      </c>
    </row>
    <row r="139" spans="1:65" s="13" customFormat="1" ht="12">
      <c r="B139" s="152"/>
      <c r="D139" s="153" t="s">
        <v>146</v>
      </c>
      <c r="E139" s="159" t="s">
        <v>3</v>
      </c>
      <c r="F139" s="154" t="s">
        <v>1460</v>
      </c>
      <c r="H139" s="155">
        <v>9.032</v>
      </c>
      <c r="L139" s="152"/>
      <c r="M139" s="156"/>
      <c r="N139" s="157"/>
      <c r="O139" s="157"/>
      <c r="P139" s="157"/>
      <c r="Q139" s="157"/>
      <c r="R139" s="157"/>
      <c r="S139" s="157"/>
      <c r="T139" s="158"/>
      <c r="AT139" s="159" t="s">
        <v>146</v>
      </c>
      <c r="AU139" s="159" t="s">
        <v>86</v>
      </c>
      <c r="AV139" s="13" t="s">
        <v>86</v>
      </c>
      <c r="AW139" s="13" t="s">
        <v>37</v>
      </c>
      <c r="AX139" s="13" t="s">
        <v>76</v>
      </c>
      <c r="AY139" s="159" t="s">
        <v>128</v>
      </c>
    </row>
    <row r="140" spans="1:65" s="16" customFormat="1" ht="12">
      <c r="B140" s="173"/>
      <c r="D140" s="153" t="s">
        <v>146</v>
      </c>
      <c r="E140" s="174" t="s">
        <v>3</v>
      </c>
      <c r="F140" s="175" t="s">
        <v>196</v>
      </c>
      <c r="H140" s="176">
        <v>9.032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146</v>
      </c>
      <c r="AU140" s="174" t="s">
        <v>86</v>
      </c>
      <c r="AV140" s="16" t="s">
        <v>137</v>
      </c>
      <c r="AW140" s="16" t="s">
        <v>37</v>
      </c>
      <c r="AX140" s="16" t="s">
        <v>84</v>
      </c>
      <c r="AY140" s="174" t="s">
        <v>128</v>
      </c>
    </row>
    <row r="141" spans="1:65" s="2" customFormat="1" ht="37.75" customHeight="1">
      <c r="A141" s="30"/>
      <c r="B141" s="135"/>
      <c r="C141" s="136" t="s">
        <v>684</v>
      </c>
      <c r="D141" s="136" t="s">
        <v>132</v>
      </c>
      <c r="E141" s="137" t="s">
        <v>1461</v>
      </c>
      <c r="F141" s="138" t="s">
        <v>1462</v>
      </c>
      <c r="G141" s="139" t="s">
        <v>256</v>
      </c>
      <c r="H141" s="140">
        <v>4.0209999999999999</v>
      </c>
      <c r="I141" s="141">
        <v>4960</v>
      </c>
      <c r="J141" s="141">
        <f>ROUND(I141*H141,2)</f>
        <v>19944.16</v>
      </c>
      <c r="K141" s="138" t="s">
        <v>156</v>
      </c>
      <c r="L141" s="31"/>
      <c r="M141" s="142" t="s">
        <v>3</v>
      </c>
      <c r="N141" s="143" t="s">
        <v>47</v>
      </c>
      <c r="O141" s="144">
        <v>9.5039999999999996</v>
      </c>
      <c r="P141" s="144">
        <f>O141*H141</f>
        <v>38.215584</v>
      </c>
      <c r="Q141" s="144">
        <v>0</v>
      </c>
      <c r="R141" s="144">
        <f>Q141*H141</f>
        <v>0</v>
      </c>
      <c r="S141" s="144">
        <v>2.4</v>
      </c>
      <c r="T141" s="145">
        <f>S141*H141</f>
        <v>9.6503999999999994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46" t="s">
        <v>137</v>
      </c>
      <c r="AT141" s="146" t="s">
        <v>132</v>
      </c>
      <c r="AU141" s="146" t="s">
        <v>86</v>
      </c>
      <c r="AY141" s="18" t="s">
        <v>128</v>
      </c>
      <c r="BE141" s="147">
        <f>IF(N141="základní",J141,0)</f>
        <v>19944.16</v>
      </c>
      <c r="BF141" s="147">
        <f>IF(N141="snížená",J141,0)</f>
        <v>0</v>
      </c>
      <c r="BG141" s="147">
        <f>IF(N141="zákl. přenesená",J141,0)</f>
        <v>0</v>
      </c>
      <c r="BH141" s="147">
        <f>IF(N141="sníž. přenesená",J141,0)</f>
        <v>0</v>
      </c>
      <c r="BI141" s="147">
        <f>IF(N141="nulová",J141,0)</f>
        <v>0</v>
      </c>
      <c r="BJ141" s="18" t="s">
        <v>84</v>
      </c>
      <c r="BK141" s="147">
        <f>ROUND(I141*H141,2)</f>
        <v>19944.16</v>
      </c>
      <c r="BL141" s="18" t="s">
        <v>137</v>
      </c>
      <c r="BM141" s="146" t="s">
        <v>1463</v>
      </c>
    </row>
    <row r="142" spans="1:65" s="2" customFormat="1" ht="11">
      <c r="A142" s="30"/>
      <c r="B142" s="31"/>
      <c r="C142" s="30"/>
      <c r="D142" s="148" t="s">
        <v>139</v>
      </c>
      <c r="E142" s="30"/>
      <c r="F142" s="149" t="s">
        <v>1464</v>
      </c>
      <c r="G142" s="30"/>
      <c r="H142" s="30"/>
      <c r="I142" s="30"/>
      <c r="J142" s="30"/>
      <c r="K142" s="30"/>
      <c r="L142" s="31"/>
      <c r="M142" s="150"/>
      <c r="N142" s="151"/>
      <c r="O142" s="51"/>
      <c r="P142" s="51"/>
      <c r="Q142" s="51"/>
      <c r="R142" s="51"/>
      <c r="S142" s="51"/>
      <c r="T142" s="52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T142" s="18" t="s">
        <v>139</v>
      </c>
      <c r="AU142" s="18" t="s">
        <v>86</v>
      </c>
    </row>
    <row r="143" spans="1:65" s="14" customFormat="1" ht="12">
      <c r="B143" s="160"/>
      <c r="D143" s="153" t="s">
        <v>146</v>
      </c>
      <c r="E143" s="161" t="s">
        <v>3</v>
      </c>
      <c r="F143" s="162" t="s">
        <v>1465</v>
      </c>
      <c r="H143" s="161" t="s">
        <v>3</v>
      </c>
      <c r="L143" s="160"/>
      <c r="M143" s="163"/>
      <c r="N143" s="164"/>
      <c r="O143" s="164"/>
      <c r="P143" s="164"/>
      <c r="Q143" s="164"/>
      <c r="R143" s="164"/>
      <c r="S143" s="164"/>
      <c r="T143" s="165"/>
      <c r="AT143" s="161" t="s">
        <v>146</v>
      </c>
      <c r="AU143" s="161" t="s">
        <v>86</v>
      </c>
      <c r="AV143" s="14" t="s">
        <v>84</v>
      </c>
      <c r="AW143" s="14" t="s">
        <v>37</v>
      </c>
      <c r="AX143" s="14" t="s">
        <v>76</v>
      </c>
      <c r="AY143" s="161" t="s">
        <v>128</v>
      </c>
    </row>
    <row r="144" spans="1:65" s="13" customFormat="1" ht="12">
      <c r="B144" s="152"/>
      <c r="D144" s="153" t="s">
        <v>146</v>
      </c>
      <c r="E144" s="159" t="s">
        <v>3</v>
      </c>
      <c r="F144" s="154" t="s">
        <v>1466</v>
      </c>
      <c r="H144" s="155">
        <v>2.9329999999999998</v>
      </c>
      <c r="L144" s="152"/>
      <c r="M144" s="156"/>
      <c r="N144" s="157"/>
      <c r="O144" s="157"/>
      <c r="P144" s="157"/>
      <c r="Q144" s="157"/>
      <c r="R144" s="157"/>
      <c r="S144" s="157"/>
      <c r="T144" s="158"/>
      <c r="AT144" s="159" t="s">
        <v>146</v>
      </c>
      <c r="AU144" s="159" t="s">
        <v>86</v>
      </c>
      <c r="AV144" s="13" t="s">
        <v>86</v>
      </c>
      <c r="AW144" s="13" t="s">
        <v>37</v>
      </c>
      <c r="AX144" s="13" t="s">
        <v>76</v>
      </c>
      <c r="AY144" s="159" t="s">
        <v>128</v>
      </c>
    </row>
    <row r="145" spans="1:65" s="13" customFormat="1" ht="12">
      <c r="B145" s="152"/>
      <c r="D145" s="153" t="s">
        <v>146</v>
      </c>
      <c r="E145" s="159" t="s">
        <v>3</v>
      </c>
      <c r="F145" s="154" t="s">
        <v>1467</v>
      </c>
      <c r="H145" s="155">
        <v>1.0880000000000001</v>
      </c>
      <c r="L145" s="152"/>
      <c r="M145" s="156"/>
      <c r="N145" s="157"/>
      <c r="O145" s="157"/>
      <c r="P145" s="157"/>
      <c r="Q145" s="157"/>
      <c r="R145" s="157"/>
      <c r="S145" s="157"/>
      <c r="T145" s="158"/>
      <c r="AT145" s="159" t="s">
        <v>146</v>
      </c>
      <c r="AU145" s="159" t="s">
        <v>86</v>
      </c>
      <c r="AV145" s="13" t="s">
        <v>86</v>
      </c>
      <c r="AW145" s="13" t="s">
        <v>37</v>
      </c>
      <c r="AX145" s="13" t="s">
        <v>76</v>
      </c>
      <c r="AY145" s="159" t="s">
        <v>128</v>
      </c>
    </row>
    <row r="146" spans="1:65" s="16" customFormat="1" ht="12">
      <c r="B146" s="173"/>
      <c r="D146" s="153" t="s">
        <v>146</v>
      </c>
      <c r="E146" s="174" t="s">
        <v>3</v>
      </c>
      <c r="F146" s="175" t="s">
        <v>196</v>
      </c>
      <c r="H146" s="176">
        <v>4.0209999999999999</v>
      </c>
      <c r="L146" s="173"/>
      <c r="M146" s="177"/>
      <c r="N146" s="178"/>
      <c r="O146" s="178"/>
      <c r="P146" s="178"/>
      <c r="Q146" s="178"/>
      <c r="R146" s="178"/>
      <c r="S146" s="178"/>
      <c r="T146" s="179"/>
      <c r="AT146" s="174" t="s">
        <v>146</v>
      </c>
      <c r="AU146" s="174" t="s">
        <v>86</v>
      </c>
      <c r="AV146" s="16" t="s">
        <v>137</v>
      </c>
      <c r="AW146" s="16" t="s">
        <v>37</v>
      </c>
      <c r="AX146" s="16" t="s">
        <v>84</v>
      </c>
      <c r="AY146" s="174" t="s">
        <v>128</v>
      </c>
    </row>
    <row r="147" spans="1:65" s="2" customFormat="1" ht="24.25" customHeight="1">
      <c r="A147" s="30"/>
      <c r="B147" s="135"/>
      <c r="C147" s="136" t="s">
        <v>666</v>
      </c>
      <c r="D147" s="136" t="s">
        <v>132</v>
      </c>
      <c r="E147" s="137" t="s">
        <v>325</v>
      </c>
      <c r="F147" s="138" t="s">
        <v>326</v>
      </c>
      <c r="G147" s="139" t="s">
        <v>256</v>
      </c>
      <c r="H147" s="140">
        <v>12.074</v>
      </c>
      <c r="I147" s="141">
        <v>2190</v>
      </c>
      <c r="J147" s="141">
        <f>ROUND(I147*H147,2)</f>
        <v>26442.06</v>
      </c>
      <c r="K147" s="138" t="s">
        <v>3</v>
      </c>
      <c r="L147" s="31"/>
      <c r="M147" s="142" t="s">
        <v>3</v>
      </c>
      <c r="N147" s="143" t="s">
        <v>47</v>
      </c>
      <c r="O147" s="144">
        <v>0</v>
      </c>
      <c r="P147" s="144">
        <f>O147*H147</f>
        <v>0</v>
      </c>
      <c r="Q147" s="144">
        <v>0</v>
      </c>
      <c r="R147" s="144">
        <f>Q147*H147</f>
        <v>0</v>
      </c>
      <c r="S147" s="144">
        <v>2.2000000000000002</v>
      </c>
      <c r="T147" s="145">
        <f>S147*H147</f>
        <v>26.562800000000003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46" t="s">
        <v>137</v>
      </c>
      <c r="AT147" s="146" t="s">
        <v>132</v>
      </c>
      <c r="AU147" s="146" t="s">
        <v>86</v>
      </c>
      <c r="AY147" s="18" t="s">
        <v>128</v>
      </c>
      <c r="BE147" s="147">
        <f>IF(N147="základní",J147,0)</f>
        <v>26442.06</v>
      </c>
      <c r="BF147" s="147">
        <f>IF(N147="snížená",J147,0)</f>
        <v>0</v>
      </c>
      <c r="BG147" s="147">
        <f>IF(N147="zákl. přenesená",J147,0)</f>
        <v>0</v>
      </c>
      <c r="BH147" s="147">
        <f>IF(N147="sníž. přenesená",J147,0)</f>
        <v>0</v>
      </c>
      <c r="BI147" s="147">
        <f>IF(N147="nulová",J147,0)</f>
        <v>0</v>
      </c>
      <c r="BJ147" s="18" t="s">
        <v>84</v>
      </c>
      <c r="BK147" s="147">
        <f>ROUND(I147*H147,2)</f>
        <v>26442.06</v>
      </c>
      <c r="BL147" s="18" t="s">
        <v>137</v>
      </c>
      <c r="BM147" s="146" t="s">
        <v>1468</v>
      </c>
    </row>
    <row r="148" spans="1:65" s="14" customFormat="1" ht="12">
      <c r="B148" s="160"/>
      <c r="D148" s="153" t="s">
        <v>146</v>
      </c>
      <c r="E148" s="161" t="s">
        <v>3</v>
      </c>
      <c r="F148" s="162" t="s">
        <v>1469</v>
      </c>
      <c r="H148" s="161" t="s">
        <v>3</v>
      </c>
      <c r="L148" s="160"/>
      <c r="M148" s="163"/>
      <c r="N148" s="164"/>
      <c r="O148" s="164"/>
      <c r="P148" s="164"/>
      <c r="Q148" s="164"/>
      <c r="R148" s="164"/>
      <c r="S148" s="164"/>
      <c r="T148" s="165"/>
      <c r="AT148" s="161" t="s">
        <v>146</v>
      </c>
      <c r="AU148" s="161" t="s">
        <v>86</v>
      </c>
      <c r="AV148" s="14" t="s">
        <v>84</v>
      </c>
      <c r="AW148" s="14" t="s">
        <v>37</v>
      </c>
      <c r="AX148" s="14" t="s">
        <v>76</v>
      </c>
      <c r="AY148" s="161" t="s">
        <v>128</v>
      </c>
    </row>
    <row r="149" spans="1:65" s="13" customFormat="1" ht="12">
      <c r="B149" s="152"/>
      <c r="D149" s="153" t="s">
        <v>146</v>
      </c>
      <c r="E149" s="159" t="s">
        <v>3</v>
      </c>
      <c r="F149" s="154" t="s">
        <v>1470</v>
      </c>
      <c r="H149" s="155">
        <v>4.2149999999999999</v>
      </c>
      <c r="L149" s="152"/>
      <c r="M149" s="156"/>
      <c r="N149" s="157"/>
      <c r="O149" s="157"/>
      <c r="P149" s="157"/>
      <c r="Q149" s="157"/>
      <c r="R149" s="157"/>
      <c r="S149" s="157"/>
      <c r="T149" s="158"/>
      <c r="AT149" s="159" t="s">
        <v>146</v>
      </c>
      <c r="AU149" s="159" t="s">
        <v>86</v>
      </c>
      <c r="AV149" s="13" t="s">
        <v>86</v>
      </c>
      <c r="AW149" s="13" t="s">
        <v>37</v>
      </c>
      <c r="AX149" s="13" t="s">
        <v>76</v>
      </c>
      <c r="AY149" s="159" t="s">
        <v>128</v>
      </c>
    </row>
    <row r="150" spans="1:65" s="14" customFormat="1" ht="12">
      <c r="B150" s="160"/>
      <c r="D150" s="153" t="s">
        <v>146</v>
      </c>
      <c r="E150" s="161" t="s">
        <v>3</v>
      </c>
      <c r="F150" s="162" t="s">
        <v>1471</v>
      </c>
      <c r="H150" s="161" t="s">
        <v>3</v>
      </c>
      <c r="L150" s="160"/>
      <c r="M150" s="163"/>
      <c r="N150" s="164"/>
      <c r="O150" s="164"/>
      <c r="P150" s="164"/>
      <c r="Q150" s="164"/>
      <c r="R150" s="164"/>
      <c r="S150" s="164"/>
      <c r="T150" s="165"/>
      <c r="AT150" s="161" t="s">
        <v>146</v>
      </c>
      <c r="AU150" s="161" t="s">
        <v>86</v>
      </c>
      <c r="AV150" s="14" t="s">
        <v>84</v>
      </c>
      <c r="AW150" s="14" t="s">
        <v>37</v>
      </c>
      <c r="AX150" s="14" t="s">
        <v>76</v>
      </c>
      <c r="AY150" s="161" t="s">
        <v>128</v>
      </c>
    </row>
    <row r="151" spans="1:65" s="13" customFormat="1" ht="12">
      <c r="B151" s="152"/>
      <c r="D151" s="153" t="s">
        <v>146</v>
      </c>
      <c r="E151" s="159" t="s">
        <v>3</v>
      </c>
      <c r="F151" s="154" t="s">
        <v>1472</v>
      </c>
      <c r="H151" s="155">
        <v>7.859</v>
      </c>
      <c r="L151" s="152"/>
      <c r="M151" s="156"/>
      <c r="N151" s="157"/>
      <c r="O151" s="157"/>
      <c r="P151" s="157"/>
      <c r="Q151" s="157"/>
      <c r="R151" s="157"/>
      <c r="S151" s="157"/>
      <c r="T151" s="158"/>
      <c r="AT151" s="159" t="s">
        <v>146</v>
      </c>
      <c r="AU151" s="159" t="s">
        <v>86</v>
      </c>
      <c r="AV151" s="13" t="s">
        <v>86</v>
      </c>
      <c r="AW151" s="13" t="s">
        <v>37</v>
      </c>
      <c r="AX151" s="13" t="s">
        <v>76</v>
      </c>
      <c r="AY151" s="159" t="s">
        <v>128</v>
      </c>
    </row>
    <row r="152" spans="1:65" s="16" customFormat="1" ht="12">
      <c r="B152" s="173"/>
      <c r="D152" s="153" t="s">
        <v>146</v>
      </c>
      <c r="E152" s="174" t="s">
        <v>3</v>
      </c>
      <c r="F152" s="175" t="s">
        <v>196</v>
      </c>
      <c r="H152" s="176">
        <v>12.074</v>
      </c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146</v>
      </c>
      <c r="AU152" s="174" t="s">
        <v>86</v>
      </c>
      <c r="AV152" s="16" t="s">
        <v>137</v>
      </c>
      <c r="AW152" s="16" t="s">
        <v>37</v>
      </c>
      <c r="AX152" s="16" t="s">
        <v>84</v>
      </c>
      <c r="AY152" s="174" t="s">
        <v>128</v>
      </c>
    </row>
    <row r="153" spans="1:65" s="2" customFormat="1" ht="37.75" customHeight="1">
      <c r="A153" s="30"/>
      <c r="B153" s="135"/>
      <c r="C153" s="136" t="s">
        <v>689</v>
      </c>
      <c r="D153" s="136" t="s">
        <v>132</v>
      </c>
      <c r="E153" s="137" t="s">
        <v>1473</v>
      </c>
      <c r="F153" s="138" t="s">
        <v>1474</v>
      </c>
      <c r="G153" s="139" t="s">
        <v>256</v>
      </c>
      <c r="H153" s="140">
        <v>7.859</v>
      </c>
      <c r="I153" s="141">
        <v>1220</v>
      </c>
      <c r="J153" s="141">
        <f>ROUND(I153*H153,2)</f>
        <v>9587.98</v>
      </c>
      <c r="K153" s="138" t="s">
        <v>3</v>
      </c>
      <c r="L153" s="31"/>
      <c r="M153" s="142" t="s">
        <v>3</v>
      </c>
      <c r="N153" s="143" t="s">
        <v>47</v>
      </c>
      <c r="O153" s="144">
        <v>0</v>
      </c>
      <c r="P153" s="144">
        <f>O153*H153</f>
        <v>0</v>
      </c>
      <c r="Q153" s="144">
        <v>0</v>
      </c>
      <c r="R153" s="144">
        <f>Q153*H153</f>
        <v>0</v>
      </c>
      <c r="S153" s="144">
        <v>2.9000000000000001E-2</v>
      </c>
      <c r="T153" s="145">
        <f>S153*H153</f>
        <v>0.227911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46" t="s">
        <v>137</v>
      </c>
      <c r="AT153" s="146" t="s">
        <v>132</v>
      </c>
      <c r="AU153" s="146" t="s">
        <v>86</v>
      </c>
      <c r="AY153" s="18" t="s">
        <v>128</v>
      </c>
      <c r="BE153" s="147">
        <f>IF(N153="základní",J153,0)</f>
        <v>9587.98</v>
      </c>
      <c r="BF153" s="147">
        <f>IF(N153="snížená",J153,0)</f>
        <v>0</v>
      </c>
      <c r="BG153" s="147">
        <f>IF(N153="zákl. přenesená",J153,0)</f>
        <v>0</v>
      </c>
      <c r="BH153" s="147">
        <f>IF(N153="sníž. přenesená",J153,0)</f>
        <v>0</v>
      </c>
      <c r="BI153" s="147">
        <f>IF(N153="nulová",J153,0)</f>
        <v>0</v>
      </c>
      <c r="BJ153" s="18" t="s">
        <v>84</v>
      </c>
      <c r="BK153" s="147">
        <f>ROUND(I153*H153,2)</f>
        <v>9587.98</v>
      </c>
      <c r="BL153" s="18" t="s">
        <v>137</v>
      </c>
      <c r="BM153" s="146" t="s">
        <v>1475</v>
      </c>
    </row>
    <row r="154" spans="1:65" s="14" customFormat="1" ht="12">
      <c r="B154" s="160"/>
      <c r="D154" s="153" t="s">
        <v>146</v>
      </c>
      <c r="E154" s="161" t="s">
        <v>3</v>
      </c>
      <c r="F154" s="162" t="s">
        <v>1471</v>
      </c>
      <c r="H154" s="161" t="s">
        <v>3</v>
      </c>
      <c r="L154" s="160"/>
      <c r="M154" s="163"/>
      <c r="N154" s="164"/>
      <c r="O154" s="164"/>
      <c r="P154" s="164"/>
      <c r="Q154" s="164"/>
      <c r="R154" s="164"/>
      <c r="S154" s="164"/>
      <c r="T154" s="165"/>
      <c r="AT154" s="161" t="s">
        <v>146</v>
      </c>
      <c r="AU154" s="161" t="s">
        <v>86</v>
      </c>
      <c r="AV154" s="14" t="s">
        <v>84</v>
      </c>
      <c r="AW154" s="14" t="s">
        <v>37</v>
      </c>
      <c r="AX154" s="14" t="s">
        <v>76</v>
      </c>
      <c r="AY154" s="161" t="s">
        <v>128</v>
      </c>
    </row>
    <row r="155" spans="1:65" s="13" customFormat="1" ht="12">
      <c r="B155" s="152"/>
      <c r="D155" s="153" t="s">
        <v>146</v>
      </c>
      <c r="E155" s="159" t="s">
        <v>3</v>
      </c>
      <c r="F155" s="154" t="s">
        <v>1472</v>
      </c>
      <c r="H155" s="155">
        <v>7.859</v>
      </c>
      <c r="L155" s="152"/>
      <c r="M155" s="156"/>
      <c r="N155" s="157"/>
      <c r="O155" s="157"/>
      <c r="P155" s="157"/>
      <c r="Q155" s="157"/>
      <c r="R155" s="157"/>
      <c r="S155" s="157"/>
      <c r="T155" s="158"/>
      <c r="AT155" s="159" t="s">
        <v>146</v>
      </c>
      <c r="AU155" s="159" t="s">
        <v>86</v>
      </c>
      <c r="AV155" s="13" t="s">
        <v>86</v>
      </c>
      <c r="AW155" s="13" t="s">
        <v>37</v>
      </c>
      <c r="AX155" s="13" t="s">
        <v>76</v>
      </c>
      <c r="AY155" s="159" t="s">
        <v>128</v>
      </c>
    </row>
    <row r="156" spans="1:65" s="16" customFormat="1" ht="12">
      <c r="B156" s="173"/>
      <c r="D156" s="153" t="s">
        <v>146</v>
      </c>
      <c r="E156" s="174" t="s">
        <v>3</v>
      </c>
      <c r="F156" s="175" t="s">
        <v>196</v>
      </c>
      <c r="H156" s="176">
        <v>7.859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146</v>
      </c>
      <c r="AU156" s="174" t="s">
        <v>86</v>
      </c>
      <c r="AV156" s="16" t="s">
        <v>137</v>
      </c>
      <c r="AW156" s="16" t="s">
        <v>37</v>
      </c>
      <c r="AX156" s="16" t="s">
        <v>84</v>
      </c>
      <c r="AY156" s="174" t="s">
        <v>128</v>
      </c>
    </row>
    <row r="157" spans="1:65" s="12" customFormat="1" ht="22.75" customHeight="1">
      <c r="B157" s="123"/>
      <c r="D157" s="124" t="s">
        <v>75</v>
      </c>
      <c r="E157" s="133" t="s">
        <v>129</v>
      </c>
      <c r="F157" s="133" t="s">
        <v>130</v>
      </c>
      <c r="J157" s="134">
        <f>BK157</f>
        <v>19264.71</v>
      </c>
      <c r="L157" s="123"/>
      <c r="M157" s="127"/>
      <c r="N157" s="128"/>
      <c r="O157" s="128"/>
      <c r="P157" s="129">
        <f>SUM(P158:P159)</f>
        <v>0</v>
      </c>
      <c r="Q157" s="128"/>
      <c r="R157" s="129">
        <f>SUM(R158:R159)</f>
        <v>0</v>
      </c>
      <c r="S157" s="128"/>
      <c r="T157" s="130">
        <f>SUM(T158:T159)</f>
        <v>0</v>
      </c>
      <c r="AR157" s="124" t="s">
        <v>84</v>
      </c>
      <c r="AT157" s="131" t="s">
        <v>75</v>
      </c>
      <c r="AU157" s="131" t="s">
        <v>84</v>
      </c>
      <c r="AY157" s="124" t="s">
        <v>128</v>
      </c>
      <c r="BK157" s="132">
        <f>SUM(BK158:BK159)</f>
        <v>19264.71</v>
      </c>
    </row>
    <row r="158" spans="1:65" s="2" customFormat="1" ht="37.75" customHeight="1">
      <c r="A158" s="30"/>
      <c r="B158" s="135"/>
      <c r="C158" s="136" t="s">
        <v>699</v>
      </c>
      <c r="D158" s="136" t="s">
        <v>132</v>
      </c>
      <c r="E158" s="137" t="s">
        <v>342</v>
      </c>
      <c r="F158" s="138" t="s">
        <v>343</v>
      </c>
      <c r="G158" s="139" t="s">
        <v>135</v>
      </c>
      <c r="H158" s="140">
        <v>72.697000000000003</v>
      </c>
      <c r="I158" s="141">
        <v>108</v>
      </c>
      <c r="J158" s="141">
        <f>ROUND(I158*H158,2)</f>
        <v>7851.28</v>
      </c>
      <c r="K158" s="138" t="s">
        <v>3</v>
      </c>
      <c r="L158" s="31"/>
      <c r="M158" s="142" t="s">
        <v>3</v>
      </c>
      <c r="N158" s="143" t="s">
        <v>47</v>
      </c>
      <c r="O158" s="144">
        <v>0</v>
      </c>
      <c r="P158" s="144">
        <f>O158*H158</f>
        <v>0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46" t="s">
        <v>137</v>
      </c>
      <c r="AT158" s="146" t="s">
        <v>132</v>
      </c>
      <c r="AU158" s="146" t="s">
        <v>86</v>
      </c>
      <c r="AY158" s="18" t="s">
        <v>128</v>
      </c>
      <c r="BE158" s="147">
        <f>IF(N158="základní",J158,0)</f>
        <v>7851.28</v>
      </c>
      <c r="BF158" s="147">
        <f>IF(N158="snížená",J158,0)</f>
        <v>0</v>
      </c>
      <c r="BG158" s="147">
        <f>IF(N158="zákl. přenesená",J158,0)</f>
        <v>0</v>
      </c>
      <c r="BH158" s="147">
        <f>IF(N158="sníž. přenesená",J158,0)</f>
        <v>0</v>
      </c>
      <c r="BI158" s="147">
        <f>IF(N158="nulová",J158,0)</f>
        <v>0</v>
      </c>
      <c r="BJ158" s="18" t="s">
        <v>84</v>
      </c>
      <c r="BK158" s="147">
        <f>ROUND(I158*H158,2)</f>
        <v>7851.28</v>
      </c>
      <c r="BL158" s="18" t="s">
        <v>137</v>
      </c>
      <c r="BM158" s="146" t="s">
        <v>1476</v>
      </c>
    </row>
    <row r="159" spans="1:65" s="2" customFormat="1" ht="33" customHeight="1">
      <c r="A159" s="30"/>
      <c r="B159" s="135"/>
      <c r="C159" s="136" t="s">
        <v>1349</v>
      </c>
      <c r="D159" s="136" t="s">
        <v>132</v>
      </c>
      <c r="E159" s="137" t="s">
        <v>133</v>
      </c>
      <c r="F159" s="138" t="s">
        <v>134</v>
      </c>
      <c r="G159" s="139" t="s">
        <v>135</v>
      </c>
      <c r="H159" s="140">
        <v>72.697000000000003</v>
      </c>
      <c r="I159" s="141">
        <v>157</v>
      </c>
      <c r="J159" s="141">
        <f>ROUND(I159*H159,2)</f>
        <v>11413.43</v>
      </c>
      <c r="K159" s="138" t="s">
        <v>3</v>
      </c>
      <c r="L159" s="31"/>
      <c r="M159" s="142" t="s">
        <v>3</v>
      </c>
      <c r="N159" s="143" t="s">
        <v>47</v>
      </c>
      <c r="O159" s="144">
        <v>0</v>
      </c>
      <c r="P159" s="144">
        <f>O159*H159</f>
        <v>0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46" t="s">
        <v>137</v>
      </c>
      <c r="AT159" s="146" t="s">
        <v>132</v>
      </c>
      <c r="AU159" s="146" t="s">
        <v>86</v>
      </c>
      <c r="AY159" s="18" t="s">
        <v>128</v>
      </c>
      <c r="BE159" s="147">
        <f>IF(N159="základní",J159,0)</f>
        <v>11413.43</v>
      </c>
      <c r="BF159" s="147">
        <f>IF(N159="snížená",J159,0)</f>
        <v>0</v>
      </c>
      <c r="BG159" s="147">
        <f>IF(N159="zákl. přenesená",J159,0)</f>
        <v>0</v>
      </c>
      <c r="BH159" s="147">
        <f>IF(N159="sníž. přenesená",J159,0)</f>
        <v>0</v>
      </c>
      <c r="BI159" s="147">
        <f>IF(N159="nulová",J159,0)</f>
        <v>0</v>
      </c>
      <c r="BJ159" s="18" t="s">
        <v>84</v>
      </c>
      <c r="BK159" s="147">
        <f>ROUND(I159*H159,2)</f>
        <v>11413.43</v>
      </c>
      <c r="BL159" s="18" t="s">
        <v>137</v>
      </c>
      <c r="BM159" s="146" t="s">
        <v>1477</v>
      </c>
    </row>
    <row r="160" spans="1:65" s="12" customFormat="1" ht="22.75" customHeight="1">
      <c r="B160" s="123"/>
      <c r="D160" s="124" t="s">
        <v>75</v>
      </c>
      <c r="E160" s="133" t="s">
        <v>831</v>
      </c>
      <c r="F160" s="133" t="s">
        <v>832</v>
      </c>
      <c r="J160" s="134">
        <f>BK160</f>
        <v>-765.52</v>
      </c>
      <c r="L160" s="123"/>
      <c r="M160" s="127"/>
      <c r="N160" s="128"/>
      <c r="O160" s="128"/>
      <c r="P160" s="129">
        <f>P161</f>
        <v>0</v>
      </c>
      <c r="Q160" s="128"/>
      <c r="R160" s="129">
        <f>R161</f>
        <v>0</v>
      </c>
      <c r="S160" s="128"/>
      <c r="T160" s="130">
        <f>T161</f>
        <v>0</v>
      </c>
      <c r="AR160" s="124" t="s">
        <v>84</v>
      </c>
      <c r="AT160" s="131" t="s">
        <v>75</v>
      </c>
      <c r="AU160" s="131" t="s">
        <v>84</v>
      </c>
      <c r="AY160" s="124" t="s">
        <v>128</v>
      </c>
      <c r="BK160" s="132">
        <f>BK161</f>
        <v>-765.52</v>
      </c>
    </row>
    <row r="161" spans="1:65" s="2" customFormat="1" ht="55.5" customHeight="1">
      <c r="A161" s="30"/>
      <c r="B161" s="135"/>
      <c r="C161" s="136" t="s">
        <v>737</v>
      </c>
      <c r="D161" s="136" t="s">
        <v>132</v>
      </c>
      <c r="E161" s="137" t="s">
        <v>834</v>
      </c>
      <c r="F161" s="138" t="s">
        <v>835</v>
      </c>
      <c r="G161" s="139" t="s">
        <v>135</v>
      </c>
      <c r="H161" s="140">
        <v>-1.9730000000000001</v>
      </c>
      <c r="I161" s="141">
        <v>388</v>
      </c>
      <c r="J161" s="141">
        <f>ROUND(I161*H161,2)</f>
        <v>-765.52</v>
      </c>
      <c r="K161" s="138" t="s">
        <v>3</v>
      </c>
      <c r="L161" s="31"/>
      <c r="M161" s="197" t="s">
        <v>3</v>
      </c>
      <c r="N161" s="198" t="s">
        <v>47</v>
      </c>
      <c r="O161" s="199">
        <v>0</v>
      </c>
      <c r="P161" s="199">
        <f>O161*H161</f>
        <v>0</v>
      </c>
      <c r="Q161" s="199">
        <v>0</v>
      </c>
      <c r="R161" s="199">
        <f>Q161*H161</f>
        <v>0</v>
      </c>
      <c r="S161" s="199">
        <v>0</v>
      </c>
      <c r="T161" s="200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46" t="s">
        <v>137</v>
      </c>
      <c r="AT161" s="146" t="s">
        <v>132</v>
      </c>
      <c r="AU161" s="146" t="s">
        <v>86</v>
      </c>
      <c r="AY161" s="18" t="s">
        <v>128</v>
      </c>
      <c r="BE161" s="147">
        <f>IF(N161="základní",J161,0)</f>
        <v>-765.52</v>
      </c>
      <c r="BF161" s="147">
        <f>IF(N161="snížená",J161,0)</f>
        <v>0</v>
      </c>
      <c r="BG161" s="147">
        <f>IF(N161="zákl. přenesená",J161,0)</f>
        <v>0</v>
      </c>
      <c r="BH161" s="147">
        <f>IF(N161="sníž. přenesená",J161,0)</f>
        <v>0</v>
      </c>
      <c r="BI161" s="147">
        <f>IF(N161="nulová",J161,0)</f>
        <v>0</v>
      </c>
      <c r="BJ161" s="18" t="s">
        <v>84</v>
      </c>
      <c r="BK161" s="147">
        <f>ROUND(I161*H161,2)</f>
        <v>-765.52</v>
      </c>
      <c r="BL161" s="18" t="s">
        <v>137</v>
      </c>
      <c r="BM161" s="146" t="s">
        <v>1478</v>
      </c>
    </row>
    <row r="162" spans="1:65" s="2" customFormat="1" ht="7" customHeight="1">
      <c r="A162" s="30"/>
      <c r="B162" s="40"/>
      <c r="C162" s="41"/>
      <c r="D162" s="41"/>
      <c r="E162" s="41"/>
      <c r="F162" s="41"/>
      <c r="G162" s="41"/>
      <c r="H162" s="41"/>
      <c r="I162" s="41"/>
      <c r="J162" s="41"/>
      <c r="K162" s="41"/>
      <c r="L162" s="31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</row>
  </sheetData>
  <autoFilter ref="C83:K161" xr:uid="{00000000-0009-0000-0000-000005000000}"/>
  <mergeCells count="8">
    <mergeCell ref="E74:H74"/>
    <mergeCell ref="E76:H76"/>
    <mergeCell ref="L2:V2"/>
    <mergeCell ref="E7:H7"/>
    <mergeCell ref="E9:H9"/>
    <mergeCell ref="E27:H27"/>
    <mergeCell ref="E48:H48"/>
    <mergeCell ref="E50:H50"/>
  </mergeCells>
  <hyperlinks>
    <hyperlink ref="F88" r:id="rId1" xr:uid="{00000000-0004-0000-0500-000000000000}"/>
    <hyperlink ref="F102" r:id="rId2" xr:uid="{00000000-0004-0000-0500-000001000000}"/>
    <hyperlink ref="F109" r:id="rId3" xr:uid="{00000000-0004-0000-0500-000002000000}"/>
    <hyperlink ref="F114" r:id="rId4" xr:uid="{00000000-0004-0000-0500-000003000000}"/>
    <hyperlink ref="F127" r:id="rId5" xr:uid="{00000000-0004-0000-0500-000004000000}"/>
    <hyperlink ref="F132" r:id="rId6" xr:uid="{00000000-0004-0000-0500-000005000000}"/>
    <hyperlink ref="F137" r:id="rId7" xr:uid="{00000000-0004-0000-0500-000006000000}"/>
    <hyperlink ref="F142" r:id="rId8" xr:uid="{00000000-0004-0000-05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Rekapitulace stavby</vt:lpstr>
      <vt:lpstr>01-z1a - stavební položko...</vt:lpstr>
      <vt:lpstr>01-z1b - stavební položko...</vt:lpstr>
      <vt:lpstr>01-z1c - rozšíření garáže</vt:lpstr>
      <vt:lpstr>01-z1d - stavební položko...</vt:lpstr>
      <vt:lpstr>03-z - čov, dešťová kanal...</vt:lpstr>
      <vt:lpstr>'01-z1a - stavební položko...'!Názvy_tisku</vt:lpstr>
      <vt:lpstr>'01-z1b - stavební položko...'!Názvy_tisku</vt:lpstr>
      <vt:lpstr>'01-z1c - rozšíření garáže'!Názvy_tisku</vt:lpstr>
      <vt:lpstr>'01-z1d - stavební položko...'!Názvy_tisku</vt:lpstr>
      <vt:lpstr>'03-z - čov, dešťová kanal...'!Názvy_tisku</vt:lpstr>
      <vt:lpstr>'Rekapitulace stavby'!Názvy_tisku</vt:lpstr>
      <vt:lpstr>'01-z1a - stavební položko...'!Oblast_tisku</vt:lpstr>
      <vt:lpstr>'01-z1b - stavební položko...'!Oblast_tisku</vt:lpstr>
      <vt:lpstr>'01-z1c - rozšíření garáže'!Oblast_tisku</vt:lpstr>
      <vt:lpstr>'01-z1d - stavební položko...'!Oblast_tisku</vt:lpstr>
      <vt:lpstr>'03-z - čov, dešťová kanal...'!Oblast_tisku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DESKTOP-MARTIN\Martin</dc:creator>
  <cp:lastModifiedBy>Microsoft Office User</cp:lastModifiedBy>
  <dcterms:created xsi:type="dcterms:W3CDTF">2025-06-04T05:13:00Z</dcterms:created>
  <dcterms:modified xsi:type="dcterms:W3CDTF">2025-06-09T10:27:47Z</dcterms:modified>
</cp:coreProperties>
</file>