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ZO\d - Dodatek č. 2 SOD - BD č.p. 35 Odolov\"/>
    </mc:Choice>
  </mc:AlternateContent>
  <bookViews>
    <workbookView xWindow="-41390" yWindow="-4420" windowWidth="41500" windowHeight="16780"/>
  </bookViews>
  <sheets>
    <sheet name="Rekapitulace stavby" sheetId="1" r:id="rId1"/>
    <sheet name="3.1 - Úprava fasády" sheetId="2" r:id="rId2"/>
    <sheet name="3.2 - Navýšení elektro prací" sheetId="3" r:id="rId3"/>
    <sheet name="3.3 - Chybějící ZTI 1.NP ..." sheetId="4" r:id="rId4"/>
  </sheets>
  <definedNames>
    <definedName name="_xlnm._FilterDatabase" localSheetId="1" hidden="1">'3.1 - Úprava fasády'!$C$87:$K$95</definedName>
    <definedName name="_xlnm._FilterDatabase" localSheetId="2" hidden="1">'3.2 - Navýšení elektro prací'!$C$86:$K$90</definedName>
    <definedName name="_xlnm._FilterDatabase" localSheetId="3" hidden="1">'3.3 - Chybějící ZTI 1.NP ...'!$C$94:$K$127</definedName>
    <definedName name="_xlnm.Print_Titles" localSheetId="1">'3.1 - Úprava fasády'!$87:$87</definedName>
    <definedName name="_xlnm.Print_Titles" localSheetId="2">'3.2 - Navýšení elektro prací'!$86:$86</definedName>
    <definedName name="_xlnm.Print_Titles" localSheetId="3">'3.3 - Chybějící ZTI 1.NP ...'!$94:$94</definedName>
    <definedName name="_xlnm.Print_Titles" localSheetId="0">'Rekapitulace stavby'!$52:$52</definedName>
    <definedName name="_xlnm.Print_Area" localSheetId="1">'3.1 - Úprava fasády'!$C$47:$J$67,'3.1 - Úprava fasády'!$C$73:$J$95</definedName>
    <definedName name="_xlnm.Print_Area" localSheetId="2">'3.2 - Navýšení elektro prací'!$C$47:$J$66,'3.2 - Navýšení elektro prací'!$C$72:$J$90</definedName>
    <definedName name="_xlnm.Print_Area" localSheetId="3">'3.3 - Chybějící ZTI 1.NP ...'!$C$47:$J$74,'3.3 - Chybějící ZTI 1.NP ...'!$C$80:$J$127</definedName>
    <definedName name="_xlnm.Print_Area" localSheetId="0">'Rekapitulace stavby'!$D$4:$AO$36,'Rekapitulace stavby'!$C$42:$AQ$59</definedName>
  </definedNames>
  <calcPr calcId="191029"/>
</workbook>
</file>

<file path=xl/calcChain.xml><?xml version="1.0" encoding="utf-8"?>
<calcChain xmlns="http://schemas.openxmlformats.org/spreadsheetml/2006/main">
  <c r="J97" i="4" l="1"/>
  <c r="J39" i="4"/>
  <c r="J38" i="4"/>
  <c r="AY58" i="1" s="1"/>
  <c r="J37" i="4"/>
  <c r="AX58" i="1"/>
  <c r="BI127" i="4"/>
  <c r="BH127" i="4"/>
  <c r="BG127" i="4"/>
  <c r="F37" i="4" s="1"/>
  <c r="BE127" i="4"/>
  <c r="T127" i="4"/>
  <c r="R127" i="4"/>
  <c r="P127" i="4"/>
  <c r="BI126" i="4"/>
  <c r="BH126" i="4"/>
  <c r="BG126" i="4"/>
  <c r="BE126" i="4"/>
  <c r="T126" i="4"/>
  <c r="R126" i="4"/>
  <c r="P126" i="4"/>
  <c r="BI122" i="4"/>
  <c r="BH122" i="4"/>
  <c r="BG122" i="4"/>
  <c r="BE122" i="4"/>
  <c r="T122" i="4"/>
  <c r="R122" i="4"/>
  <c r="P122" i="4"/>
  <c r="BI120" i="4"/>
  <c r="BH120" i="4"/>
  <c r="BG120" i="4"/>
  <c r="BE120" i="4"/>
  <c r="T120" i="4"/>
  <c r="R120" i="4"/>
  <c r="P120" i="4"/>
  <c r="BI118" i="4"/>
  <c r="BH118" i="4"/>
  <c r="BG118" i="4"/>
  <c r="BE118" i="4"/>
  <c r="T118" i="4"/>
  <c r="R118" i="4"/>
  <c r="P118" i="4"/>
  <c r="BI116" i="4"/>
  <c r="BH116" i="4"/>
  <c r="BG116" i="4"/>
  <c r="BE116" i="4"/>
  <c r="T116" i="4"/>
  <c r="R116" i="4"/>
  <c r="P116" i="4"/>
  <c r="BI115" i="4"/>
  <c r="BH115" i="4"/>
  <c r="BG115" i="4"/>
  <c r="BE115" i="4"/>
  <c r="T115" i="4"/>
  <c r="R115" i="4"/>
  <c r="P115" i="4"/>
  <c r="BI114" i="4"/>
  <c r="BH114" i="4"/>
  <c r="BG114" i="4"/>
  <c r="BE114" i="4"/>
  <c r="T114" i="4"/>
  <c r="R114" i="4"/>
  <c r="P114" i="4"/>
  <c r="BI113" i="4"/>
  <c r="BH113" i="4"/>
  <c r="BG113" i="4"/>
  <c r="BE113" i="4"/>
  <c r="T113" i="4"/>
  <c r="R113" i="4"/>
  <c r="P113" i="4"/>
  <c r="BI110" i="4"/>
  <c r="BH110" i="4"/>
  <c r="BG110" i="4"/>
  <c r="BE110" i="4"/>
  <c r="T110" i="4"/>
  <c r="T109" i="4" s="1"/>
  <c r="R110" i="4"/>
  <c r="R109" i="4"/>
  <c r="P110" i="4"/>
  <c r="P109" i="4" s="1"/>
  <c r="BI108" i="4"/>
  <c r="BH108" i="4"/>
  <c r="BG108" i="4"/>
  <c r="BE108" i="4"/>
  <c r="T108" i="4"/>
  <c r="T107" i="4"/>
  <c r="R108" i="4"/>
  <c r="R107" i="4" s="1"/>
  <c r="P108" i="4"/>
  <c r="P107" i="4"/>
  <c r="BI106" i="4"/>
  <c r="BH106" i="4"/>
  <c r="BG106" i="4"/>
  <c r="BE106" i="4"/>
  <c r="T106" i="4"/>
  <c r="R106" i="4"/>
  <c r="P106" i="4"/>
  <c r="BI105" i="4"/>
  <c r="BH105" i="4"/>
  <c r="BG105" i="4"/>
  <c r="BE105" i="4"/>
  <c r="T105" i="4"/>
  <c r="R105" i="4"/>
  <c r="P105" i="4"/>
  <c r="BI104" i="4"/>
  <c r="BH104" i="4"/>
  <c r="BG104" i="4"/>
  <c r="BE104" i="4"/>
  <c r="T104" i="4"/>
  <c r="R104" i="4"/>
  <c r="P104" i="4"/>
  <c r="BI103" i="4"/>
  <c r="BH103" i="4"/>
  <c r="BG103" i="4"/>
  <c r="BE103" i="4"/>
  <c r="T103" i="4"/>
  <c r="R103" i="4"/>
  <c r="P103" i="4"/>
  <c r="BI102" i="4"/>
  <c r="BH102" i="4"/>
  <c r="BG102" i="4"/>
  <c r="BE102" i="4"/>
  <c r="T102" i="4"/>
  <c r="R102" i="4"/>
  <c r="P102" i="4"/>
  <c r="BI100" i="4"/>
  <c r="F39" i="4" s="1"/>
  <c r="BH100" i="4"/>
  <c r="BG100" i="4"/>
  <c r="BE100" i="4"/>
  <c r="T100" i="4"/>
  <c r="R100" i="4"/>
  <c r="P100" i="4"/>
  <c r="BI99" i="4"/>
  <c r="BH99" i="4"/>
  <c r="BG99" i="4"/>
  <c r="BE99" i="4"/>
  <c r="T99" i="4"/>
  <c r="R99" i="4"/>
  <c r="P99" i="4"/>
  <c r="J65" i="4"/>
  <c r="J92" i="4"/>
  <c r="J91" i="4"/>
  <c r="F91" i="4"/>
  <c r="F89" i="4"/>
  <c r="E87" i="4"/>
  <c r="J59" i="4"/>
  <c r="J58" i="4"/>
  <c r="F58" i="4"/>
  <c r="F56" i="4"/>
  <c r="E54" i="4"/>
  <c r="J20" i="4"/>
  <c r="E20" i="4"/>
  <c r="F92" i="4"/>
  <c r="J19" i="4"/>
  <c r="J14" i="4"/>
  <c r="E7" i="4"/>
  <c r="E83" i="4"/>
  <c r="J39" i="3"/>
  <c r="J38" i="3"/>
  <c r="AY57" i="1"/>
  <c r="J37" i="3"/>
  <c r="AX57" i="1"/>
  <c r="BI90" i="3"/>
  <c r="BH90" i="3"/>
  <c r="BG90" i="3"/>
  <c r="BE90" i="3"/>
  <c r="T90" i="3"/>
  <c r="T89" i="3"/>
  <c r="T88" i="3"/>
  <c r="T87" i="3"/>
  <c r="R90" i="3"/>
  <c r="R89" i="3" s="1"/>
  <c r="R88" i="3" s="1"/>
  <c r="R87" i="3" s="1"/>
  <c r="P90" i="3"/>
  <c r="P89" i="3"/>
  <c r="P88" i="3"/>
  <c r="P87" i="3"/>
  <c r="AU57" i="1" s="1"/>
  <c r="J84" i="3"/>
  <c r="J83" i="3"/>
  <c r="F83" i="3"/>
  <c r="F81" i="3"/>
  <c r="E79" i="3"/>
  <c r="J59" i="3"/>
  <c r="J58" i="3"/>
  <c r="F58" i="3"/>
  <c r="F56" i="3"/>
  <c r="E54" i="3"/>
  <c r="J20" i="3"/>
  <c r="E20" i="3"/>
  <c r="F84" i="3"/>
  <c r="J19" i="3"/>
  <c r="J14" i="3"/>
  <c r="E7" i="3"/>
  <c r="E75" i="3"/>
  <c r="J39" i="2"/>
  <c r="J38" i="2"/>
  <c r="AY56" i="1"/>
  <c r="J37" i="2"/>
  <c r="AX56" i="1"/>
  <c r="BI95" i="2"/>
  <c r="BH95" i="2"/>
  <c r="BG95" i="2"/>
  <c r="BE95" i="2"/>
  <c r="T95" i="2"/>
  <c r="R95" i="2"/>
  <c r="P95" i="2"/>
  <c r="BI94" i="2"/>
  <c r="BH94" i="2"/>
  <c r="BG94" i="2"/>
  <c r="BE94" i="2"/>
  <c r="F35" i="2" s="1"/>
  <c r="T94" i="2"/>
  <c r="R94" i="2"/>
  <c r="P94" i="2"/>
  <c r="BI92" i="2"/>
  <c r="BH92" i="2"/>
  <c r="BG92" i="2"/>
  <c r="BE92" i="2"/>
  <c r="T92" i="2"/>
  <c r="R92" i="2"/>
  <c r="P92" i="2"/>
  <c r="BI91" i="2"/>
  <c r="F39" i="2" s="1"/>
  <c r="BH91" i="2"/>
  <c r="F38" i="2" s="1"/>
  <c r="BG91" i="2"/>
  <c r="F37" i="2" s="1"/>
  <c r="BE91" i="2"/>
  <c r="T91" i="2"/>
  <c r="R91" i="2"/>
  <c r="P91" i="2"/>
  <c r="J85" i="2"/>
  <c r="J84" i="2"/>
  <c r="F84" i="2"/>
  <c r="F82" i="2"/>
  <c r="E80" i="2"/>
  <c r="J59" i="2"/>
  <c r="J58" i="2"/>
  <c r="F58" i="2"/>
  <c r="F56" i="2"/>
  <c r="E54" i="2"/>
  <c r="J20" i="2"/>
  <c r="E20" i="2"/>
  <c r="F85" i="2" s="1"/>
  <c r="J19" i="2"/>
  <c r="J14" i="2"/>
  <c r="E7" i="2"/>
  <c r="E76" i="2"/>
  <c r="L50" i="1"/>
  <c r="AM50" i="1"/>
  <c r="AM49" i="1"/>
  <c r="L49" i="1"/>
  <c r="AM47" i="1"/>
  <c r="L47" i="1"/>
  <c r="L45" i="1"/>
  <c r="L44" i="1"/>
  <c r="BK90" i="3"/>
  <c r="F38" i="4"/>
  <c r="J115" i="4"/>
  <c r="BK108" i="4"/>
  <c r="BK104" i="4"/>
  <c r="BK100" i="4"/>
  <c r="J95" i="2"/>
  <c r="J94" i="2"/>
  <c r="J91" i="2"/>
  <c r="F37" i="3"/>
  <c r="BB57" i="1" s="1"/>
  <c r="J35" i="4"/>
  <c r="BK114" i="4"/>
  <c r="J108" i="4"/>
  <c r="BK102" i="4"/>
  <c r="BK99" i="4"/>
  <c r="AS55" i="1"/>
  <c r="BK92" i="2"/>
  <c r="F38" i="3"/>
  <c r="BC57" i="1"/>
  <c r="BK127" i="4"/>
  <c r="BK126" i="4"/>
  <c r="BK122" i="4"/>
  <c r="BK120" i="4"/>
  <c r="BK118" i="4"/>
  <c r="J116" i="4"/>
  <c r="J113" i="4"/>
  <c r="J106" i="4"/>
  <c r="J103" i="4"/>
  <c r="J99" i="4"/>
  <c r="J90" i="3"/>
  <c r="BK115" i="4"/>
  <c r="J110" i="4"/>
  <c r="BK103" i="4"/>
  <c r="BK116" i="4"/>
  <c r="BK110" i="4"/>
  <c r="J105" i="4"/>
  <c r="J102" i="4"/>
  <c r="BK95" i="2"/>
  <c r="BK94" i="2"/>
  <c r="J92" i="2"/>
  <c r="F39" i="3"/>
  <c r="BD57" i="1"/>
  <c r="F35" i="4"/>
  <c r="J114" i="4"/>
  <c r="BK105" i="4"/>
  <c r="J100" i="4"/>
  <c r="BK91" i="2"/>
  <c r="F35" i="3"/>
  <c r="AZ57" i="1"/>
  <c r="J127" i="4"/>
  <c r="J126" i="4"/>
  <c r="J122" i="4"/>
  <c r="J120" i="4"/>
  <c r="J118" i="4"/>
  <c r="BK113" i="4"/>
  <c r="BK106" i="4"/>
  <c r="J104" i="4"/>
  <c r="J35" i="2" l="1"/>
  <c r="BK93" i="2"/>
  <c r="J93" i="2" s="1"/>
  <c r="J66" i="2" s="1"/>
  <c r="BK101" i="4"/>
  <c r="J101" i="4"/>
  <c r="J67" i="4"/>
  <c r="R93" i="2"/>
  <c r="R90" i="2" s="1"/>
  <c r="R89" i="2" s="1"/>
  <c r="R88" i="2" s="1"/>
  <c r="R98" i="4"/>
  <c r="T101" i="4"/>
  <c r="T93" i="2"/>
  <c r="T90" i="2"/>
  <c r="T89" i="2"/>
  <c r="T88" i="2" s="1"/>
  <c r="T98" i="4"/>
  <c r="P101" i="4"/>
  <c r="P112" i="4"/>
  <c r="P93" i="2"/>
  <c r="P90" i="2"/>
  <c r="P89" i="2"/>
  <c r="P88" i="2"/>
  <c r="AU56" i="1" s="1"/>
  <c r="BK98" i="4"/>
  <c r="J98" i="4" s="1"/>
  <c r="J66" i="4" s="1"/>
  <c r="P98" i="4"/>
  <c r="R101" i="4"/>
  <c r="BK112" i="4"/>
  <c r="J112" i="4"/>
  <c r="J70" i="4" s="1"/>
  <c r="R112" i="4"/>
  <c r="T112" i="4"/>
  <c r="BK117" i="4"/>
  <c r="J117" i="4"/>
  <c r="J71" i="4"/>
  <c r="P117" i="4"/>
  <c r="R117" i="4"/>
  <c r="T117" i="4"/>
  <c r="BK125" i="4"/>
  <c r="J125" i="4" s="1"/>
  <c r="J73" i="4" s="1"/>
  <c r="P125" i="4"/>
  <c r="P124" i="4"/>
  <c r="R125" i="4"/>
  <c r="R124" i="4"/>
  <c r="T125" i="4"/>
  <c r="T124" i="4"/>
  <c r="BK89" i="3"/>
  <c r="J89" i="3"/>
  <c r="J65" i="3"/>
  <c r="BK107" i="4"/>
  <c r="J107" i="4"/>
  <c r="J68" i="4" s="1"/>
  <c r="BK109" i="4"/>
  <c r="J109" i="4"/>
  <c r="J69" i="4"/>
  <c r="E50" i="4"/>
  <c r="F59" i="4"/>
  <c r="BF99" i="4"/>
  <c r="BF100" i="4"/>
  <c r="BF102" i="4"/>
  <c r="BF103" i="4"/>
  <c r="BF104" i="4"/>
  <c r="BF105" i="4"/>
  <c r="BF106" i="4"/>
  <c r="BF108" i="4"/>
  <c r="BF110" i="4"/>
  <c r="BF113" i="4"/>
  <c r="BF114" i="4"/>
  <c r="BF115" i="4"/>
  <c r="BF116" i="4"/>
  <c r="BF118" i="4"/>
  <c r="BF120" i="4"/>
  <c r="BF122" i="4"/>
  <c r="BF126" i="4"/>
  <c r="BF127" i="4"/>
  <c r="AV58" i="1"/>
  <c r="BB58" i="1"/>
  <c r="BC58" i="1"/>
  <c r="AZ58" i="1"/>
  <c r="AZ55" i="1" s="1"/>
  <c r="AV55" i="1" s="1"/>
  <c r="BD58" i="1"/>
  <c r="BD55" i="1" s="1"/>
  <c r="BD54" i="1" s="1"/>
  <c r="W33" i="1" s="1"/>
  <c r="E50" i="3"/>
  <c r="F59" i="3"/>
  <c r="BF90" i="3"/>
  <c r="BC56" i="1"/>
  <c r="E50" i="2"/>
  <c r="F59" i="2"/>
  <c r="BF91" i="2"/>
  <c r="BF92" i="2"/>
  <c r="BF94" i="2"/>
  <c r="BF95" i="2"/>
  <c r="AV56" i="1"/>
  <c r="BB56" i="1"/>
  <c r="AZ56" i="1"/>
  <c r="BD56" i="1"/>
  <c r="J35" i="3"/>
  <c r="AV57" i="1"/>
  <c r="BB55" i="1"/>
  <c r="AX55" i="1"/>
  <c r="J36" i="3"/>
  <c r="AW57" i="1" s="1"/>
  <c r="AS54" i="1"/>
  <c r="BC55" i="1"/>
  <c r="AY55" i="1" s="1"/>
  <c r="BK90" i="2" l="1"/>
  <c r="P96" i="4"/>
  <c r="P95" i="4" s="1"/>
  <c r="AU58" i="1" s="1"/>
  <c r="AU55" i="1" s="1"/>
  <c r="AU54" i="1" s="1"/>
  <c r="T96" i="4"/>
  <c r="T95" i="4"/>
  <c r="R96" i="4"/>
  <c r="R95" i="4"/>
  <c r="BK88" i="3"/>
  <c r="J88" i="3" s="1"/>
  <c r="J64" i="3" s="1"/>
  <c r="BK124" i="4"/>
  <c r="J124" i="4"/>
  <c r="J72" i="4"/>
  <c r="J36" i="2"/>
  <c r="AW56" i="1"/>
  <c r="AT56" i="1"/>
  <c r="J36" i="4"/>
  <c r="AW58" i="1" s="1"/>
  <c r="AT58" i="1" s="1"/>
  <c r="F36" i="2"/>
  <c r="BA56" i="1" s="1"/>
  <c r="F36" i="4"/>
  <c r="BA58" i="1"/>
  <c r="F36" i="3"/>
  <c r="BA57" i="1"/>
  <c r="BC54" i="1"/>
  <c r="W32" i="1"/>
  <c r="AZ54" i="1"/>
  <c r="W29" i="1" s="1"/>
  <c r="BB54" i="1"/>
  <c r="W31" i="1"/>
  <c r="AT57" i="1"/>
  <c r="BK89" i="2" l="1"/>
  <c r="J90" i="2"/>
  <c r="J65" i="2" s="1"/>
  <c r="BK96" i="4"/>
  <c r="J96" i="4"/>
  <c r="J64" i="4"/>
  <c r="BK87" i="3"/>
  <c r="J87" i="3"/>
  <c r="J63" i="3"/>
  <c r="BA55" i="1"/>
  <c r="AW55" i="1" s="1"/>
  <c r="AT55" i="1" s="1"/>
  <c r="AY54" i="1"/>
  <c r="AV54" i="1"/>
  <c r="AK29" i="1"/>
  <c r="AX54" i="1"/>
  <c r="J89" i="2" l="1"/>
  <c r="J64" i="2" s="1"/>
  <c r="BK88" i="2"/>
  <c r="J88" i="2" s="1"/>
  <c r="BK95" i="4"/>
  <c r="J95" i="4" s="1"/>
  <c r="J32" i="4" s="1"/>
  <c r="AG58" i="1" s="1"/>
  <c r="J32" i="3"/>
  <c r="J41" i="3" s="1"/>
  <c r="BA54" i="1"/>
  <c r="W30" i="1" s="1"/>
  <c r="J63" i="2" l="1"/>
  <c r="J32" i="2"/>
  <c r="J63" i="4"/>
  <c r="J41" i="4"/>
  <c r="AG57" i="1"/>
  <c r="AN58" i="1"/>
  <c r="AN57" i="1"/>
  <c r="AW54" i="1"/>
  <c r="AK30" i="1" s="1"/>
  <c r="AG56" i="1" l="1"/>
  <c r="J41" i="2"/>
  <c r="AT54" i="1"/>
  <c r="AN56" i="1" l="1"/>
  <c r="AG55" i="1"/>
  <c r="AG54" i="1" l="1"/>
  <c r="AN55" i="1"/>
  <c r="AK26" i="1" l="1"/>
  <c r="AK35" i="1" s="1"/>
  <c r="AN54" i="1"/>
</calcChain>
</file>

<file path=xl/sharedStrings.xml><?xml version="1.0" encoding="utf-8"?>
<sst xmlns="http://schemas.openxmlformats.org/spreadsheetml/2006/main" count="913" uniqueCount="262">
  <si>
    <t>Export Komplet</t>
  </si>
  <si>
    <t>VZ</t>
  </si>
  <si>
    <t>2.0</t>
  </si>
  <si>
    <t/>
  </si>
  <si>
    <t>False</t>
  </si>
  <si>
    <t>{8b248397-e656-49b0-9d7a-7da78a104d10}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</si>
  <si>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</si>
  <si>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</si>
  <si>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</si>
  <si>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</si>
  <si>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</si>
  <si>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</si>
  <si>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0,001</t>
  </si>
  <si>
    <t>Kód:</t>
  </si>
  <si>
    <t>20250051</t>
  </si>
  <si>
    <t>Stavba:</t>
  </si>
  <si>
    <t>Změna dokončené stavby, Odolov č.p. 35, na p. st. č. 162</t>
  </si>
  <si>
    <t>KSO:</t>
  </si>
  <si>
    <t>CC-CZ:</t>
  </si>
  <si>
    <t>Místo:</t>
  </si>
  <si>
    <t>Odolov</t>
  </si>
  <si>
    <t>Datum:</t>
  </si>
  <si>
    <t>Zadavatel:</t>
  </si>
  <si>
    <t>IČ:</t>
  </si>
  <si>
    <t>00278114</t>
  </si>
  <si>
    <t>Obec Malé Svatoňovice</t>
  </si>
  <si>
    <t>DIČ:</t>
  </si>
  <si>
    <t>Zhotovitel:</t>
  </si>
  <si>
    <t>09063463</t>
  </si>
  <si>
    <t>SORMIG stavební společnost s.r.o.</t>
  </si>
  <si>
    <t>CZ09063463</t>
  </si>
  <si>
    <t>Projektant:</t>
  </si>
  <si>
    <t>69146497</t>
  </si>
  <si>
    <t>Ing. Vladislav Stárek</t>
  </si>
  <si>
    <t>True</t>
  </si>
  <si>
    <t>Zpracovatel:</t>
  </si>
  <si>
    <t>17508398</t>
  </si>
  <si>
    <t>Petr Herzog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</si>
  <si>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</si>
  <si>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</si>
  <si>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</si>
  <si>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</si>
  <si>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</si>
  <si>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</si>
  <si>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</si>
  <si>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</si>
  <si>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</si>
  <si>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</si>
  <si>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</si>
  <si>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</si>
  <si>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</si>
  <si>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</si>
  <si>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</si>
  <si>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</si>
  <si>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</si>
  <si>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</si>
  <si>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</si>
  <si>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</si>
  <si>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</si>
  <si>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</si>
  <si>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</si>
  <si>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</si>
  <si>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</si>
  <si>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</si>
  <si>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</si>
  <si>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</si>
  <si>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</si>
  <si>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</si>
  <si>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</si>
  <si>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</si>
  <si>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</si>
  <si>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</si>
  <si>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</si>
  <si>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</si>
  <si>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</si>
  <si>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</si>
  <si>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</si>
  <si>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</si>
  <si>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ZL č.3</t>
  </si>
  <si>
    <t>STA</t>
  </si>
  <si>
    <t>1</t>
  </si>
  <si>
    <t>{8363b1e8-f87d-4770-bd76-d2946e6751fe}</t>
  </si>
  <si>
    <t>/</t>
  </si>
  <si>
    <t>3.1</t>
  </si>
  <si>
    <t>Úprava fasády</t>
  </si>
  <si>
    <t>Soupis</t>
  </si>
  <si>
    <t>2</t>
  </si>
  <si>
    <t>{2425349e-3455-423a-9354-1b0f44b00dc2}</t>
  </si>
  <si>
    <t>3.2</t>
  </si>
  <si>
    <t>Navýšení elektro prací</t>
  </si>
  <si>
    <t>{056bdeb7-c481-4263-8a53-8596cd5289fd}</t>
  </si>
  <si>
    <t>3.3</t>
  </si>
  <si>
    <t>Chybějící ZTI 1.NP byt + doplnění podlahového topení</t>
  </si>
  <si>
    <t>{2eefbce0-6db7-452d-a7b9-2c8c6d124fa6}</t>
  </si>
  <si>
    <t>KRYCÍ LIST SOUPISU PRACÍ</t>
  </si>
  <si>
    <t>Objekt:</t>
  </si>
  <si>
    <t>ZL č.3 - Ostatní práce a dodávky nad rámec</t>
  </si>
  <si>
    <t>Soupis:</t>
  </si>
  <si>
    <t>3.1 - Úprava fasády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</si>
  <si>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</si>
  <si>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</si>
  <si>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</si>
  <si>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</si>
  <si>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</si>
  <si>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6 - Úpravy povrchů, podlahy a osazování výplní</t>
  </si>
  <si>
    <t xml:space="preserve">      6-03 - Venkovní zateplená omítka domu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</si>
  <si>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</si>
  <si>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</si>
  <si>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</si>
  <si>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</si>
  <si>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</si>
  <si>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</si>
  <si>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</si>
  <si>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</si>
  <si>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</si>
  <si>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</si>
  <si>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</si>
  <si>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</si>
  <si>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</si>
  <si>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</si>
  <si>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</si>
  <si>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</si>
  <si>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6</t>
  </si>
  <si>
    <t>Úpravy povrchů, podlahy a osazování výplní</t>
  </si>
  <si>
    <t>3</t>
  </si>
  <si>
    <t>K</t>
  </si>
  <si>
    <t>622251211R001</t>
  </si>
  <si>
    <t>Příplatek k cenám kontaktního zateplení vnějších stěn - dělení barvou okolo oken</t>
  </si>
  <si>
    <t>m2</t>
  </si>
  <si>
    <t>4</t>
  </si>
  <si>
    <t>1578252104</t>
  </si>
  <si>
    <t>R001001</t>
  </si>
  <si>
    <t>Plastické římy - podstřešní, parapetní</t>
  </si>
  <si>
    <t>kpl</t>
  </si>
  <si>
    <t>468376337</t>
  </si>
  <si>
    <t>6-03</t>
  </si>
  <si>
    <t>Venkovní zateplená omítka domu</t>
  </si>
  <si>
    <t>6-03-001</t>
  </si>
  <si>
    <t>Vytvoření šambrán kolem venkovních výplní otvorů pomocí fasádních profilů v tl. 2 cm, š. 10 cm</t>
  </si>
  <si>
    <t>m</t>
  </si>
  <si>
    <t>2119386768</t>
  </si>
  <si>
    <t>6-03-001R</t>
  </si>
  <si>
    <t>NOVÉ - Vytvoření šambrán kolem venkovních výplní otvorů pomocí fasádních profilů v tl. 2 cm, š. 10 cm</t>
  </si>
  <si>
    <t>1108034808</t>
  </si>
  <si>
    <t>3.2 - Navýšení elektro prací</t>
  </si>
  <si>
    <t>M - Práce a dodávky M</t>
  </si>
  <si>
    <t xml:space="preserve">    21-M - Elektromontáže</t>
  </si>
  <si>
    <t>M</t>
  </si>
  <si>
    <t>Práce a dodávky M</t>
  </si>
  <si>
    <t>21-M</t>
  </si>
  <si>
    <t>Elektromontáže</t>
  </si>
  <si>
    <t>Práce nad rámec základního rozpočtu</t>
  </si>
  <si>
    <t>64</t>
  </si>
  <si>
    <t>-330394400</t>
  </si>
  <si>
    <t>3.3 - Chybějící ZTI 1.NP byt + doplnění podlahového topení</t>
  </si>
  <si>
    <t>PSV - Práce a dodávky PSV</t>
  </si>
  <si>
    <t xml:space="preserve">    721 - Zdravotechnika - vnitřní kanalizace</t>
  </si>
  <si>
    <t xml:space="preserve">    722 - Zdravotechnika - vnitřní vodovod</t>
  </si>
  <si>
    <t xml:space="preserve">    725 - Zdravotechnika - zařizovací předměty</t>
  </si>
  <si>
    <t xml:space="preserve">    726 - Zdravotechnika - předstěnové instalace</t>
  </si>
  <si>
    <t xml:space="preserve">    733 - Ústřední vytápění - rozvodné potrubí</t>
  </si>
  <si>
    <t xml:space="preserve">    735 - Ústřední vytápění - otopná tělesa</t>
  </si>
  <si>
    <t xml:space="preserve">    736 - Ústřední vytápění - plošné vytápění a chlazení</t>
  </si>
  <si>
    <t xml:space="preserve">    766 - Konstrukce truhlářské</t>
  </si>
  <si>
    <t xml:space="preserve">      766-04 - Kuchyňská linka</t>
  </si>
  <si>
    <t>PSV</t>
  </si>
  <si>
    <t>Práce a dodávky PSV</t>
  </si>
  <si>
    <t>721</t>
  </si>
  <si>
    <t>Zdravotechnika - vnitřní kanalizace</t>
  </si>
  <si>
    <t>722</t>
  </si>
  <si>
    <t>Zdravotechnika - vnitřní vodovod</t>
  </si>
  <si>
    <t>722173113</t>
  </si>
  <si>
    <t>Potrubí z plastových trubek ze síťovaného polyethylenu (PE-Xa) spojované mechanicky násuvnou objímkou plastovou D 20/2,8</t>
  </si>
  <si>
    <t>16</t>
  </si>
  <si>
    <t>994254621</t>
  </si>
  <si>
    <t>722263207</t>
  </si>
  <si>
    <t>Vodoměry pro vodu do 100°C závitové horizontální jednovtokové suchoběžné G 3/4"x 130 mm Qn 1,5</t>
  </si>
  <si>
    <t>kus</t>
  </si>
  <si>
    <t>1594858078</t>
  </si>
  <si>
    <t>725</t>
  </si>
  <si>
    <t>Zdravotechnika - zařizovací předměty</t>
  </si>
  <si>
    <t>5</t>
  </si>
  <si>
    <t>725111132</t>
  </si>
  <si>
    <t>Zařízení záchodů splachovače nádržkové plastové nízkopoložené nebo vysokopoložené</t>
  </si>
  <si>
    <t>soubor</t>
  </si>
  <si>
    <t>2097811687</t>
  </si>
  <si>
    <t>725112011</t>
  </si>
  <si>
    <t>Zařízení záchodů klozety keramické standardní samostatně stojící s plochým splachováním odpad vodorovný</t>
  </si>
  <si>
    <t>1500317879</t>
  </si>
  <si>
    <t>8</t>
  </si>
  <si>
    <t>725222113</t>
  </si>
  <si>
    <t>Vany bez výtokových armatur akrylátové se zápachovou uzávěrkou klasické 1500x700 mm</t>
  </si>
  <si>
    <t>-503190236</t>
  </si>
  <si>
    <t>10</t>
  </si>
  <si>
    <t>725813111</t>
  </si>
  <si>
    <t>Ventily rohové bez připojovací trubičky nebo flexi hadičky G 1/2"</t>
  </si>
  <si>
    <t>1173117600</t>
  </si>
  <si>
    <t>11</t>
  </si>
  <si>
    <t>725813112</t>
  </si>
  <si>
    <t>Ventily rohové bez připojovací trubičky nebo flexi hadičky pračkové G 3/4"</t>
  </si>
  <si>
    <t>-1948849326</t>
  </si>
  <si>
    <t>726</t>
  </si>
  <si>
    <t>Zdravotechnika - předstěnové instalace</t>
  </si>
  <si>
    <t>726111031.GBT</t>
  </si>
  <si>
    <t>Instalační předstěna Geberit Kombifix pro klozet s ovládáním zepředu v 1080 závěsný do masivní zděné kce</t>
  </si>
  <si>
    <t>-337880960</t>
  </si>
  <si>
    <t>733</t>
  </si>
  <si>
    <t>Ústřední vytápění - rozvodné potrubí</t>
  </si>
  <si>
    <t>28</t>
  </si>
  <si>
    <t>733322303</t>
  </si>
  <si>
    <t>Potrubí z trubek plastových z vícevrstvého polyethylenu (PE-Xc/Al/PE-Xc) spojovaných lisováním PN 10 do 80°C D 25/2,8</t>
  </si>
  <si>
    <t>473571719</t>
  </si>
  <si>
    <t>Online PSC</t>
  </si>
  <si>
    <t>https://podminky.urs.cz/item/CS_URS_2025_01/733322303</t>
  </si>
  <si>
    <t>735</t>
  </si>
  <si>
    <t>Ústřední vytápění - otopná tělesa</t>
  </si>
  <si>
    <t>25</t>
  </si>
  <si>
    <t>735151519.KRD</t>
  </si>
  <si>
    <t>Otopné těleso panelové dvoudeskové 2 přídavné přestupní plochy KORADO Radik Klasik typ 22 výška/délka 300/1200 mm výkon 1159 W</t>
  </si>
  <si>
    <t>-940013737</t>
  </si>
  <si>
    <t>24</t>
  </si>
  <si>
    <t>735151522.KRD</t>
  </si>
  <si>
    <t>Otopné těleso panelové dvoudeskové 2 přídavné přestupní plochy KORADO Radik Klasik typ 22 výška/délka 300/1800 mm výkon 1739 W</t>
  </si>
  <si>
    <t>1008222786</t>
  </si>
  <si>
    <t>23</t>
  </si>
  <si>
    <t>735151677.KRD</t>
  </si>
  <si>
    <t>Otopné těleso panelové třídeskové 3 přídavné přestupní plochy KORADO Radik Klasik typ 33 výška/délka 600/1000 mm výkon 2406 W</t>
  </si>
  <si>
    <t>-2135658100</t>
  </si>
  <si>
    <t>22</t>
  </si>
  <si>
    <t>735151681.KRD</t>
  </si>
  <si>
    <t>Otopné těleso panelové třídeskové 3 přídavné přestupní plochy KORADO Radik Klasik typ 33 výška/délka 600/1600 mm výkon 3850 W</t>
  </si>
  <si>
    <t>1280232313</t>
  </si>
  <si>
    <t>736</t>
  </si>
  <si>
    <t>Ústřední vytápění - plošné vytápění a chlazení</t>
  </si>
  <si>
    <t>27</t>
  </si>
  <si>
    <t>736110651</t>
  </si>
  <si>
    <t>Trubkové teplovodní podlahové vytápění doplňkové prvky krycí PE fólie</t>
  </si>
  <si>
    <t>-1486310896</t>
  </si>
  <si>
    <t>https://podminky.urs.cz/item/CS_URS_2025_01/736110651</t>
  </si>
  <si>
    <t>26</t>
  </si>
  <si>
    <t>736111104</t>
  </si>
  <si>
    <t>Trubkové teplovodní podlahové vytápění skříně rozdělovače pod omítku, pro rozdělovač s počtem okruhů 8-12</t>
  </si>
  <si>
    <t>2070770956</t>
  </si>
  <si>
    <t>https://podminky.urs.cz/item/CS_URS_2025_01/736111104</t>
  </si>
  <si>
    <t>20</t>
  </si>
  <si>
    <t>736111112</t>
  </si>
  <si>
    <t>Trubkové teplovodní podlahové vytápění skříně rozdělovače na omítku, pro rozdělovač s počtem okruhů 2-6</t>
  </si>
  <si>
    <t>735033003</t>
  </si>
  <si>
    <t>https://podminky.urs.cz/item/CS_URS_2025_01/736111112</t>
  </si>
  <si>
    <t>766</t>
  </si>
  <si>
    <t>Konstrukce truhlářské</t>
  </si>
  <si>
    <t>766-04</t>
  </si>
  <si>
    <t>Kuchyňská linka</t>
  </si>
  <si>
    <t>29</t>
  </si>
  <si>
    <t>766-04-001</t>
  </si>
  <si>
    <t>D+M kuchyňské linky bez spotřebičů - Klubovna SDH - dle návrhu investora!</t>
  </si>
  <si>
    <t>653084583</t>
  </si>
  <si>
    <t>30</t>
  </si>
  <si>
    <t>766-04-002</t>
  </si>
  <si>
    <t>D+M kuchyňské linky bez spotřebičů - byt č.1 - dle návrhu investora!</t>
  </si>
  <si>
    <t>-1537996358</t>
  </si>
  <si>
    <t>Ostatní práce a dodávky nad rámec základního rozpočtu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</si>
</sst>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u/>
      <sz val="11"/>
      <color theme="10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9086"/>
      </patternFill>
    </fill>
    <fill>
      <patternFill patternType="solid">
        <fgColor rgb="FFA7DC68"/>
      </patternFill>
    </fill>
    <fill>
      <patternFill patternType="solid">
        <fgColor rgb="FFDA8787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20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6" fillId="4" borderId="8" xfId="0" applyFont="1" applyFill="1" applyBorder="1" applyAlignment="1">
      <alignment horizontal="center" vertical="center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4" fontId="18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4" fillId="0" borderId="14" xfId="0" applyNumberFormat="1" applyFont="1" applyBorder="1" applyAlignment="1">
      <alignment vertical="center"/>
    </xf>
    <xf numFmtId="4" fontId="14" fillId="0" borderId="0" xfId="0" applyNumberFormat="1" applyFont="1" applyBorder="1" applyAlignment="1">
      <alignment vertical="center"/>
    </xf>
    <xf numFmtId="166" fontId="14" fillId="0" borderId="0" xfId="0" applyNumberFormat="1" applyFont="1" applyBorder="1" applyAlignment="1">
      <alignment vertical="center"/>
    </xf>
    <xf numFmtId="4" fontId="14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0" fillId="0" borderId="0" xfId="0" applyProtection="1"/>
    <xf numFmtId="0" fontId="25" fillId="0" borderId="0" xfId="0" applyFont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4" borderId="0" xfId="0" applyFont="1" applyFill="1" applyAlignment="1">
      <alignment horizontal="left" vertical="center"/>
    </xf>
    <xf numFmtId="0" fontId="16" fillId="4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6" fillId="4" borderId="16" xfId="0" applyFont="1" applyFill="1" applyBorder="1" applyAlignment="1">
      <alignment horizontal="center" vertical="center" wrapText="1"/>
    </xf>
    <xf numFmtId="0" fontId="16" fillId="4" borderId="17" xfId="0" applyFont="1" applyFill="1" applyBorder="1" applyAlignment="1">
      <alignment horizontal="center" vertical="center" wrapText="1"/>
    </xf>
    <xf numFmtId="0" fontId="16" fillId="4" borderId="18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18" fillId="0" borderId="0" xfId="0" applyNumberFormat="1" applyFont="1" applyAlignment="1"/>
    <xf numFmtId="166" fontId="27" fillId="0" borderId="12" xfId="0" applyNumberFormat="1" applyFont="1" applyBorder="1" applyAlignment="1"/>
    <xf numFmtId="166" fontId="27" fillId="0" borderId="13" xfId="0" applyNumberFormat="1" applyFont="1" applyBorder="1" applyAlignment="1"/>
    <xf numFmtId="4" fontId="28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6" fillId="0" borderId="22" xfId="0" applyFont="1" applyBorder="1" applyAlignment="1" applyProtection="1">
      <alignment horizontal="center" vertical="center"/>
      <protection locked="0"/>
    </xf>
    <xf numFmtId="49" fontId="16" fillId="0" borderId="22" xfId="0" applyNumberFormat="1" applyFont="1" applyBorder="1" applyAlignment="1" applyProtection="1">
      <alignment horizontal="left" vertical="center" wrapText="1"/>
      <protection locked="0"/>
    </xf>
    <xf numFmtId="0" fontId="16" fillId="0" borderId="22" xfId="0" applyFont="1" applyBorder="1" applyAlignment="1" applyProtection="1">
      <alignment horizontal="left" vertical="center" wrapText="1"/>
      <protection locked="0"/>
    </xf>
    <xf numFmtId="0" fontId="16" fillId="0" borderId="22" xfId="0" applyFont="1" applyBorder="1" applyAlignment="1" applyProtection="1">
      <alignment horizontal="center" vertical="center" wrapText="1"/>
      <protection locked="0"/>
    </xf>
    <xf numFmtId="167" fontId="16" fillId="0" borderId="22" xfId="0" applyNumberFormat="1" applyFont="1" applyBorder="1" applyAlignment="1" applyProtection="1">
      <alignment vertical="center"/>
      <protection locked="0"/>
    </xf>
    <xf numFmtId="4" fontId="16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7" fillId="0" borderId="14" xfId="0" applyFont="1" applyBorder="1" applyAlignment="1">
      <alignment horizontal="left" vertical="center"/>
    </xf>
    <xf numFmtId="0" fontId="17" fillId="0" borderId="0" xfId="0" applyFont="1" applyBorder="1" applyAlignment="1">
      <alignment horizontal="center" vertical="center"/>
    </xf>
    <xf numFmtId="166" fontId="17" fillId="0" borderId="0" xfId="0" applyNumberFormat="1" applyFont="1" applyBorder="1" applyAlignment="1">
      <alignment vertical="center"/>
    </xf>
    <xf numFmtId="166" fontId="17" fillId="0" borderId="15" xfId="0" applyNumberFormat="1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16" fillId="5" borderId="22" xfId="0" applyFont="1" applyFill="1" applyBorder="1" applyAlignment="1" applyProtection="1">
      <alignment horizontal="center" vertical="center"/>
      <protection locked="0"/>
    </xf>
    <xf numFmtId="0" fontId="16" fillId="6" borderId="22" xfId="0" applyFont="1" applyFill="1" applyBorder="1" applyAlignment="1" applyProtection="1">
      <alignment horizontal="center" vertical="center"/>
      <protection locked="0"/>
    </xf>
    <xf numFmtId="0" fontId="17" fillId="0" borderId="19" xfId="0" applyFont="1" applyBorder="1" applyAlignment="1">
      <alignment horizontal="left" vertical="center"/>
    </xf>
    <xf numFmtId="0" fontId="17" fillId="0" borderId="20" xfId="0" applyFont="1" applyBorder="1" applyAlignment="1">
      <alignment horizontal="center" vertical="center"/>
    </xf>
    <xf numFmtId="166" fontId="17" fillId="0" borderId="20" xfId="0" applyNumberFormat="1" applyFont="1" applyBorder="1" applyAlignment="1">
      <alignment vertical="center"/>
    </xf>
    <xf numFmtId="166" fontId="17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30" fillId="0" borderId="0" xfId="1" applyFont="1" applyAlignment="1">
      <alignment vertical="center" wrapText="1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6" fillId="7" borderId="22" xfId="0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3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18" fillId="0" borderId="0" xfId="0" applyNumberFormat="1" applyFont="1" applyAlignment="1">
      <alignment horizontal="right" vertical="center"/>
    </xf>
    <xf numFmtId="4" fontId="18" fillId="0" borderId="0" xfId="0" applyNumberFormat="1" applyFont="1" applyAlignment="1">
      <alignment vertical="center"/>
    </xf>
    <xf numFmtId="0" fontId="16" fillId="4" borderId="6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left" vertical="center"/>
    </xf>
    <xf numFmtId="0" fontId="16" fillId="4" borderId="7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20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left" vertical="center"/>
    </xf>
    <xf numFmtId="0" fontId="15" fillId="0" borderId="14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podminky.urs.cz/item/CS_URS_2025_01/736111104" TargetMode="External"/><Relationship Id="rId2" Type="http://schemas.openxmlformats.org/officeDocument/2006/relationships/hyperlink" Target="https://podminky.urs.cz/item/CS_URS_2025_01/736110651" TargetMode="External"/><Relationship Id="rId1" Type="http://schemas.openxmlformats.org/officeDocument/2006/relationships/hyperlink" Target="https://podminky.urs.cz/item/CS_URS_2025_01/733322303" TargetMode="External"/><Relationship Id="rId5" Type="http://schemas.openxmlformats.org/officeDocument/2006/relationships/drawing" Target="../drawings/drawing4.xml"/><Relationship Id="rId4" Type="http://schemas.openxmlformats.org/officeDocument/2006/relationships/hyperlink" Target="https://podminky.urs.cz/item/CS_URS_2025_01/736111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60"/>
  <sheetViews>
    <sheetView showGridLines="0" tabSelected="1" zoomScale="90" zoomScaleNormal="90" workbookViewId="0">
      <selection activeCell="AN8" sqref="AN8"/>
    </sheetView>
  </sheetViews>
  <sheetFormatPr defaultRowHeight="10"/>
  <cols>
    <col min="1" max="1" width="8.88671875" style="1" customWidth="1"/>
    <col min="2" max="2" width="1.6640625" style="1" customWidth="1"/>
    <col min="3" max="3" width="4.44140625" style="1" customWidth="1"/>
    <col min="4" max="33" width="2.88671875" style="1" customWidth="1"/>
    <col min="34" max="34" width="3.5546875" style="1" customWidth="1"/>
    <col min="35" max="35" width="42.33203125" style="1" customWidth="1"/>
    <col min="36" max="37" width="2.5546875" style="1" customWidth="1"/>
    <col min="38" max="38" width="8.88671875" style="1" customWidth="1"/>
    <col min="39" max="39" width="3.5546875" style="1" customWidth="1"/>
    <col min="40" max="40" width="14.33203125" style="1" customWidth="1"/>
    <col min="41" max="41" width="8" style="1" customWidth="1"/>
    <col min="42" max="42" width="4.44140625" style="1" customWidth="1"/>
    <col min="43" max="43" width="16.6640625" style="1" customWidth="1"/>
    <col min="44" max="44" width="14.5546875" style="1" customWidth="1"/>
    <col min="45" max="47" width="27.6640625" style="1" hidden="1" customWidth="1"/>
    <col min="48" max="49" width="23.109375" style="1" hidden="1" customWidth="1"/>
    <col min="50" max="51" width="26.6640625" style="1" hidden="1" customWidth="1"/>
    <col min="52" max="52" width="23.109375" style="1" hidden="1" customWidth="1"/>
    <col min="53" max="53" width="20.5546875" style="1" hidden="1" customWidth="1"/>
    <col min="54" max="54" width="26.6640625" style="1" hidden="1" customWidth="1"/>
    <col min="55" max="55" width="23.109375" style="1" hidden="1" customWidth="1"/>
    <col min="56" max="56" width="20.5546875" style="1" hidden="1" customWidth="1"/>
    <col min="57" max="57" width="71.109375" style="1" customWidth="1"/>
    <col min="71" max="91" width="9.10937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pans="1:74" s="1" customFormat="1" ht="36.9" customHeight="1">
      <c r="AR2" s="162" t="s">
        <v>6</v>
      </c>
      <c r="AS2" s="163"/>
      <c r="AT2" s="163"/>
      <c r="AU2" s="163"/>
      <c r="AV2" s="163"/>
      <c r="AW2" s="163"/>
      <c r="AX2" s="163"/>
      <c r="AY2" s="163"/>
      <c r="AZ2" s="163"/>
      <c r="BA2" s="163"/>
      <c r="BB2" s="163"/>
      <c r="BC2" s="163"/>
      <c r="BD2" s="163"/>
      <c r="BE2" s="163"/>
      <c r="BS2" s="14" t="s">
        <v>7</v>
      </c>
      <c r="BT2" s="14" t="s">
        <v>8</v>
      </c>
    </row>
    <row r="3" spans="1:74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7</v>
      </c>
      <c r="BT3" s="14" t="s">
        <v>9</v>
      </c>
    </row>
    <row r="4" spans="1:74" s="1" customFormat="1" ht="24.9" customHeight="1">
      <c r="B4" s="17"/>
      <c r="D4" s="18" t="s">
        <v>10</v>
      </c>
      <c r="AR4" s="17"/>
      <c r="AS4" s="19" t="s">
        <v>11</v>
      </c>
      <c r="BS4" s="14" t="s">
        <v>12</v>
      </c>
    </row>
    <row r="5" spans="1:74" s="1" customFormat="1" ht="12" customHeight="1">
      <c r="B5" s="17"/>
      <c r="D5" s="20" t="s">
        <v>13</v>
      </c>
      <c r="K5" s="171" t="s">
        <v>14</v>
      </c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63"/>
      <c r="AH5" s="163"/>
      <c r="AI5" s="163"/>
      <c r="AJ5" s="163"/>
      <c r="AK5" s="163"/>
      <c r="AL5" s="163"/>
      <c r="AM5" s="163"/>
      <c r="AN5" s="163"/>
      <c r="AO5" s="163"/>
      <c r="AR5" s="17"/>
      <c r="BS5" s="14" t="s">
        <v>7</v>
      </c>
    </row>
    <row r="6" spans="1:74" s="1" customFormat="1" ht="36.9" customHeight="1">
      <c r="B6" s="17"/>
      <c r="D6" s="22" t="s">
        <v>15</v>
      </c>
      <c r="K6" s="172" t="s">
        <v>16</v>
      </c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R6" s="17"/>
      <c r="BS6" s="14" t="s">
        <v>7</v>
      </c>
    </row>
    <row r="7" spans="1:74" s="1" customFormat="1" ht="12" customHeight="1">
      <c r="B7" s="17"/>
      <c r="D7" s="23" t="s">
        <v>17</v>
      </c>
      <c r="K7" s="21" t="s">
        <v>3</v>
      </c>
      <c r="AK7" s="23" t="s">
        <v>18</v>
      </c>
      <c r="AN7" s="21" t="s">
        <v>3</v>
      </c>
      <c r="AR7" s="17"/>
      <c r="BS7" s="14" t="s">
        <v>7</v>
      </c>
    </row>
    <row r="8" spans="1:74" s="1" customFormat="1" ht="12" customHeight="1">
      <c r="B8" s="17"/>
      <c r="D8" s="23" t="s">
        <v>19</v>
      </c>
      <c r="K8" s="21" t="s">
        <v>20</v>
      </c>
      <c r="AK8" s="23" t="s">
        <v>21</v>
      </c>
      <c r="AN8" s="21"/>
      <c r="AR8" s="17"/>
      <c r="BS8" s="14" t="s">
        <v>7</v>
      </c>
    </row>
    <row r="9" spans="1:74" s="1" customFormat="1" ht="14.4" customHeight="1">
      <c r="B9" s="17"/>
      <c r="AR9" s="17"/>
      <c r="BS9" s="14" t="s">
        <v>7</v>
      </c>
    </row>
    <row r="10" spans="1:74" s="1" customFormat="1" ht="12" customHeight="1">
      <c r="B10" s="17"/>
      <c r="D10" s="23" t="s">
        <v>22</v>
      </c>
      <c r="AK10" s="23" t="s">
        <v>23</v>
      </c>
      <c r="AN10" s="21" t="s">
        <v>24</v>
      </c>
      <c r="AR10" s="17"/>
      <c r="BS10" s="14" t="s">
        <v>7</v>
      </c>
    </row>
    <row r="11" spans="1:74" s="1" customFormat="1" ht="18.5" customHeight="1">
      <c r="B11" s="17"/>
      <c r="E11" s="21" t="s">
        <v>25</v>
      </c>
      <c r="AK11" s="23" t="s">
        <v>26</v>
      </c>
      <c r="AN11" s="21" t="s">
        <v>3</v>
      </c>
      <c r="AR11" s="17"/>
      <c r="BS11" s="14" t="s">
        <v>7</v>
      </c>
    </row>
    <row r="12" spans="1:74" s="1" customFormat="1" ht="6.9" customHeight="1">
      <c r="B12" s="17"/>
      <c r="AR12" s="17"/>
      <c r="BS12" s="14" t="s">
        <v>7</v>
      </c>
    </row>
    <row r="13" spans="1:74" s="1" customFormat="1" ht="12" customHeight="1">
      <c r="B13" s="17"/>
      <c r="D13" s="23" t="s">
        <v>27</v>
      </c>
      <c r="AK13" s="23" t="s">
        <v>23</v>
      </c>
      <c r="AN13" s="21" t="s">
        <v>28</v>
      </c>
      <c r="AR13" s="17"/>
      <c r="BS13" s="14" t="s">
        <v>7</v>
      </c>
    </row>
    <row r="14" spans="1:74" ht="12.5">
      <c r="B14" s="17"/>
      <c r="E14" s="21" t="s">
        <v>29</v>
      </c>
      <c r="AK14" s="23" t="s">
        <v>26</v>
      </c>
      <c r="AN14" s="21" t="s">
        <v>30</v>
      </c>
      <c r="AR14" s="17"/>
      <c r="BS14" s="14" t="s">
        <v>7</v>
      </c>
    </row>
    <row r="15" spans="1:74" s="1" customFormat="1" ht="6.9" customHeight="1">
      <c r="B15" s="17"/>
      <c r="AR15" s="17"/>
      <c r="BS15" s="14" t="s">
        <v>4</v>
      </c>
    </row>
    <row r="16" spans="1:74" s="1" customFormat="1" ht="12" customHeight="1">
      <c r="B16" s="17"/>
      <c r="D16" s="23" t="s">
        <v>31</v>
      </c>
      <c r="AK16" s="23" t="s">
        <v>23</v>
      </c>
      <c r="AN16" s="21" t="s">
        <v>32</v>
      </c>
      <c r="AR16" s="17"/>
      <c r="BS16" s="14" t="s">
        <v>4</v>
      </c>
    </row>
    <row r="17" spans="1:71" s="1" customFormat="1" ht="18.5" customHeight="1">
      <c r="B17" s="17"/>
      <c r="E17" s="21" t="s">
        <v>33</v>
      </c>
      <c r="AK17" s="23" t="s">
        <v>26</v>
      </c>
      <c r="AN17" s="21" t="s">
        <v>3</v>
      </c>
      <c r="AR17" s="17"/>
      <c r="BS17" s="14" t="s">
        <v>34</v>
      </c>
    </row>
    <row r="18" spans="1:71" s="1" customFormat="1" ht="6.9" customHeight="1">
      <c r="B18" s="17"/>
      <c r="AR18" s="17"/>
      <c r="BS18" s="14" t="s">
        <v>7</v>
      </c>
    </row>
    <row r="19" spans="1:71" s="1" customFormat="1" ht="12" customHeight="1">
      <c r="B19" s="17"/>
      <c r="D19" s="23" t="s">
        <v>35</v>
      </c>
      <c r="AK19" s="23" t="s">
        <v>23</v>
      </c>
      <c r="AN19" s="21" t="s">
        <v>36</v>
      </c>
      <c r="AR19" s="17"/>
      <c r="BS19" s="14" t="s">
        <v>7</v>
      </c>
    </row>
    <row r="20" spans="1:71" s="1" customFormat="1" ht="18.5" customHeight="1">
      <c r="B20" s="17"/>
      <c r="E20" s="21" t="s">
        <v>37</v>
      </c>
      <c r="AK20" s="23" t="s">
        <v>26</v>
      </c>
      <c r="AN20" s="21" t="s">
        <v>3</v>
      </c>
      <c r="AR20" s="17"/>
      <c r="BS20" s="14" t="s">
        <v>4</v>
      </c>
    </row>
    <row r="21" spans="1:71" s="1" customFormat="1" ht="6.9" customHeight="1">
      <c r="B21" s="17"/>
      <c r="AR21" s="17"/>
    </row>
    <row r="22" spans="1:71" s="1" customFormat="1" ht="12" customHeight="1">
      <c r="B22" s="17"/>
      <c r="D22" s="23" t="s">
        <v>38</v>
      </c>
      <c r="AR22" s="17"/>
    </row>
    <row r="23" spans="1:71" s="1" customFormat="1" ht="48" customHeight="1">
      <c r="B23" s="17"/>
      <c r="E23" s="173" t="s">
        <v>39</v>
      </c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  <c r="AM23" s="173"/>
      <c r="AN23" s="173"/>
      <c r="AR23" s="17"/>
    </row>
    <row r="24" spans="1:71" s="1" customFormat="1" ht="6.9" customHeight="1">
      <c r="B24" s="17"/>
      <c r="AR24" s="17"/>
    </row>
    <row r="25" spans="1:71" s="1" customFormat="1" ht="6.9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6" customHeight="1">
      <c r="A26" s="26"/>
      <c r="B26" s="27"/>
      <c r="C26" s="26"/>
      <c r="D26" s="28" t="s">
        <v>40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74">
        <f>ROUND(AG54,2)</f>
        <v>285625.45</v>
      </c>
      <c r="AL26" s="175"/>
      <c r="AM26" s="175"/>
      <c r="AN26" s="175"/>
      <c r="AO26" s="175"/>
      <c r="AP26" s="26"/>
      <c r="AQ26" s="26"/>
      <c r="AR26" s="27"/>
      <c r="BE26" s="26"/>
    </row>
    <row r="27" spans="1:71" s="2" customFormat="1" ht="6.9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5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176" t="s">
        <v>41</v>
      </c>
      <c r="M28" s="176"/>
      <c r="N28" s="176"/>
      <c r="O28" s="176"/>
      <c r="P28" s="176"/>
      <c r="Q28" s="26"/>
      <c r="R28" s="26"/>
      <c r="S28" s="26"/>
      <c r="T28" s="26"/>
      <c r="U28" s="26"/>
      <c r="V28" s="26"/>
      <c r="W28" s="176" t="s">
        <v>42</v>
      </c>
      <c r="X28" s="176"/>
      <c r="Y28" s="176"/>
      <c r="Z28" s="176"/>
      <c r="AA28" s="176"/>
      <c r="AB28" s="176"/>
      <c r="AC28" s="176"/>
      <c r="AD28" s="176"/>
      <c r="AE28" s="176"/>
      <c r="AF28" s="26"/>
      <c r="AG28" s="26"/>
      <c r="AH28" s="26"/>
      <c r="AI28" s="26"/>
      <c r="AJ28" s="26"/>
      <c r="AK28" s="176" t="s">
        <v>43</v>
      </c>
      <c r="AL28" s="176"/>
      <c r="AM28" s="176"/>
      <c r="AN28" s="176"/>
      <c r="AO28" s="176"/>
      <c r="AP28" s="26"/>
      <c r="AQ28" s="26"/>
      <c r="AR28" s="27"/>
      <c r="BE28" s="26"/>
    </row>
    <row r="29" spans="1:71" s="3" customFormat="1" ht="14.4" customHeight="1">
      <c r="B29" s="31"/>
      <c r="D29" s="23" t="s">
        <v>44</v>
      </c>
      <c r="F29" s="23" t="s">
        <v>45</v>
      </c>
      <c r="L29" s="164">
        <v>0.21</v>
      </c>
      <c r="M29" s="165"/>
      <c r="N29" s="165"/>
      <c r="O29" s="165"/>
      <c r="P29" s="165"/>
      <c r="W29" s="166">
        <f>ROUND(AZ54, 2)</f>
        <v>0</v>
      </c>
      <c r="X29" s="165"/>
      <c r="Y29" s="165"/>
      <c r="Z29" s="165"/>
      <c r="AA29" s="165"/>
      <c r="AB29" s="165"/>
      <c r="AC29" s="165"/>
      <c r="AD29" s="165"/>
      <c r="AE29" s="165"/>
      <c r="AK29" s="166">
        <f>ROUND(AV54, 2)</f>
        <v>0</v>
      </c>
      <c r="AL29" s="165"/>
      <c r="AM29" s="165"/>
      <c r="AN29" s="165"/>
      <c r="AO29" s="165"/>
      <c r="AR29" s="31"/>
    </row>
    <row r="30" spans="1:71" s="3" customFormat="1" ht="14.4" customHeight="1">
      <c r="B30" s="31"/>
      <c r="F30" s="23" t="s">
        <v>46</v>
      </c>
      <c r="L30" s="164">
        <v>0.12</v>
      </c>
      <c r="M30" s="165"/>
      <c r="N30" s="165"/>
      <c r="O30" s="165"/>
      <c r="P30" s="165"/>
      <c r="W30" s="166">
        <f>ROUND(BA54, 2)</f>
        <v>285625.45</v>
      </c>
      <c r="X30" s="165"/>
      <c r="Y30" s="165"/>
      <c r="Z30" s="165"/>
      <c r="AA30" s="165"/>
      <c r="AB30" s="165"/>
      <c r="AC30" s="165"/>
      <c r="AD30" s="165"/>
      <c r="AE30" s="165"/>
      <c r="AK30" s="166">
        <f>ROUND(AW54, 2)</f>
        <v>34275.050000000003</v>
      </c>
      <c r="AL30" s="165"/>
      <c r="AM30" s="165"/>
      <c r="AN30" s="165"/>
      <c r="AO30" s="165"/>
      <c r="AR30" s="31"/>
    </row>
    <row r="31" spans="1:71" s="3" customFormat="1" ht="14.4" hidden="1" customHeight="1">
      <c r="B31" s="31"/>
      <c r="F31" s="23" t="s">
        <v>47</v>
      </c>
      <c r="L31" s="164">
        <v>0.21</v>
      </c>
      <c r="M31" s="165"/>
      <c r="N31" s="165"/>
      <c r="O31" s="165"/>
      <c r="P31" s="165"/>
      <c r="W31" s="166">
        <f>ROUND(BB54, 2)</f>
        <v>0</v>
      </c>
      <c r="X31" s="165"/>
      <c r="Y31" s="165"/>
      <c r="Z31" s="165"/>
      <c r="AA31" s="165"/>
      <c r="AB31" s="165"/>
      <c r="AC31" s="165"/>
      <c r="AD31" s="165"/>
      <c r="AE31" s="165"/>
      <c r="AK31" s="166">
        <v>0</v>
      </c>
      <c r="AL31" s="165"/>
      <c r="AM31" s="165"/>
      <c r="AN31" s="165"/>
      <c r="AO31" s="165"/>
      <c r="AR31" s="31"/>
    </row>
    <row r="32" spans="1:71" s="3" customFormat="1" ht="14.4" hidden="1" customHeight="1">
      <c r="B32" s="31"/>
      <c r="F32" s="23" t="s">
        <v>48</v>
      </c>
      <c r="L32" s="164">
        <v>0.12</v>
      </c>
      <c r="M32" s="165"/>
      <c r="N32" s="165"/>
      <c r="O32" s="165"/>
      <c r="P32" s="165"/>
      <c r="W32" s="166">
        <f>ROUND(BC54, 2)</f>
        <v>0</v>
      </c>
      <c r="X32" s="165"/>
      <c r="Y32" s="165"/>
      <c r="Z32" s="165"/>
      <c r="AA32" s="165"/>
      <c r="AB32" s="165"/>
      <c r="AC32" s="165"/>
      <c r="AD32" s="165"/>
      <c r="AE32" s="165"/>
      <c r="AK32" s="166">
        <v>0</v>
      </c>
      <c r="AL32" s="165"/>
      <c r="AM32" s="165"/>
      <c r="AN32" s="165"/>
      <c r="AO32" s="165"/>
      <c r="AR32" s="31"/>
    </row>
    <row r="33" spans="1:57" s="3" customFormat="1" ht="14.4" hidden="1" customHeight="1">
      <c r="B33" s="31"/>
      <c r="F33" s="23" t="s">
        <v>49</v>
      </c>
      <c r="L33" s="164">
        <v>0</v>
      </c>
      <c r="M33" s="165"/>
      <c r="N33" s="165"/>
      <c r="O33" s="165"/>
      <c r="P33" s="165"/>
      <c r="W33" s="166">
        <f>ROUND(BD54, 2)</f>
        <v>0</v>
      </c>
      <c r="X33" s="165"/>
      <c r="Y33" s="165"/>
      <c r="Z33" s="165"/>
      <c r="AA33" s="165"/>
      <c r="AB33" s="165"/>
      <c r="AC33" s="165"/>
      <c r="AD33" s="165"/>
      <c r="AE33" s="165"/>
      <c r="AK33" s="166">
        <v>0</v>
      </c>
      <c r="AL33" s="165"/>
      <c r="AM33" s="165"/>
      <c r="AN33" s="165"/>
      <c r="AO33" s="165"/>
      <c r="AR33" s="31"/>
    </row>
    <row r="34" spans="1:57" s="2" customFormat="1" ht="6.9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6" customHeight="1">
      <c r="A35" s="26"/>
      <c r="B35" s="27"/>
      <c r="C35" s="32"/>
      <c r="D35" s="33" t="s">
        <v>50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5" t="s">
        <v>51</v>
      </c>
      <c r="U35" s="34"/>
      <c r="V35" s="34"/>
      <c r="W35" s="34"/>
      <c r="X35" s="170" t="s">
        <v>52</v>
      </c>
      <c r="Y35" s="168"/>
      <c r="Z35" s="168"/>
      <c r="AA35" s="168"/>
      <c r="AB35" s="168"/>
      <c r="AC35" s="34"/>
      <c r="AD35" s="34"/>
      <c r="AE35" s="34"/>
      <c r="AF35" s="34"/>
      <c r="AG35" s="34"/>
      <c r="AH35" s="34"/>
      <c r="AI35" s="34"/>
      <c r="AJ35" s="34"/>
      <c r="AK35" s="167">
        <f>SUM(AK26:AK33)</f>
        <v>319900.5</v>
      </c>
      <c r="AL35" s="168"/>
      <c r="AM35" s="168"/>
      <c r="AN35" s="168"/>
      <c r="AO35" s="169"/>
      <c r="AP35" s="32"/>
      <c r="AQ35" s="32"/>
      <c r="AR35" s="27"/>
      <c r="BE35" s="26"/>
    </row>
    <row r="36" spans="1:57" s="2" customFormat="1" ht="6.9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6.9" customHeight="1">
      <c r="A37" s="26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27"/>
      <c r="BE37" s="26"/>
    </row>
    <row r="41" spans="1:57" s="2" customFormat="1" ht="6.9" customHeight="1">
      <c r="A41" s="26"/>
      <c r="B41" s="38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27"/>
      <c r="BE41" s="26"/>
    </row>
    <row r="42" spans="1:57" s="2" customFormat="1" ht="24.9" customHeight="1">
      <c r="A42" s="26"/>
      <c r="B42" s="27"/>
      <c r="C42" s="18" t="s">
        <v>53</v>
      </c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7"/>
      <c r="BE42" s="26"/>
    </row>
    <row r="43" spans="1:57" s="2" customFormat="1" ht="6.9" customHeight="1">
      <c r="A43" s="26"/>
      <c r="B43" s="27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7"/>
      <c r="BE43" s="26"/>
    </row>
    <row r="44" spans="1:57" s="4" customFormat="1" ht="12" customHeight="1">
      <c r="B44" s="40"/>
      <c r="C44" s="23" t="s">
        <v>13</v>
      </c>
      <c r="L44" s="4" t="str">
        <f>K5</f>
        <v>20250051</v>
      </c>
      <c r="AR44" s="40"/>
    </row>
    <row r="45" spans="1:57" s="5" customFormat="1" ht="36.9" customHeight="1">
      <c r="B45" s="41"/>
      <c r="C45" s="42" t="s">
        <v>15</v>
      </c>
      <c r="L45" s="190" t="str">
        <f>K6</f>
        <v>Změna dokončené stavby, Odolov č.p. 35, na p. st. č. 162</v>
      </c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191"/>
      <c r="X45" s="191"/>
      <c r="Y45" s="191"/>
      <c r="Z45" s="191"/>
      <c r="AA45" s="191"/>
      <c r="AB45" s="191"/>
      <c r="AC45" s="191"/>
      <c r="AD45" s="191"/>
      <c r="AE45" s="191"/>
      <c r="AF45" s="191"/>
      <c r="AG45" s="191"/>
      <c r="AH45" s="191"/>
      <c r="AI45" s="191"/>
      <c r="AJ45" s="191"/>
      <c r="AK45" s="191"/>
      <c r="AL45" s="191"/>
      <c r="AM45" s="191"/>
      <c r="AN45" s="191"/>
      <c r="AO45" s="191"/>
      <c r="AR45" s="41"/>
    </row>
    <row r="46" spans="1:57" s="2" customFormat="1" ht="6.9" customHeight="1">
      <c r="A46" s="26"/>
      <c r="B46" s="27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7"/>
      <c r="BE46" s="26"/>
    </row>
    <row r="47" spans="1:57" s="2" customFormat="1" ht="12" customHeight="1">
      <c r="A47" s="26"/>
      <c r="B47" s="27"/>
      <c r="C47" s="23" t="s">
        <v>19</v>
      </c>
      <c r="D47" s="26"/>
      <c r="E47" s="26"/>
      <c r="F47" s="26"/>
      <c r="G47" s="26"/>
      <c r="H47" s="26"/>
      <c r="I47" s="26"/>
      <c r="J47" s="26"/>
      <c r="K47" s="26"/>
      <c r="L47" s="43" t="str">
        <f>IF(K8="","",K8)</f>
        <v>Odolov</v>
      </c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3" t="s">
        <v>21</v>
      </c>
      <c r="AJ47" s="26"/>
      <c r="AK47" s="26"/>
      <c r="AL47" s="26"/>
      <c r="AM47" s="192" t="str">
        <f>IF(AN8= "","",AN8)</f>
        <v/>
      </c>
      <c r="AN47" s="192"/>
      <c r="AO47" s="26"/>
      <c r="AP47" s="26"/>
      <c r="AQ47" s="26"/>
      <c r="AR47" s="27"/>
      <c r="BE47" s="26"/>
    </row>
    <row r="48" spans="1:57" s="2" customFormat="1" ht="6.9" customHeight="1">
      <c r="A48" s="26"/>
      <c r="B48" s="27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7"/>
      <c r="BE48" s="26"/>
    </row>
    <row r="49" spans="1:91" s="2" customFormat="1" ht="15.65" customHeight="1">
      <c r="A49" s="26"/>
      <c r="B49" s="27"/>
      <c r="C49" s="23" t="s">
        <v>22</v>
      </c>
      <c r="D49" s="26"/>
      <c r="E49" s="26"/>
      <c r="F49" s="26"/>
      <c r="G49" s="26"/>
      <c r="H49" s="26"/>
      <c r="I49" s="26"/>
      <c r="J49" s="26"/>
      <c r="K49" s="26"/>
      <c r="L49" s="4" t="str">
        <f>IF(E11= "","",E11)</f>
        <v>Obec Malé Svatoňovice</v>
      </c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3" t="s">
        <v>31</v>
      </c>
      <c r="AJ49" s="26"/>
      <c r="AK49" s="26"/>
      <c r="AL49" s="26"/>
      <c r="AM49" s="193" t="str">
        <f>IF(E17="","",E17)</f>
        <v>Ing. Vladislav Stárek</v>
      </c>
      <c r="AN49" s="194"/>
      <c r="AO49" s="194"/>
      <c r="AP49" s="194"/>
      <c r="AQ49" s="26"/>
      <c r="AR49" s="27"/>
      <c r="AS49" s="195" t="s">
        <v>54</v>
      </c>
      <c r="AT49" s="196"/>
      <c r="AU49" s="45"/>
      <c r="AV49" s="45"/>
      <c r="AW49" s="45"/>
      <c r="AX49" s="45"/>
      <c r="AY49" s="45"/>
      <c r="AZ49" s="45"/>
      <c r="BA49" s="45"/>
      <c r="BB49" s="45"/>
      <c r="BC49" s="45"/>
      <c r="BD49" s="46"/>
      <c r="BE49" s="26"/>
    </row>
    <row r="50" spans="1:91" s="2" customFormat="1" ht="15.65" customHeight="1">
      <c r="A50" s="26"/>
      <c r="B50" s="27"/>
      <c r="C50" s="23" t="s">
        <v>27</v>
      </c>
      <c r="D50" s="26"/>
      <c r="E50" s="26"/>
      <c r="F50" s="26"/>
      <c r="G50" s="26"/>
      <c r="H50" s="26"/>
      <c r="I50" s="26"/>
      <c r="J50" s="26"/>
      <c r="K50" s="26"/>
      <c r="L50" s="4" t="str">
        <f>IF(E14="","",E14)</f>
        <v>SORMIG stavební společnost s.r.o.</v>
      </c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3" t="s">
        <v>35</v>
      </c>
      <c r="AJ50" s="26"/>
      <c r="AK50" s="26"/>
      <c r="AL50" s="26"/>
      <c r="AM50" s="193" t="str">
        <f>IF(E20="","",E20)</f>
        <v>Petr Herzog</v>
      </c>
      <c r="AN50" s="194"/>
      <c r="AO50" s="194"/>
      <c r="AP50" s="194"/>
      <c r="AQ50" s="26"/>
      <c r="AR50" s="27"/>
      <c r="AS50" s="197"/>
      <c r="AT50" s="198"/>
      <c r="AU50" s="47"/>
      <c r="AV50" s="47"/>
      <c r="AW50" s="47"/>
      <c r="AX50" s="47"/>
      <c r="AY50" s="47"/>
      <c r="AZ50" s="47"/>
      <c r="BA50" s="47"/>
      <c r="BB50" s="47"/>
      <c r="BC50" s="47"/>
      <c r="BD50" s="48"/>
      <c r="BE50" s="26"/>
    </row>
    <row r="51" spans="1:91" s="2" customFormat="1" ht="10.75" customHeight="1">
      <c r="A51" s="26"/>
      <c r="B51" s="27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7"/>
      <c r="AS51" s="197"/>
      <c r="AT51" s="198"/>
      <c r="AU51" s="47"/>
      <c r="AV51" s="47"/>
      <c r="AW51" s="47"/>
      <c r="AX51" s="47"/>
      <c r="AY51" s="47"/>
      <c r="AZ51" s="47"/>
      <c r="BA51" s="47"/>
      <c r="BB51" s="47"/>
      <c r="BC51" s="47"/>
      <c r="BD51" s="48"/>
      <c r="BE51" s="26"/>
    </row>
    <row r="52" spans="1:91" s="2" customFormat="1" ht="29.25" customHeight="1">
      <c r="A52" s="26"/>
      <c r="B52" s="27"/>
      <c r="C52" s="182" t="s">
        <v>55</v>
      </c>
      <c r="D52" s="183"/>
      <c r="E52" s="183"/>
      <c r="F52" s="183"/>
      <c r="G52" s="183"/>
      <c r="H52" s="49"/>
      <c r="I52" s="184" t="s">
        <v>56</v>
      </c>
      <c r="J52" s="183"/>
      <c r="K52" s="183"/>
      <c r="L52" s="183"/>
      <c r="M52" s="183"/>
      <c r="N52" s="183"/>
      <c r="O52" s="183"/>
      <c r="P52" s="183"/>
      <c r="Q52" s="183"/>
      <c r="R52" s="183"/>
      <c r="S52" s="183"/>
      <c r="T52" s="183"/>
      <c r="U52" s="183"/>
      <c r="V52" s="183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5" t="s">
        <v>57</v>
      </c>
      <c r="AH52" s="183"/>
      <c r="AI52" s="183"/>
      <c r="AJ52" s="183"/>
      <c r="AK52" s="183"/>
      <c r="AL52" s="183"/>
      <c r="AM52" s="183"/>
      <c r="AN52" s="184" t="s">
        <v>58</v>
      </c>
      <c r="AO52" s="183"/>
      <c r="AP52" s="183"/>
      <c r="AQ52" s="50" t="s">
        <v>59</v>
      </c>
      <c r="AR52" s="27"/>
      <c r="AS52" s="51" t="s">
        <v>60</v>
      </c>
      <c r="AT52" s="52" t="s">
        <v>61</v>
      </c>
      <c r="AU52" s="52" t="s">
        <v>62</v>
      </c>
      <c r="AV52" s="52" t="s">
        <v>63</v>
      </c>
      <c r="AW52" s="52" t="s">
        <v>64</v>
      </c>
      <c r="AX52" s="52" t="s">
        <v>65</v>
      </c>
      <c r="AY52" s="52" t="s">
        <v>66</v>
      </c>
      <c r="AZ52" s="52" t="s">
        <v>67</v>
      </c>
      <c r="BA52" s="52" t="s">
        <v>68</v>
      </c>
      <c r="BB52" s="52" t="s">
        <v>69</v>
      </c>
      <c r="BC52" s="52" t="s">
        <v>70</v>
      </c>
      <c r="BD52" s="53" t="s">
        <v>71</v>
      </c>
      <c r="BE52" s="26"/>
    </row>
    <row r="53" spans="1:91" s="2" customFormat="1" ht="10.75" customHeight="1">
      <c r="A53" s="26"/>
      <c r="B53" s="27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7"/>
      <c r="AS53" s="54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6"/>
      <c r="BE53" s="26"/>
    </row>
    <row r="54" spans="1:91" s="6" customFormat="1" ht="32.4" customHeight="1">
      <c r="B54" s="57"/>
      <c r="C54" s="58" t="s">
        <v>72</v>
      </c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180">
        <f>ROUND(AG55,2)</f>
        <v>285625.45</v>
      </c>
      <c r="AH54" s="180"/>
      <c r="AI54" s="180"/>
      <c r="AJ54" s="180"/>
      <c r="AK54" s="180"/>
      <c r="AL54" s="180"/>
      <c r="AM54" s="180"/>
      <c r="AN54" s="181">
        <f>SUM(AG54,AT54)</f>
        <v>319900.5</v>
      </c>
      <c r="AO54" s="181"/>
      <c r="AP54" s="181"/>
      <c r="AQ54" s="61" t="s">
        <v>3</v>
      </c>
      <c r="AR54" s="57"/>
      <c r="AS54" s="62">
        <f>ROUND(AS55,2)</f>
        <v>0</v>
      </c>
      <c r="AT54" s="63">
        <f>ROUND(SUM(AV54:AW54),2)</f>
        <v>34275.050000000003</v>
      </c>
      <c r="AU54" s="64">
        <f>ROUND(AU55,5)</f>
        <v>46.400500000000001</v>
      </c>
      <c r="AV54" s="63">
        <f>ROUND(AZ54*L29,2)</f>
        <v>0</v>
      </c>
      <c r="AW54" s="63">
        <f>ROUND(BA54*L30,2)</f>
        <v>34275.050000000003</v>
      </c>
      <c r="AX54" s="63">
        <f>ROUND(BB54*L29,2)</f>
        <v>0</v>
      </c>
      <c r="AY54" s="63">
        <f>ROUND(BC54*L30,2)</f>
        <v>0</v>
      </c>
      <c r="AZ54" s="63">
        <f>ROUND(AZ55,2)</f>
        <v>0</v>
      </c>
      <c r="BA54" s="63">
        <f>ROUND(BA55,2)</f>
        <v>285625.45</v>
      </c>
      <c r="BB54" s="63">
        <f>ROUND(BB55,2)</f>
        <v>0</v>
      </c>
      <c r="BC54" s="63">
        <f>ROUND(BC55,2)</f>
        <v>0</v>
      </c>
      <c r="BD54" s="65">
        <f>ROUND(BD55,2)</f>
        <v>0</v>
      </c>
      <c r="BS54" s="66" t="s">
        <v>73</v>
      </c>
      <c r="BT54" s="66" t="s">
        <v>74</v>
      </c>
      <c r="BU54" s="67" t="s">
        <v>75</v>
      </c>
      <c r="BV54" s="66" t="s">
        <v>76</v>
      </c>
      <c r="BW54" s="66" t="s">
        <v>5</v>
      </c>
      <c r="BX54" s="66" t="s">
        <v>77</v>
      </c>
      <c r="CL54" s="66" t="s">
        <v>3</v>
      </c>
    </row>
    <row r="55" spans="1:91" s="7" customFormat="1" ht="14.4" customHeight="1">
      <c r="B55" s="68"/>
      <c r="C55" s="69"/>
      <c r="D55" s="188" t="s">
        <v>78</v>
      </c>
      <c r="E55" s="188"/>
      <c r="F55" s="188"/>
      <c r="G55" s="188"/>
      <c r="H55" s="188"/>
      <c r="I55" s="70"/>
      <c r="J55" s="188" t="s">
        <v>261</v>
      </c>
      <c r="K55" s="188"/>
      <c r="L55" s="188"/>
      <c r="M55" s="188"/>
      <c r="N55" s="188"/>
      <c r="O55" s="188"/>
      <c r="P55" s="188"/>
      <c r="Q55" s="188"/>
      <c r="R55" s="188"/>
      <c r="S55" s="188"/>
      <c r="T55" s="188"/>
      <c r="U55" s="188"/>
      <c r="V55" s="188"/>
      <c r="W55" s="188"/>
      <c r="X55" s="188"/>
      <c r="Y55" s="188"/>
      <c r="Z55" s="188"/>
      <c r="AA55" s="188"/>
      <c r="AB55" s="188"/>
      <c r="AC55" s="188"/>
      <c r="AD55" s="188"/>
      <c r="AE55" s="188"/>
      <c r="AF55" s="188"/>
      <c r="AG55" s="189">
        <f>ROUND(SUM(AG56:AG58),2)</f>
        <v>285625.45</v>
      </c>
      <c r="AH55" s="187"/>
      <c r="AI55" s="187"/>
      <c r="AJ55" s="187"/>
      <c r="AK55" s="187"/>
      <c r="AL55" s="187"/>
      <c r="AM55" s="187"/>
      <c r="AN55" s="186">
        <f>SUM(AG55,AT55)</f>
        <v>319900.5</v>
      </c>
      <c r="AO55" s="187"/>
      <c r="AP55" s="187"/>
      <c r="AQ55" s="71" t="s">
        <v>79</v>
      </c>
      <c r="AR55" s="68"/>
      <c r="AS55" s="72">
        <f>ROUND(SUM(AS56:AS58),2)</f>
        <v>0</v>
      </c>
      <c r="AT55" s="73">
        <f>ROUND(SUM(AV55:AW55),2)</f>
        <v>34275.050000000003</v>
      </c>
      <c r="AU55" s="74">
        <f>ROUND(SUM(AU56:AU58),5)</f>
        <v>46.400500000000001</v>
      </c>
      <c r="AV55" s="73">
        <f>ROUND(AZ55*L29,2)</f>
        <v>0</v>
      </c>
      <c r="AW55" s="73">
        <f>ROUND(BA55*L30,2)</f>
        <v>34275.050000000003</v>
      </c>
      <c r="AX55" s="73">
        <f>ROUND(BB55*L29,2)</f>
        <v>0</v>
      </c>
      <c r="AY55" s="73">
        <f>ROUND(BC55*L30,2)</f>
        <v>0</v>
      </c>
      <c r="AZ55" s="73">
        <f>ROUND(SUM(AZ56:AZ58),2)</f>
        <v>0</v>
      </c>
      <c r="BA55" s="73">
        <f>ROUND(SUM(BA56:BA58),2)</f>
        <v>285625.45</v>
      </c>
      <c r="BB55" s="73">
        <f>ROUND(SUM(BB56:BB58),2)</f>
        <v>0</v>
      </c>
      <c r="BC55" s="73">
        <f>ROUND(SUM(BC56:BC58),2)</f>
        <v>0</v>
      </c>
      <c r="BD55" s="75">
        <f>ROUND(SUM(BD56:BD58),2)</f>
        <v>0</v>
      </c>
      <c r="BS55" s="76" t="s">
        <v>73</v>
      </c>
      <c r="BT55" s="76" t="s">
        <v>80</v>
      </c>
      <c r="BU55" s="76" t="s">
        <v>75</v>
      </c>
      <c r="BV55" s="76" t="s">
        <v>76</v>
      </c>
      <c r="BW55" s="76" t="s">
        <v>81</v>
      </c>
      <c r="BX55" s="76" t="s">
        <v>5</v>
      </c>
      <c r="CL55" s="76" t="s">
        <v>3</v>
      </c>
      <c r="CM55" s="76" t="s">
        <v>80</v>
      </c>
    </row>
    <row r="56" spans="1:91" s="4" customFormat="1" ht="14.4" customHeight="1">
      <c r="A56" s="77" t="s">
        <v>82</v>
      </c>
      <c r="B56" s="40"/>
      <c r="C56" s="10"/>
      <c r="D56" s="10"/>
      <c r="E56" s="177" t="s">
        <v>83</v>
      </c>
      <c r="F56" s="177"/>
      <c r="G56" s="177"/>
      <c r="H56" s="177"/>
      <c r="I56" s="177"/>
      <c r="J56" s="10"/>
      <c r="K56" s="177" t="s">
        <v>84</v>
      </c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  <c r="AA56" s="177"/>
      <c r="AB56" s="177"/>
      <c r="AC56" s="177"/>
      <c r="AD56" s="177"/>
      <c r="AE56" s="177"/>
      <c r="AF56" s="177"/>
      <c r="AG56" s="178">
        <f>'3.1 - Úprava fasády'!J32</f>
        <v>78280.5</v>
      </c>
      <c r="AH56" s="179"/>
      <c r="AI56" s="179"/>
      <c r="AJ56" s="179"/>
      <c r="AK56" s="179"/>
      <c r="AL56" s="179"/>
      <c r="AM56" s="179"/>
      <c r="AN56" s="178">
        <f>SUM(AG56,AT56)</f>
        <v>87674.16</v>
      </c>
      <c r="AO56" s="179"/>
      <c r="AP56" s="179"/>
      <c r="AQ56" s="78" t="s">
        <v>85</v>
      </c>
      <c r="AR56" s="40"/>
      <c r="AS56" s="79">
        <v>0</v>
      </c>
      <c r="AT56" s="80">
        <f>ROUND(SUM(AV56:AW56),2)</f>
        <v>9393.66</v>
      </c>
      <c r="AU56" s="81">
        <f>'3.1 - Úprava fasády'!P88</f>
        <v>22.627499999999998</v>
      </c>
      <c r="AV56" s="80">
        <f>'3.1 - Úprava fasády'!J35</f>
        <v>0</v>
      </c>
      <c r="AW56" s="80">
        <f>'3.1 - Úprava fasády'!J36</f>
        <v>9393.66</v>
      </c>
      <c r="AX56" s="80">
        <f>'3.1 - Úprava fasády'!J37</f>
        <v>0</v>
      </c>
      <c r="AY56" s="80">
        <f>'3.1 - Úprava fasády'!J38</f>
        <v>0</v>
      </c>
      <c r="AZ56" s="80">
        <f>'3.1 - Úprava fasády'!F35</f>
        <v>0</v>
      </c>
      <c r="BA56" s="80">
        <f>'3.1 - Úprava fasády'!F36</f>
        <v>78280.5</v>
      </c>
      <c r="BB56" s="80">
        <f>'3.1 - Úprava fasády'!F37</f>
        <v>0</v>
      </c>
      <c r="BC56" s="80">
        <f>'3.1 - Úprava fasády'!F38</f>
        <v>0</v>
      </c>
      <c r="BD56" s="82">
        <f>'3.1 - Úprava fasády'!F39</f>
        <v>0</v>
      </c>
      <c r="BT56" s="21" t="s">
        <v>86</v>
      </c>
      <c r="BV56" s="21" t="s">
        <v>76</v>
      </c>
      <c r="BW56" s="21" t="s">
        <v>87</v>
      </c>
      <c r="BX56" s="21" t="s">
        <v>81</v>
      </c>
      <c r="CL56" s="21" t="s">
        <v>3</v>
      </c>
    </row>
    <row r="57" spans="1:91" s="4" customFormat="1" ht="14.4" customHeight="1">
      <c r="A57" s="77" t="s">
        <v>82</v>
      </c>
      <c r="B57" s="40"/>
      <c r="C57" s="10"/>
      <c r="D57" s="10"/>
      <c r="E57" s="177" t="s">
        <v>88</v>
      </c>
      <c r="F57" s="177"/>
      <c r="G57" s="177"/>
      <c r="H57" s="177"/>
      <c r="I57" s="177"/>
      <c r="J57" s="10"/>
      <c r="K57" s="177" t="s">
        <v>89</v>
      </c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  <c r="AA57" s="177"/>
      <c r="AB57" s="177"/>
      <c r="AC57" s="177"/>
      <c r="AD57" s="177"/>
      <c r="AE57" s="177"/>
      <c r="AF57" s="177"/>
      <c r="AG57" s="178">
        <f>'3.2 - Navýšení elektro prací'!J32</f>
        <v>137200</v>
      </c>
      <c r="AH57" s="179"/>
      <c r="AI57" s="179"/>
      <c r="AJ57" s="179"/>
      <c r="AK57" s="179"/>
      <c r="AL57" s="179"/>
      <c r="AM57" s="179"/>
      <c r="AN57" s="178">
        <f>SUM(AG57,AT57)</f>
        <v>153664</v>
      </c>
      <c r="AO57" s="179"/>
      <c r="AP57" s="179"/>
      <c r="AQ57" s="78" t="s">
        <v>85</v>
      </c>
      <c r="AR57" s="40"/>
      <c r="AS57" s="79">
        <v>0</v>
      </c>
      <c r="AT57" s="80">
        <f>ROUND(SUM(AV57:AW57),2)</f>
        <v>16464</v>
      </c>
      <c r="AU57" s="81">
        <f>'3.2 - Navýšení elektro prací'!P87</f>
        <v>0</v>
      </c>
      <c r="AV57" s="80">
        <f>'3.2 - Navýšení elektro prací'!J35</f>
        <v>0</v>
      </c>
      <c r="AW57" s="80">
        <f>'3.2 - Navýšení elektro prací'!J36</f>
        <v>16464</v>
      </c>
      <c r="AX57" s="80">
        <f>'3.2 - Navýšení elektro prací'!J37</f>
        <v>0</v>
      </c>
      <c r="AY57" s="80">
        <f>'3.2 - Navýšení elektro prací'!J38</f>
        <v>0</v>
      </c>
      <c r="AZ57" s="80">
        <f>'3.2 - Navýšení elektro prací'!F35</f>
        <v>0</v>
      </c>
      <c r="BA57" s="80">
        <f>'3.2 - Navýšení elektro prací'!F36</f>
        <v>137200</v>
      </c>
      <c r="BB57" s="80">
        <f>'3.2 - Navýšení elektro prací'!F37</f>
        <v>0</v>
      </c>
      <c r="BC57" s="80">
        <f>'3.2 - Navýšení elektro prací'!F38</f>
        <v>0</v>
      </c>
      <c r="BD57" s="82">
        <f>'3.2 - Navýšení elektro prací'!F39</f>
        <v>0</v>
      </c>
      <c r="BT57" s="21" t="s">
        <v>86</v>
      </c>
      <c r="BV57" s="21" t="s">
        <v>76</v>
      </c>
      <c r="BW57" s="21" t="s">
        <v>90</v>
      </c>
      <c r="BX57" s="21" t="s">
        <v>81</v>
      </c>
      <c r="CL57" s="21" t="s">
        <v>3</v>
      </c>
    </row>
    <row r="58" spans="1:91" s="4" customFormat="1" ht="24" customHeight="1">
      <c r="A58" s="77" t="s">
        <v>82</v>
      </c>
      <c r="B58" s="40"/>
      <c r="C58" s="10"/>
      <c r="D58" s="10"/>
      <c r="E58" s="177" t="s">
        <v>91</v>
      </c>
      <c r="F58" s="177"/>
      <c r="G58" s="177"/>
      <c r="H58" s="177"/>
      <c r="I58" s="177"/>
      <c r="J58" s="10"/>
      <c r="K58" s="177" t="s">
        <v>92</v>
      </c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  <c r="AA58" s="177"/>
      <c r="AB58" s="177"/>
      <c r="AC58" s="177"/>
      <c r="AD58" s="177"/>
      <c r="AE58" s="177"/>
      <c r="AF58" s="177"/>
      <c r="AG58" s="178">
        <f>'3.3 - Chybějící ZTI 1.NP ...'!J32</f>
        <v>70144.95</v>
      </c>
      <c r="AH58" s="179"/>
      <c r="AI58" s="179"/>
      <c r="AJ58" s="179"/>
      <c r="AK58" s="179"/>
      <c r="AL58" s="179"/>
      <c r="AM58" s="179"/>
      <c r="AN58" s="178">
        <f>SUM(AG58,AT58)</f>
        <v>78562.34</v>
      </c>
      <c r="AO58" s="179"/>
      <c r="AP58" s="179"/>
      <c r="AQ58" s="78" t="s">
        <v>85</v>
      </c>
      <c r="AR58" s="40"/>
      <c r="AS58" s="83">
        <v>0</v>
      </c>
      <c r="AT58" s="84">
        <f>ROUND(SUM(AV58:AW58),2)</f>
        <v>8417.39</v>
      </c>
      <c r="AU58" s="85">
        <f>'3.3 - Chybějící ZTI 1.NP ...'!P95</f>
        <v>23.773</v>
      </c>
      <c r="AV58" s="84">
        <f>'3.3 - Chybějící ZTI 1.NP ...'!J35</f>
        <v>0</v>
      </c>
      <c r="AW58" s="84">
        <f>'3.3 - Chybějící ZTI 1.NP ...'!J36</f>
        <v>8417.39</v>
      </c>
      <c r="AX58" s="84">
        <f>'3.3 - Chybějící ZTI 1.NP ...'!J37</f>
        <v>0</v>
      </c>
      <c r="AY58" s="84">
        <f>'3.3 - Chybějící ZTI 1.NP ...'!J38</f>
        <v>0</v>
      </c>
      <c r="AZ58" s="84">
        <f>'3.3 - Chybějící ZTI 1.NP ...'!F35</f>
        <v>0</v>
      </c>
      <c r="BA58" s="84">
        <f>'3.3 - Chybějící ZTI 1.NP ...'!F36</f>
        <v>70144.95</v>
      </c>
      <c r="BB58" s="84">
        <f>'3.3 - Chybějící ZTI 1.NP ...'!F37</f>
        <v>0</v>
      </c>
      <c r="BC58" s="84">
        <f>'3.3 - Chybějící ZTI 1.NP ...'!F38</f>
        <v>0</v>
      </c>
      <c r="BD58" s="86">
        <f>'3.3 - Chybějící ZTI 1.NP ...'!F39</f>
        <v>0</v>
      </c>
      <c r="BT58" s="21" t="s">
        <v>86</v>
      </c>
      <c r="BV58" s="21" t="s">
        <v>76</v>
      </c>
      <c r="BW58" s="21" t="s">
        <v>93</v>
      </c>
      <c r="BX58" s="21" t="s">
        <v>81</v>
      </c>
      <c r="CL58" s="21" t="s">
        <v>3</v>
      </c>
    </row>
    <row r="59" spans="1:91" s="2" customFormat="1" ht="30" customHeight="1">
      <c r="A59" s="26"/>
      <c r="B59" s="27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7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</row>
    <row r="60" spans="1:91" s="2" customFormat="1" ht="6.9" customHeight="1">
      <c r="A60" s="26"/>
      <c r="B60" s="36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27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</row>
  </sheetData>
  <mergeCells count="52">
    <mergeCell ref="L45:AO45"/>
    <mergeCell ref="AM47:AN47"/>
    <mergeCell ref="AM49:AP49"/>
    <mergeCell ref="AS49:AT51"/>
    <mergeCell ref="AM50:AP50"/>
    <mergeCell ref="C52:G52"/>
    <mergeCell ref="AN52:AP52"/>
    <mergeCell ref="AG52:AM52"/>
    <mergeCell ref="I52:AF52"/>
    <mergeCell ref="AN55:AP55"/>
    <mergeCell ref="D55:H55"/>
    <mergeCell ref="AG55:AM55"/>
    <mergeCell ref="J55:AF55"/>
    <mergeCell ref="K58:AF58"/>
    <mergeCell ref="AN58:AP58"/>
    <mergeCell ref="AG58:AM58"/>
    <mergeCell ref="E58:I58"/>
    <mergeCell ref="AG54:AM54"/>
    <mergeCell ref="AN54:AP54"/>
    <mergeCell ref="E56:I56"/>
    <mergeCell ref="K56:AF56"/>
    <mergeCell ref="AN56:AP56"/>
    <mergeCell ref="AG56:AM56"/>
    <mergeCell ref="K57:AF57"/>
    <mergeCell ref="AG57:AM57"/>
    <mergeCell ref="E57:I57"/>
    <mergeCell ref="AN57:AP57"/>
    <mergeCell ref="W30:AE30"/>
    <mergeCell ref="L30:P30"/>
    <mergeCell ref="K5:AO5"/>
    <mergeCell ref="K6:AO6"/>
    <mergeCell ref="E23:AN23"/>
    <mergeCell ref="AK26:AO26"/>
    <mergeCell ref="AK28:AO28"/>
    <mergeCell ref="L28:P28"/>
    <mergeCell ref="W28:AE28"/>
    <mergeCell ref="AR2:BE2"/>
    <mergeCell ref="L33:P33"/>
    <mergeCell ref="W33:AE33"/>
    <mergeCell ref="AK33:AO33"/>
    <mergeCell ref="AK35:AO35"/>
    <mergeCell ref="X35:AB35"/>
    <mergeCell ref="L31:P31"/>
    <mergeCell ref="AK31:AO31"/>
    <mergeCell ref="W31:AE31"/>
    <mergeCell ref="L32:P32"/>
    <mergeCell ref="W32:AE32"/>
    <mergeCell ref="AK32:AO32"/>
    <mergeCell ref="W29:AE29"/>
    <mergeCell ref="AK29:AO29"/>
    <mergeCell ref="L29:P29"/>
    <mergeCell ref="AK30:AO30"/>
  </mergeCells>
  <hyperlinks>
    <hyperlink ref="A56" location="'3.1 - Úprava fasády'!C2" display="/"/>
    <hyperlink ref="A57" location="'3.2 - Navýšení elektro prací'!C2" display="/"/>
    <hyperlink ref="A58" location="'3.3 - Chybějící ZTI 1.NP ...'!C2" display="/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96"/>
  <sheetViews>
    <sheetView showGridLines="0" topLeftCell="A61" workbookViewId="0">
      <selection activeCell="J82" sqref="J82"/>
    </sheetView>
  </sheetViews>
  <sheetFormatPr defaultRowHeight="10"/>
  <cols>
    <col min="1" max="1" width="8.88671875" style="1" customWidth="1"/>
    <col min="2" max="2" width="1.109375" style="1" customWidth="1"/>
    <col min="3" max="3" width="4.44140625" style="1" customWidth="1"/>
    <col min="4" max="4" width="4.5546875" style="1" customWidth="1"/>
    <col min="5" max="5" width="18.33203125" style="1" customWidth="1"/>
    <col min="6" max="6" width="108" style="1" customWidth="1"/>
    <col min="7" max="7" width="8" style="1" customWidth="1"/>
    <col min="8" max="8" width="15" style="1" customWidth="1"/>
    <col min="9" max="9" width="16.88671875" style="1" customWidth="1"/>
    <col min="10" max="10" width="23.88671875" style="1" customWidth="1"/>
    <col min="11" max="11" width="23.88671875" style="1" hidden="1" customWidth="1"/>
    <col min="12" max="12" width="10" style="1" customWidth="1"/>
    <col min="13" max="13" width="11.5546875" style="1" hidden="1" customWidth="1"/>
    <col min="14" max="14" width="9.109375" style="1" hidden="1"/>
    <col min="15" max="20" width="15.109375" style="1" hidden="1" customWidth="1"/>
    <col min="21" max="21" width="17.44140625" style="1" hidden="1" customWidth="1"/>
    <col min="22" max="22" width="13.109375" style="1" customWidth="1"/>
    <col min="23" max="23" width="17.44140625" style="1" customWidth="1"/>
    <col min="24" max="24" width="13.109375" style="1" customWidth="1"/>
    <col min="25" max="25" width="16" style="1" customWidth="1"/>
    <col min="26" max="26" width="11.6640625" style="1" customWidth="1"/>
    <col min="27" max="27" width="16" style="1" customWidth="1"/>
    <col min="28" max="28" width="17.44140625" style="1" customWidth="1"/>
    <col min="29" max="29" width="11.6640625" style="1" customWidth="1"/>
    <col min="30" max="30" width="16" style="1" customWidth="1"/>
    <col min="31" max="31" width="17.44140625" style="1" customWidth="1"/>
    <col min="44" max="65" width="9.109375" style="1" hidden="1"/>
  </cols>
  <sheetData>
    <row r="1" spans="1:46">
      <c r="A1" s="87"/>
    </row>
    <row r="2" spans="1:46" s="1" customFormat="1" ht="36.9" customHeight="1">
      <c r="L2" s="162" t="s">
        <v>6</v>
      </c>
      <c r="M2" s="163"/>
      <c r="N2" s="163"/>
      <c r="O2" s="163"/>
      <c r="P2" s="163"/>
      <c r="Q2" s="163"/>
      <c r="R2" s="163"/>
      <c r="S2" s="163"/>
      <c r="T2" s="163"/>
      <c r="U2" s="163"/>
      <c r="V2" s="163"/>
      <c r="AT2" s="14" t="s">
        <v>87</v>
      </c>
    </row>
    <row r="3" spans="1:46" s="1" customFormat="1" ht="6.9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80</v>
      </c>
    </row>
    <row r="4" spans="1:46" s="1" customFormat="1" ht="24.9" hidden="1" customHeight="1">
      <c r="B4" s="17"/>
      <c r="D4" s="18" t="s">
        <v>94</v>
      </c>
      <c r="L4" s="17"/>
      <c r="M4" s="88" t="s">
        <v>11</v>
      </c>
      <c r="AT4" s="14" t="s">
        <v>4</v>
      </c>
    </row>
    <row r="5" spans="1:46" s="1" customFormat="1" ht="6.9" hidden="1" customHeight="1">
      <c r="B5" s="17"/>
      <c r="L5" s="17"/>
    </row>
    <row r="6" spans="1:46" s="1" customFormat="1" ht="12" hidden="1" customHeight="1">
      <c r="B6" s="17"/>
      <c r="D6" s="23" t="s">
        <v>15</v>
      </c>
      <c r="L6" s="17"/>
    </row>
    <row r="7" spans="1:46" s="1" customFormat="1" ht="14.4" hidden="1" customHeight="1">
      <c r="B7" s="17"/>
      <c r="E7" s="200" t="str">
        <f>'Rekapitulace stavby'!K6</f>
        <v>Změna dokončené stavby, Odolov č.p. 35, na p. st. č. 162</v>
      </c>
      <c r="F7" s="201"/>
      <c r="G7" s="201"/>
      <c r="H7" s="201"/>
      <c r="L7" s="17"/>
    </row>
    <row r="8" spans="1:46" s="1" customFormat="1" ht="12" hidden="1" customHeight="1">
      <c r="B8" s="17"/>
      <c r="D8" s="23" t="s">
        <v>95</v>
      </c>
      <c r="L8" s="17"/>
    </row>
    <row r="9" spans="1:46" s="2" customFormat="1" ht="14.4" hidden="1" customHeight="1">
      <c r="A9" s="26"/>
      <c r="B9" s="27"/>
      <c r="C9" s="26"/>
      <c r="D9" s="26"/>
      <c r="E9" s="200" t="s">
        <v>96</v>
      </c>
      <c r="F9" s="199"/>
      <c r="G9" s="199"/>
      <c r="H9" s="199"/>
      <c r="I9" s="26"/>
      <c r="J9" s="26"/>
      <c r="K9" s="26"/>
      <c r="L9" s="8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hidden="1" customHeight="1">
      <c r="A10" s="26"/>
      <c r="B10" s="27"/>
      <c r="C10" s="26"/>
      <c r="D10" s="23" t="s">
        <v>97</v>
      </c>
      <c r="E10" s="26"/>
      <c r="F10" s="26"/>
      <c r="G10" s="26"/>
      <c r="H10" s="26"/>
      <c r="I10" s="26"/>
      <c r="J10" s="26"/>
      <c r="K10" s="26"/>
      <c r="L10" s="8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5.65" hidden="1" customHeight="1">
      <c r="A11" s="26"/>
      <c r="B11" s="27"/>
      <c r="C11" s="26"/>
      <c r="D11" s="26"/>
      <c r="E11" s="190" t="s">
        <v>98</v>
      </c>
      <c r="F11" s="199"/>
      <c r="G11" s="199"/>
      <c r="H11" s="199"/>
      <c r="I11" s="26"/>
      <c r="J11" s="26"/>
      <c r="K11" s="26"/>
      <c r="L11" s="8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idden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8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hidden="1" customHeight="1">
      <c r="A13" s="26"/>
      <c r="B13" s="27"/>
      <c r="C13" s="26"/>
      <c r="D13" s="23" t="s">
        <v>17</v>
      </c>
      <c r="E13" s="26"/>
      <c r="F13" s="21" t="s">
        <v>3</v>
      </c>
      <c r="G13" s="26"/>
      <c r="H13" s="26"/>
      <c r="I13" s="23" t="s">
        <v>18</v>
      </c>
      <c r="J13" s="21" t="s">
        <v>3</v>
      </c>
      <c r="K13" s="26"/>
      <c r="L13" s="8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hidden="1" customHeight="1">
      <c r="A14" s="26"/>
      <c r="B14" s="27"/>
      <c r="C14" s="26"/>
      <c r="D14" s="23" t="s">
        <v>19</v>
      </c>
      <c r="E14" s="26"/>
      <c r="F14" s="21" t="s">
        <v>20</v>
      </c>
      <c r="G14" s="26"/>
      <c r="H14" s="26"/>
      <c r="I14" s="23" t="s">
        <v>21</v>
      </c>
      <c r="J14" s="44">
        <f>'Rekapitulace stavby'!AN8</f>
        <v>0</v>
      </c>
      <c r="K14" s="26"/>
      <c r="L14" s="8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75" hidden="1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8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hidden="1" customHeight="1">
      <c r="A16" s="26"/>
      <c r="B16" s="27"/>
      <c r="C16" s="26"/>
      <c r="D16" s="23" t="s">
        <v>22</v>
      </c>
      <c r="E16" s="26"/>
      <c r="F16" s="26"/>
      <c r="G16" s="26"/>
      <c r="H16" s="26"/>
      <c r="I16" s="23" t="s">
        <v>23</v>
      </c>
      <c r="J16" s="21" t="s">
        <v>24</v>
      </c>
      <c r="K16" s="26"/>
      <c r="L16" s="8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hidden="1" customHeight="1">
      <c r="A17" s="26"/>
      <c r="B17" s="27"/>
      <c r="C17" s="26"/>
      <c r="D17" s="26"/>
      <c r="E17" s="21" t="s">
        <v>25</v>
      </c>
      <c r="F17" s="26"/>
      <c r="G17" s="26"/>
      <c r="H17" s="26"/>
      <c r="I17" s="23" t="s">
        <v>26</v>
      </c>
      <c r="J17" s="21" t="s">
        <v>3</v>
      </c>
      <c r="K17" s="26"/>
      <c r="L17" s="8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" hidden="1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8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hidden="1" customHeight="1">
      <c r="A19" s="26"/>
      <c r="B19" s="27"/>
      <c r="C19" s="26"/>
      <c r="D19" s="23" t="s">
        <v>27</v>
      </c>
      <c r="E19" s="26"/>
      <c r="F19" s="26"/>
      <c r="G19" s="26"/>
      <c r="H19" s="26"/>
      <c r="I19" s="23" t="s">
        <v>23</v>
      </c>
      <c r="J19" s="21" t="str">
        <f>'Rekapitulace stavby'!AN13</f>
        <v>09063463</v>
      </c>
      <c r="K19" s="26"/>
      <c r="L19" s="8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hidden="1" customHeight="1">
      <c r="A20" s="26"/>
      <c r="B20" s="27"/>
      <c r="C20" s="26"/>
      <c r="D20" s="26"/>
      <c r="E20" s="171" t="str">
        <f>'Rekapitulace stavby'!E14</f>
        <v>SORMIG stavební společnost s.r.o.</v>
      </c>
      <c r="F20" s="171"/>
      <c r="G20" s="171"/>
      <c r="H20" s="171"/>
      <c r="I20" s="23" t="s">
        <v>26</v>
      </c>
      <c r="J20" s="21" t="str">
        <f>'Rekapitulace stavby'!AN14</f>
        <v>CZ09063463</v>
      </c>
      <c r="K20" s="26"/>
      <c r="L20" s="8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" hidden="1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8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hidden="1" customHeight="1">
      <c r="A22" s="26"/>
      <c r="B22" s="27"/>
      <c r="C22" s="26"/>
      <c r="D22" s="23" t="s">
        <v>31</v>
      </c>
      <c r="E22" s="26"/>
      <c r="F22" s="26"/>
      <c r="G22" s="26"/>
      <c r="H22" s="26"/>
      <c r="I22" s="23" t="s">
        <v>23</v>
      </c>
      <c r="J22" s="21" t="s">
        <v>32</v>
      </c>
      <c r="K22" s="26"/>
      <c r="L22" s="8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hidden="1" customHeight="1">
      <c r="A23" s="26"/>
      <c r="B23" s="27"/>
      <c r="C23" s="26"/>
      <c r="D23" s="26"/>
      <c r="E23" s="21" t="s">
        <v>33</v>
      </c>
      <c r="F23" s="26"/>
      <c r="G23" s="26"/>
      <c r="H23" s="26"/>
      <c r="I23" s="23" t="s">
        <v>26</v>
      </c>
      <c r="J23" s="21" t="s">
        <v>3</v>
      </c>
      <c r="K23" s="26"/>
      <c r="L23" s="8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" hidden="1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8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hidden="1" customHeight="1">
      <c r="A25" s="26"/>
      <c r="B25" s="27"/>
      <c r="C25" s="26"/>
      <c r="D25" s="23" t="s">
        <v>35</v>
      </c>
      <c r="E25" s="26"/>
      <c r="F25" s="26"/>
      <c r="G25" s="26"/>
      <c r="H25" s="26"/>
      <c r="I25" s="23" t="s">
        <v>23</v>
      </c>
      <c r="J25" s="21" t="s">
        <v>36</v>
      </c>
      <c r="K25" s="26"/>
      <c r="L25" s="8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hidden="1" customHeight="1">
      <c r="A26" s="26"/>
      <c r="B26" s="27"/>
      <c r="C26" s="26"/>
      <c r="D26" s="26"/>
      <c r="E26" s="21" t="s">
        <v>37</v>
      </c>
      <c r="F26" s="26"/>
      <c r="G26" s="26"/>
      <c r="H26" s="26"/>
      <c r="I26" s="23" t="s">
        <v>26</v>
      </c>
      <c r="J26" s="21" t="s">
        <v>3</v>
      </c>
      <c r="K26" s="26"/>
      <c r="L26" s="8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" hidden="1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8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hidden="1" customHeight="1">
      <c r="A28" s="26"/>
      <c r="B28" s="27"/>
      <c r="C28" s="26"/>
      <c r="D28" s="23" t="s">
        <v>38</v>
      </c>
      <c r="E28" s="26"/>
      <c r="F28" s="26"/>
      <c r="G28" s="26"/>
      <c r="H28" s="26"/>
      <c r="I28" s="26"/>
      <c r="J28" s="26"/>
      <c r="K28" s="26"/>
      <c r="L28" s="8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4.4" hidden="1" customHeight="1">
      <c r="A29" s="90"/>
      <c r="B29" s="91"/>
      <c r="C29" s="90"/>
      <c r="D29" s="90"/>
      <c r="E29" s="173" t="s">
        <v>3</v>
      </c>
      <c r="F29" s="173"/>
      <c r="G29" s="173"/>
      <c r="H29" s="173"/>
      <c r="I29" s="90"/>
      <c r="J29" s="90"/>
      <c r="K29" s="90"/>
      <c r="L29" s="92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</row>
    <row r="30" spans="1:31" s="2" customFormat="1" ht="6.9" hidden="1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8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hidden="1" customHeight="1">
      <c r="A31" s="26"/>
      <c r="B31" s="27"/>
      <c r="C31" s="26"/>
      <c r="D31" s="55"/>
      <c r="E31" s="55"/>
      <c r="F31" s="55"/>
      <c r="G31" s="55"/>
      <c r="H31" s="55"/>
      <c r="I31" s="55"/>
      <c r="J31" s="55"/>
      <c r="K31" s="55"/>
      <c r="L31" s="8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4" hidden="1" customHeight="1">
      <c r="A32" s="26"/>
      <c r="B32" s="27"/>
      <c r="C32" s="26"/>
      <c r="D32" s="93" t="s">
        <v>40</v>
      </c>
      <c r="E32" s="26"/>
      <c r="F32" s="26"/>
      <c r="G32" s="26"/>
      <c r="H32" s="26"/>
      <c r="I32" s="26"/>
      <c r="J32" s="60">
        <f>ROUND(J88, 2)</f>
        <v>78280.5</v>
      </c>
      <c r="K32" s="26"/>
      <c r="L32" s="8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" hidden="1" customHeight="1">
      <c r="A33" s="26"/>
      <c r="B33" s="27"/>
      <c r="C33" s="26"/>
      <c r="D33" s="55"/>
      <c r="E33" s="55"/>
      <c r="F33" s="55"/>
      <c r="G33" s="55"/>
      <c r="H33" s="55"/>
      <c r="I33" s="55"/>
      <c r="J33" s="55"/>
      <c r="K33" s="55"/>
      <c r="L33" s="8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hidden="1" customHeight="1">
      <c r="A34" s="26"/>
      <c r="B34" s="27"/>
      <c r="C34" s="26"/>
      <c r="D34" s="26"/>
      <c r="E34" s="26"/>
      <c r="F34" s="30" t="s">
        <v>42</v>
      </c>
      <c r="G34" s="26"/>
      <c r="H34" s="26"/>
      <c r="I34" s="30" t="s">
        <v>41</v>
      </c>
      <c r="J34" s="30" t="s">
        <v>43</v>
      </c>
      <c r="K34" s="26"/>
      <c r="L34" s="8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94" t="s">
        <v>44</v>
      </c>
      <c r="E35" s="23" t="s">
        <v>45</v>
      </c>
      <c r="F35" s="95">
        <f>ROUND((SUM(BE88:BE95)),  2)</f>
        <v>0</v>
      </c>
      <c r="G35" s="26"/>
      <c r="H35" s="26"/>
      <c r="I35" s="96">
        <v>0.21</v>
      </c>
      <c r="J35" s="95">
        <f>ROUND(((SUM(BE88:BE95))*I35),  2)</f>
        <v>0</v>
      </c>
      <c r="K35" s="26"/>
      <c r="L35" s="8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46</v>
      </c>
      <c r="F36" s="95">
        <f>ROUND((SUM(BF88:BF95)),  2)</f>
        <v>78280.5</v>
      </c>
      <c r="G36" s="26"/>
      <c r="H36" s="26"/>
      <c r="I36" s="96">
        <v>0.12</v>
      </c>
      <c r="J36" s="95">
        <f>ROUND(((SUM(BF88:BF95))*I36),  2)</f>
        <v>9393.66</v>
      </c>
      <c r="K36" s="26"/>
      <c r="L36" s="8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23" t="s">
        <v>47</v>
      </c>
      <c r="F37" s="95">
        <f>ROUND((SUM(BG88:BG95)),  2)</f>
        <v>0</v>
      </c>
      <c r="G37" s="26"/>
      <c r="H37" s="26"/>
      <c r="I37" s="96">
        <v>0.21</v>
      </c>
      <c r="J37" s="95">
        <f>0</f>
        <v>0</v>
      </c>
      <c r="K37" s="26"/>
      <c r="L37" s="8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" hidden="1" customHeight="1">
      <c r="A38" s="26"/>
      <c r="B38" s="27"/>
      <c r="C38" s="26"/>
      <c r="D38" s="26"/>
      <c r="E38" s="23" t="s">
        <v>48</v>
      </c>
      <c r="F38" s="95">
        <f>ROUND((SUM(BH88:BH95)),  2)</f>
        <v>0</v>
      </c>
      <c r="G38" s="26"/>
      <c r="H38" s="26"/>
      <c r="I38" s="96">
        <v>0.12</v>
      </c>
      <c r="J38" s="95">
        <f>0</f>
        <v>0</v>
      </c>
      <c r="K38" s="26"/>
      <c r="L38" s="8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" hidden="1" customHeight="1">
      <c r="A39" s="26"/>
      <c r="B39" s="27"/>
      <c r="C39" s="26"/>
      <c r="D39" s="26"/>
      <c r="E39" s="23" t="s">
        <v>49</v>
      </c>
      <c r="F39" s="95">
        <f>ROUND((SUM(BI88:BI95)),  2)</f>
        <v>0</v>
      </c>
      <c r="G39" s="26"/>
      <c r="H39" s="26"/>
      <c r="I39" s="96">
        <v>0</v>
      </c>
      <c r="J39" s="95">
        <f>0</f>
        <v>0</v>
      </c>
      <c r="K39" s="26"/>
      <c r="L39" s="8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" hidden="1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8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4" hidden="1" customHeight="1">
      <c r="A41" s="26"/>
      <c r="B41" s="27"/>
      <c r="C41" s="97"/>
      <c r="D41" s="98" t="s">
        <v>50</v>
      </c>
      <c r="E41" s="49"/>
      <c r="F41" s="49"/>
      <c r="G41" s="99" t="s">
        <v>51</v>
      </c>
      <c r="H41" s="100" t="s">
        <v>52</v>
      </c>
      <c r="I41" s="49"/>
      <c r="J41" s="101">
        <f>SUM(J32:J39)</f>
        <v>87674.16</v>
      </c>
      <c r="K41" s="102"/>
      <c r="L41" s="8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" hidden="1" customHeight="1">
      <c r="A42" s="26"/>
      <c r="B42" s="36"/>
      <c r="C42" s="37"/>
      <c r="D42" s="37"/>
      <c r="E42" s="37"/>
      <c r="F42" s="37"/>
      <c r="G42" s="37"/>
      <c r="H42" s="37"/>
      <c r="I42" s="37"/>
      <c r="J42" s="37"/>
      <c r="K42" s="37"/>
      <c r="L42" s="8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hidden="1"/>
    <row r="44" spans="1:31" hidden="1"/>
    <row r="45" spans="1:31" hidden="1"/>
    <row r="46" spans="1:31" s="2" customFormat="1" ht="6.9" customHeight="1">
      <c r="A46" s="26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89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</row>
    <row r="47" spans="1:31" s="2" customFormat="1" ht="24.9" customHeight="1">
      <c r="A47" s="26"/>
      <c r="B47" s="27"/>
      <c r="C47" s="18" t="s">
        <v>99</v>
      </c>
      <c r="D47" s="26"/>
      <c r="E47" s="26"/>
      <c r="F47" s="26"/>
      <c r="G47" s="26"/>
      <c r="H47" s="26"/>
      <c r="I47" s="26"/>
      <c r="J47" s="26"/>
      <c r="K47" s="26"/>
      <c r="L47" s="89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</row>
    <row r="48" spans="1:31" s="2" customFormat="1" ht="6.9" customHeight="1">
      <c r="A48" s="26"/>
      <c r="B48" s="27"/>
      <c r="C48" s="26"/>
      <c r="D48" s="26"/>
      <c r="E48" s="26"/>
      <c r="F48" s="26"/>
      <c r="G48" s="26"/>
      <c r="H48" s="26"/>
      <c r="I48" s="26"/>
      <c r="J48" s="26"/>
      <c r="K48" s="26"/>
      <c r="L48" s="89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</row>
    <row r="49" spans="1:47" s="2" customFormat="1" ht="12" customHeight="1">
      <c r="A49" s="26"/>
      <c r="B49" s="27"/>
      <c r="C49" s="23" t="s">
        <v>15</v>
      </c>
      <c r="D49" s="26"/>
      <c r="E49" s="26"/>
      <c r="F49" s="26"/>
      <c r="G49" s="26"/>
      <c r="H49" s="26"/>
      <c r="I49" s="26"/>
      <c r="J49" s="26"/>
      <c r="K49" s="26"/>
      <c r="L49" s="89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</row>
    <row r="50" spans="1:47" s="2" customFormat="1" ht="14.4" customHeight="1">
      <c r="A50" s="26"/>
      <c r="B50" s="27"/>
      <c r="C50" s="26"/>
      <c r="D50" s="26"/>
      <c r="E50" s="200" t="str">
        <f>E7</f>
        <v>Změna dokončené stavby, Odolov č.p. 35, na p. st. č. 162</v>
      </c>
      <c r="F50" s="201"/>
      <c r="G50" s="201"/>
      <c r="H50" s="201"/>
      <c r="I50" s="26"/>
      <c r="J50" s="26"/>
      <c r="K50" s="26"/>
      <c r="L50" s="89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</row>
    <row r="51" spans="1:47" s="1" customFormat="1" ht="12" customHeight="1">
      <c r="B51" s="17"/>
      <c r="C51" s="23" t="s">
        <v>95</v>
      </c>
      <c r="L51" s="17"/>
    </row>
    <row r="52" spans="1:47" s="2" customFormat="1" ht="14.4" customHeight="1">
      <c r="A52" s="26"/>
      <c r="B52" s="27"/>
      <c r="C52" s="26"/>
      <c r="D52" s="26"/>
      <c r="E52" s="200" t="s">
        <v>96</v>
      </c>
      <c r="F52" s="199"/>
      <c r="G52" s="199"/>
      <c r="H52" s="199"/>
      <c r="I52" s="26"/>
      <c r="J52" s="26"/>
      <c r="K52" s="26"/>
      <c r="L52" s="89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</row>
    <row r="53" spans="1:47" s="2" customFormat="1" ht="12" customHeight="1">
      <c r="A53" s="26"/>
      <c r="B53" s="27"/>
      <c r="C53" s="23" t="s">
        <v>97</v>
      </c>
      <c r="D53" s="26"/>
      <c r="E53" s="26"/>
      <c r="F53" s="26"/>
      <c r="G53" s="26"/>
      <c r="H53" s="26"/>
      <c r="I53" s="26"/>
      <c r="J53" s="26"/>
      <c r="K53" s="26"/>
      <c r="L53" s="89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</row>
    <row r="54" spans="1:47" s="2" customFormat="1" ht="15.65" customHeight="1">
      <c r="A54" s="26"/>
      <c r="B54" s="27"/>
      <c r="C54" s="26"/>
      <c r="D54" s="26"/>
      <c r="E54" s="190" t="str">
        <f>E11</f>
        <v>3.1 - Úprava fasády</v>
      </c>
      <c r="F54" s="199"/>
      <c r="G54" s="199"/>
      <c r="H54" s="199"/>
      <c r="I54" s="26"/>
      <c r="J54" s="26"/>
      <c r="K54" s="26"/>
      <c r="L54" s="89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</row>
    <row r="55" spans="1:47" s="2" customFormat="1" ht="6.9" customHeight="1">
      <c r="A55" s="26"/>
      <c r="B55" s="27"/>
      <c r="C55" s="26"/>
      <c r="D55" s="26"/>
      <c r="E55" s="26"/>
      <c r="F55" s="26"/>
      <c r="G55" s="26"/>
      <c r="H55" s="26"/>
      <c r="I55" s="26"/>
      <c r="J55" s="26"/>
      <c r="K55" s="26"/>
      <c r="L55" s="89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</row>
    <row r="56" spans="1:47" s="2" customFormat="1" ht="12" customHeight="1">
      <c r="A56" s="26"/>
      <c r="B56" s="27"/>
      <c r="C56" s="23" t="s">
        <v>19</v>
      </c>
      <c r="D56" s="26"/>
      <c r="E56" s="26"/>
      <c r="F56" s="21" t="str">
        <f>F14</f>
        <v>Odolov</v>
      </c>
      <c r="G56" s="26"/>
      <c r="H56" s="26"/>
      <c r="I56" s="23" t="s">
        <v>21</v>
      </c>
      <c r="J56" s="44"/>
      <c r="K56" s="26"/>
      <c r="L56" s="89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</row>
    <row r="57" spans="1:47" s="2" customFormat="1" ht="6.9" customHeight="1">
      <c r="A57" s="26"/>
      <c r="B57" s="27"/>
      <c r="C57" s="26"/>
      <c r="D57" s="26"/>
      <c r="E57" s="26"/>
      <c r="F57" s="26"/>
      <c r="G57" s="26"/>
      <c r="H57" s="26"/>
      <c r="I57" s="26"/>
      <c r="J57" s="26"/>
      <c r="K57" s="26"/>
      <c r="L57" s="89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</row>
    <row r="58" spans="1:47" s="2" customFormat="1" ht="15.65" customHeight="1">
      <c r="A58" s="26"/>
      <c r="B58" s="27"/>
      <c r="C58" s="23" t="s">
        <v>22</v>
      </c>
      <c r="D58" s="26"/>
      <c r="E58" s="26"/>
      <c r="F58" s="21" t="str">
        <f>E17</f>
        <v>Obec Malé Svatoňovice</v>
      </c>
      <c r="G58" s="26"/>
      <c r="H58" s="26"/>
      <c r="I58" s="23" t="s">
        <v>31</v>
      </c>
      <c r="J58" s="24" t="str">
        <f>E23</f>
        <v>Ing. Vladislav Stárek</v>
      </c>
      <c r="K58" s="26"/>
      <c r="L58" s="89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</row>
    <row r="59" spans="1:47" s="2" customFormat="1" ht="15.65" customHeight="1">
      <c r="A59" s="26"/>
      <c r="B59" s="27"/>
      <c r="C59" s="23" t="s">
        <v>27</v>
      </c>
      <c r="D59" s="26"/>
      <c r="E59" s="26"/>
      <c r="F59" s="21" t="str">
        <f>IF(E20="","",E20)</f>
        <v>SORMIG stavební společnost s.r.o.</v>
      </c>
      <c r="G59" s="26"/>
      <c r="H59" s="26"/>
      <c r="I59" s="23" t="s">
        <v>35</v>
      </c>
      <c r="J59" s="24" t="str">
        <f>E26</f>
        <v>Petr Herzog</v>
      </c>
      <c r="K59" s="26"/>
      <c r="L59" s="89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</row>
    <row r="60" spans="1:47" s="2" customFormat="1" ht="10.4" customHeight="1">
      <c r="A60" s="26"/>
      <c r="B60" s="27"/>
      <c r="C60" s="26"/>
      <c r="D60" s="26"/>
      <c r="E60" s="26"/>
      <c r="F60" s="26"/>
      <c r="G60" s="26"/>
      <c r="H60" s="26"/>
      <c r="I60" s="26"/>
      <c r="J60" s="26"/>
      <c r="K60" s="26"/>
      <c r="L60" s="89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</row>
    <row r="61" spans="1:47" s="2" customFormat="1" ht="29.25" customHeight="1">
      <c r="A61" s="26"/>
      <c r="B61" s="27"/>
      <c r="C61" s="103" t="s">
        <v>100</v>
      </c>
      <c r="D61" s="97"/>
      <c r="E61" s="97"/>
      <c r="F61" s="97"/>
      <c r="G61" s="97"/>
      <c r="H61" s="97"/>
      <c r="I61" s="97"/>
      <c r="J61" s="104" t="s">
        <v>101</v>
      </c>
      <c r="K61" s="97"/>
      <c r="L61" s="8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47" s="2" customFormat="1" ht="10.4" customHeight="1">
      <c r="A62" s="26"/>
      <c r="B62" s="27"/>
      <c r="C62" s="26"/>
      <c r="D62" s="26"/>
      <c r="E62" s="26"/>
      <c r="F62" s="26"/>
      <c r="G62" s="26"/>
      <c r="H62" s="26"/>
      <c r="I62" s="26"/>
      <c r="J62" s="26"/>
      <c r="K62" s="26"/>
      <c r="L62" s="89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</row>
    <row r="63" spans="1:47" s="2" customFormat="1" ht="22.75" customHeight="1">
      <c r="A63" s="26"/>
      <c r="B63" s="27"/>
      <c r="C63" s="105" t="s">
        <v>72</v>
      </c>
      <c r="D63" s="26"/>
      <c r="E63" s="26"/>
      <c r="F63" s="26"/>
      <c r="G63" s="26"/>
      <c r="H63" s="26"/>
      <c r="I63" s="26"/>
      <c r="J63" s="60">
        <f>J88</f>
        <v>78280.5</v>
      </c>
      <c r="K63" s="26"/>
      <c r="L63" s="89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U63" s="14" t="s">
        <v>102</v>
      </c>
    </row>
    <row r="64" spans="1:47" s="9" customFormat="1" ht="24.9" customHeight="1">
      <c r="B64" s="106"/>
      <c r="D64" s="107" t="s">
        <v>103</v>
      </c>
      <c r="E64" s="108"/>
      <c r="F64" s="108"/>
      <c r="G64" s="108"/>
      <c r="H64" s="108"/>
      <c r="I64" s="108"/>
      <c r="J64" s="109">
        <f>J89</f>
        <v>78280.5</v>
      </c>
      <c r="L64" s="106"/>
    </row>
    <row r="65" spans="1:31" s="10" customFormat="1" ht="20" customHeight="1">
      <c r="B65" s="110"/>
      <c r="D65" s="111" t="s">
        <v>104</v>
      </c>
      <c r="E65" s="112"/>
      <c r="F65" s="112"/>
      <c r="G65" s="112"/>
      <c r="H65" s="112"/>
      <c r="I65" s="112"/>
      <c r="J65" s="113">
        <f>J90</f>
        <v>78280.5</v>
      </c>
      <c r="L65" s="110"/>
    </row>
    <row r="66" spans="1:31" s="10" customFormat="1" ht="14.9" customHeight="1">
      <c r="B66" s="110"/>
      <c r="D66" s="111" t="s">
        <v>105</v>
      </c>
      <c r="E66" s="112"/>
      <c r="F66" s="112"/>
      <c r="G66" s="112"/>
      <c r="H66" s="112"/>
      <c r="I66" s="112"/>
      <c r="J66" s="113">
        <f>J93</f>
        <v>-2115</v>
      </c>
      <c r="L66" s="110"/>
    </row>
    <row r="67" spans="1:31" s="2" customFormat="1" ht="21.75" customHeight="1">
      <c r="A67" s="26"/>
      <c r="B67" s="27"/>
      <c r="C67" s="26"/>
      <c r="D67" s="26"/>
      <c r="E67" s="26"/>
      <c r="F67" s="26"/>
      <c r="G67" s="26"/>
      <c r="H67" s="26"/>
      <c r="I67" s="26"/>
      <c r="J67" s="26"/>
      <c r="K67" s="26"/>
      <c r="L67" s="89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</row>
    <row r="68" spans="1:31" s="2" customFormat="1" ht="6.9" customHeight="1">
      <c r="A68" s="26"/>
      <c r="B68" s="36"/>
      <c r="C68" s="37"/>
      <c r="D68" s="37"/>
      <c r="E68" s="37"/>
      <c r="F68" s="37"/>
      <c r="G68" s="37"/>
      <c r="H68" s="37"/>
      <c r="I68" s="37"/>
      <c r="J68" s="37"/>
      <c r="K68" s="37"/>
      <c r="L68" s="89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</row>
    <row r="72" spans="1:31" s="2" customFormat="1" ht="6.9" customHeight="1">
      <c r="A72" s="26"/>
      <c r="B72" s="38"/>
      <c r="C72" s="39"/>
      <c r="D72" s="39"/>
      <c r="E72" s="39"/>
      <c r="F72" s="39"/>
      <c r="G72" s="39"/>
      <c r="H72" s="39"/>
      <c r="I72" s="39"/>
      <c r="J72" s="39"/>
      <c r="K72" s="39"/>
      <c r="L72" s="89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</row>
    <row r="73" spans="1:31" s="2" customFormat="1" ht="24.9" customHeight="1">
      <c r="A73" s="26"/>
      <c r="B73" s="27"/>
      <c r="C73" s="18" t="s">
        <v>106</v>
      </c>
      <c r="D73" s="26"/>
      <c r="E73" s="26"/>
      <c r="F73" s="26"/>
      <c r="G73" s="26"/>
      <c r="H73" s="26"/>
      <c r="I73" s="26"/>
      <c r="J73" s="26"/>
      <c r="K73" s="26"/>
      <c r="L73" s="89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</row>
    <row r="74" spans="1:31" s="2" customFormat="1" ht="6.9" customHeight="1">
      <c r="A74" s="26"/>
      <c r="B74" s="27"/>
      <c r="C74" s="26"/>
      <c r="D74" s="26"/>
      <c r="E74" s="26"/>
      <c r="F74" s="26"/>
      <c r="G74" s="26"/>
      <c r="H74" s="26"/>
      <c r="I74" s="26"/>
      <c r="J74" s="26"/>
      <c r="K74" s="26"/>
      <c r="L74" s="89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</row>
    <row r="75" spans="1:31" s="2" customFormat="1" ht="12" customHeight="1">
      <c r="A75" s="26"/>
      <c r="B75" s="27"/>
      <c r="C75" s="23" t="s">
        <v>15</v>
      </c>
      <c r="D75" s="26"/>
      <c r="E75" s="26"/>
      <c r="F75" s="26"/>
      <c r="G75" s="26"/>
      <c r="H75" s="26"/>
      <c r="I75" s="26"/>
      <c r="J75" s="26"/>
      <c r="K75" s="26"/>
      <c r="L75" s="89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</row>
    <row r="76" spans="1:31" s="2" customFormat="1" ht="14.4" customHeight="1">
      <c r="A76" s="26"/>
      <c r="B76" s="27"/>
      <c r="C76" s="26"/>
      <c r="D76" s="26"/>
      <c r="E76" s="200" t="str">
        <f>E7</f>
        <v>Změna dokončené stavby, Odolov č.p. 35, na p. st. č. 162</v>
      </c>
      <c r="F76" s="201"/>
      <c r="G76" s="201"/>
      <c r="H76" s="201"/>
      <c r="I76" s="26"/>
      <c r="J76" s="26"/>
      <c r="K76" s="26"/>
      <c r="L76" s="8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1" customFormat="1" ht="12" customHeight="1">
      <c r="B77" s="17"/>
      <c r="C77" s="23" t="s">
        <v>95</v>
      </c>
      <c r="L77" s="17"/>
    </row>
    <row r="78" spans="1:31" s="2" customFormat="1" ht="14.4" customHeight="1">
      <c r="A78" s="26"/>
      <c r="B78" s="27"/>
      <c r="C78" s="26"/>
      <c r="D78" s="26"/>
      <c r="E78" s="200" t="s">
        <v>96</v>
      </c>
      <c r="F78" s="199"/>
      <c r="G78" s="199"/>
      <c r="H78" s="199"/>
      <c r="I78" s="26"/>
      <c r="J78" s="26"/>
      <c r="K78" s="26"/>
      <c r="L78" s="89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</row>
    <row r="79" spans="1:31" s="2" customFormat="1" ht="12" customHeight="1">
      <c r="A79" s="26"/>
      <c r="B79" s="27"/>
      <c r="C79" s="23" t="s">
        <v>97</v>
      </c>
      <c r="D79" s="26"/>
      <c r="E79" s="26"/>
      <c r="F79" s="26"/>
      <c r="G79" s="26"/>
      <c r="H79" s="26"/>
      <c r="I79" s="26"/>
      <c r="J79" s="26"/>
      <c r="K79" s="26"/>
      <c r="L79" s="89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</row>
    <row r="80" spans="1:31" s="2" customFormat="1" ht="15.65" customHeight="1">
      <c r="A80" s="26"/>
      <c r="B80" s="27"/>
      <c r="C80" s="26"/>
      <c r="D80" s="26"/>
      <c r="E80" s="190" t="str">
        <f>E11</f>
        <v>3.1 - Úprava fasády</v>
      </c>
      <c r="F80" s="199"/>
      <c r="G80" s="199"/>
      <c r="H80" s="199"/>
      <c r="I80" s="26"/>
      <c r="J80" s="26"/>
      <c r="K80" s="26"/>
      <c r="L80" s="89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</row>
    <row r="81" spans="1:65" s="2" customFormat="1" ht="6.9" customHeight="1">
      <c r="A81" s="26"/>
      <c r="B81" s="27"/>
      <c r="C81" s="26"/>
      <c r="D81" s="26"/>
      <c r="E81" s="26"/>
      <c r="F81" s="26"/>
      <c r="G81" s="26"/>
      <c r="H81" s="26"/>
      <c r="I81" s="26"/>
      <c r="J81" s="26"/>
      <c r="K81" s="26"/>
      <c r="L81" s="8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65" s="2" customFormat="1" ht="12" customHeight="1">
      <c r="A82" s="26"/>
      <c r="B82" s="27"/>
      <c r="C82" s="23" t="s">
        <v>19</v>
      </c>
      <c r="D82" s="26"/>
      <c r="E82" s="26"/>
      <c r="F82" s="21" t="str">
        <f>F14</f>
        <v>Odolov</v>
      </c>
      <c r="G82" s="26"/>
      <c r="H82" s="26"/>
      <c r="I82" s="23" t="s">
        <v>21</v>
      </c>
      <c r="J82" s="44"/>
      <c r="K82" s="26"/>
      <c r="L82" s="8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65" s="2" customFormat="1" ht="6.9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8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65" s="2" customFormat="1" ht="15.65" customHeight="1">
      <c r="A84" s="26"/>
      <c r="B84" s="27"/>
      <c r="C84" s="23" t="s">
        <v>22</v>
      </c>
      <c r="D84" s="26"/>
      <c r="E84" s="26"/>
      <c r="F84" s="21" t="str">
        <f>E17</f>
        <v>Obec Malé Svatoňovice</v>
      </c>
      <c r="G84" s="26"/>
      <c r="H84" s="26"/>
      <c r="I84" s="23" t="s">
        <v>31</v>
      </c>
      <c r="J84" s="24" t="str">
        <f>E23</f>
        <v>Ing. Vladislav Stárek</v>
      </c>
      <c r="K84" s="26"/>
      <c r="L84" s="8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65" s="2" customFormat="1" ht="15.65" customHeight="1">
      <c r="A85" s="26"/>
      <c r="B85" s="27"/>
      <c r="C85" s="23" t="s">
        <v>27</v>
      </c>
      <c r="D85" s="26"/>
      <c r="E85" s="26"/>
      <c r="F85" s="21" t="str">
        <f>IF(E20="","",E20)</f>
        <v>SORMIG stavební společnost s.r.o.</v>
      </c>
      <c r="G85" s="26"/>
      <c r="H85" s="26"/>
      <c r="I85" s="23" t="s">
        <v>35</v>
      </c>
      <c r="J85" s="24" t="str">
        <f>E26</f>
        <v>Petr Herzog</v>
      </c>
      <c r="K85" s="26"/>
      <c r="L85" s="8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65" s="2" customFormat="1" ht="10.4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8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65" s="11" customFormat="1" ht="29.25" customHeight="1">
      <c r="A87" s="114"/>
      <c r="B87" s="115"/>
      <c r="C87" s="116" t="s">
        <v>107</v>
      </c>
      <c r="D87" s="117" t="s">
        <v>59</v>
      </c>
      <c r="E87" s="117" t="s">
        <v>55</v>
      </c>
      <c r="F87" s="117" t="s">
        <v>56</v>
      </c>
      <c r="G87" s="117" t="s">
        <v>108</v>
      </c>
      <c r="H87" s="117" t="s">
        <v>109</v>
      </c>
      <c r="I87" s="117" t="s">
        <v>110</v>
      </c>
      <c r="J87" s="118" t="s">
        <v>101</v>
      </c>
      <c r="K87" s="119" t="s">
        <v>111</v>
      </c>
      <c r="L87" s="120"/>
      <c r="M87" s="51" t="s">
        <v>3</v>
      </c>
      <c r="N87" s="52" t="s">
        <v>44</v>
      </c>
      <c r="O87" s="52" t="s">
        <v>112</v>
      </c>
      <c r="P87" s="52" t="s">
        <v>113</v>
      </c>
      <c r="Q87" s="52" t="s">
        <v>114</v>
      </c>
      <c r="R87" s="52" t="s">
        <v>115</v>
      </c>
      <c r="S87" s="52" t="s">
        <v>116</v>
      </c>
      <c r="T87" s="53" t="s">
        <v>117</v>
      </c>
      <c r="U87" s="114"/>
      <c r="V87" s="114"/>
      <c r="W87" s="114"/>
      <c r="X87" s="114"/>
      <c r="Y87" s="114"/>
      <c r="Z87" s="114"/>
      <c r="AA87" s="114"/>
      <c r="AB87" s="114"/>
      <c r="AC87" s="114"/>
      <c r="AD87" s="114"/>
      <c r="AE87" s="114"/>
    </row>
    <row r="88" spans="1:65" s="2" customFormat="1" ht="22.75" customHeight="1">
      <c r="A88" s="26"/>
      <c r="B88" s="27"/>
      <c r="C88" s="58" t="s">
        <v>118</v>
      </c>
      <c r="D88" s="26"/>
      <c r="E88" s="26"/>
      <c r="F88" s="26"/>
      <c r="G88" s="26"/>
      <c r="H88" s="26"/>
      <c r="I88" s="26"/>
      <c r="J88" s="121">
        <f>BK88</f>
        <v>78280.5</v>
      </c>
      <c r="K88" s="26"/>
      <c r="L88" s="27"/>
      <c r="M88" s="54"/>
      <c r="N88" s="45"/>
      <c r="O88" s="55"/>
      <c r="P88" s="122">
        <f>P89</f>
        <v>22.627499999999998</v>
      </c>
      <c r="Q88" s="55"/>
      <c r="R88" s="122">
        <f>R89</f>
        <v>0.57021299999999997</v>
      </c>
      <c r="S88" s="55"/>
      <c r="T88" s="123">
        <f>T89</f>
        <v>0</v>
      </c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T88" s="14" t="s">
        <v>73</v>
      </c>
      <c r="AU88" s="14" t="s">
        <v>102</v>
      </c>
      <c r="BK88" s="124">
        <f>BK89</f>
        <v>78280.5</v>
      </c>
    </row>
    <row r="89" spans="1:65" s="12" customFormat="1" ht="26" customHeight="1">
      <c r="B89" s="125"/>
      <c r="D89" s="126" t="s">
        <v>73</v>
      </c>
      <c r="E89" s="127" t="s">
        <v>119</v>
      </c>
      <c r="F89" s="127" t="s">
        <v>120</v>
      </c>
      <c r="J89" s="128">
        <f>BK89</f>
        <v>78280.5</v>
      </c>
      <c r="L89" s="125"/>
      <c r="M89" s="129"/>
      <c r="N89" s="130"/>
      <c r="O89" s="130"/>
      <c r="P89" s="131">
        <f>P90</f>
        <v>22.627499999999998</v>
      </c>
      <c r="Q89" s="130"/>
      <c r="R89" s="131">
        <f>R90</f>
        <v>0.57021299999999997</v>
      </c>
      <c r="S89" s="130"/>
      <c r="T89" s="132">
        <f>T90</f>
        <v>0</v>
      </c>
      <c r="AR89" s="126" t="s">
        <v>80</v>
      </c>
      <c r="AT89" s="133" t="s">
        <v>73</v>
      </c>
      <c r="AU89" s="133" t="s">
        <v>74</v>
      </c>
      <c r="AY89" s="126" t="s">
        <v>121</v>
      </c>
      <c r="BK89" s="134">
        <f>BK90</f>
        <v>78280.5</v>
      </c>
    </row>
    <row r="90" spans="1:65" s="12" customFormat="1" ht="22.75" customHeight="1">
      <c r="B90" s="125"/>
      <c r="D90" s="126" t="s">
        <v>73</v>
      </c>
      <c r="E90" s="135" t="s">
        <v>122</v>
      </c>
      <c r="F90" s="135" t="s">
        <v>123</v>
      </c>
      <c r="J90" s="136">
        <f>BK90</f>
        <v>78280.5</v>
      </c>
      <c r="L90" s="125"/>
      <c r="M90" s="129"/>
      <c r="N90" s="130"/>
      <c r="O90" s="130"/>
      <c r="P90" s="131">
        <f>P91+P92+P93</f>
        <v>22.627499999999998</v>
      </c>
      <c r="Q90" s="130"/>
      <c r="R90" s="131">
        <f>R91+R92+R93</f>
        <v>0.57021299999999997</v>
      </c>
      <c r="S90" s="130"/>
      <c r="T90" s="132">
        <f>T91+T92+T93</f>
        <v>0</v>
      </c>
      <c r="AR90" s="126" t="s">
        <v>80</v>
      </c>
      <c r="AT90" s="133" t="s">
        <v>73</v>
      </c>
      <c r="AU90" s="133" t="s">
        <v>80</v>
      </c>
      <c r="AY90" s="126" t="s">
        <v>121</v>
      </c>
      <c r="BK90" s="134">
        <f>BK91+BK92+BK93</f>
        <v>78280.5</v>
      </c>
    </row>
    <row r="91" spans="1:65" s="2" customFormat="1" ht="14.4" customHeight="1">
      <c r="A91" s="26"/>
      <c r="B91" s="137"/>
      <c r="C91" s="138" t="s">
        <v>124</v>
      </c>
      <c r="D91" s="138" t="s">
        <v>125</v>
      </c>
      <c r="E91" s="139" t="s">
        <v>126</v>
      </c>
      <c r="F91" s="140" t="s">
        <v>127</v>
      </c>
      <c r="G91" s="141" t="s">
        <v>128</v>
      </c>
      <c r="H91" s="142">
        <v>150.85</v>
      </c>
      <c r="I91" s="143">
        <v>150</v>
      </c>
      <c r="J91" s="143">
        <f>ROUND(I91*H91,2)</f>
        <v>22627.5</v>
      </c>
      <c r="K91" s="144"/>
      <c r="L91" s="27"/>
      <c r="M91" s="145" t="s">
        <v>3</v>
      </c>
      <c r="N91" s="146" t="s">
        <v>46</v>
      </c>
      <c r="O91" s="147">
        <v>0.15</v>
      </c>
      <c r="P91" s="147">
        <f>O91*H91</f>
        <v>22.627499999999998</v>
      </c>
      <c r="Q91" s="147">
        <v>3.7799999999999999E-3</v>
      </c>
      <c r="R91" s="147">
        <f>Q91*H91</f>
        <v>0.57021299999999997</v>
      </c>
      <c r="S91" s="147">
        <v>0</v>
      </c>
      <c r="T91" s="148">
        <f>S91*H91</f>
        <v>0</v>
      </c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R91" s="149" t="s">
        <v>129</v>
      </c>
      <c r="AT91" s="149" t="s">
        <v>125</v>
      </c>
      <c r="AU91" s="149" t="s">
        <v>86</v>
      </c>
      <c r="AY91" s="14" t="s">
        <v>121</v>
      </c>
      <c r="BE91" s="150">
        <f>IF(N91="základní",J91,0)</f>
        <v>0</v>
      </c>
      <c r="BF91" s="150">
        <f>IF(N91="snížená",J91,0)</f>
        <v>22627.5</v>
      </c>
      <c r="BG91" s="150">
        <f>IF(N91="zákl. přenesená",J91,0)</f>
        <v>0</v>
      </c>
      <c r="BH91" s="150">
        <f>IF(N91="sníž. přenesená",J91,0)</f>
        <v>0</v>
      </c>
      <c r="BI91" s="150">
        <f>IF(N91="nulová",J91,0)</f>
        <v>0</v>
      </c>
      <c r="BJ91" s="14" t="s">
        <v>86</v>
      </c>
      <c r="BK91" s="150">
        <f>ROUND(I91*H91,2)</f>
        <v>22627.5</v>
      </c>
      <c r="BL91" s="14" t="s">
        <v>129</v>
      </c>
      <c r="BM91" s="149" t="s">
        <v>130</v>
      </c>
    </row>
    <row r="92" spans="1:65" s="2" customFormat="1" ht="14.4" customHeight="1">
      <c r="A92" s="26"/>
      <c r="B92" s="137"/>
      <c r="C92" s="138" t="s">
        <v>129</v>
      </c>
      <c r="D92" s="138" t="s">
        <v>125</v>
      </c>
      <c r="E92" s="139" t="s">
        <v>131</v>
      </c>
      <c r="F92" s="140" t="s">
        <v>132</v>
      </c>
      <c r="G92" s="141" t="s">
        <v>133</v>
      </c>
      <c r="H92" s="142">
        <v>57768</v>
      </c>
      <c r="I92" s="143">
        <v>1</v>
      </c>
      <c r="J92" s="143">
        <f>ROUND(I92*H92,2)</f>
        <v>57768</v>
      </c>
      <c r="K92" s="144"/>
      <c r="L92" s="27"/>
      <c r="M92" s="145" t="s">
        <v>3</v>
      </c>
      <c r="N92" s="146" t="s">
        <v>46</v>
      </c>
      <c r="O92" s="147">
        <v>0</v>
      </c>
      <c r="P92" s="147">
        <f>O92*H92</f>
        <v>0</v>
      </c>
      <c r="Q92" s="147">
        <v>0</v>
      </c>
      <c r="R92" s="147">
        <f>Q92*H92</f>
        <v>0</v>
      </c>
      <c r="S92" s="147">
        <v>0</v>
      </c>
      <c r="T92" s="148">
        <f>S92*H92</f>
        <v>0</v>
      </c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R92" s="149" t="s">
        <v>129</v>
      </c>
      <c r="AT92" s="149" t="s">
        <v>125</v>
      </c>
      <c r="AU92" s="149" t="s">
        <v>86</v>
      </c>
      <c r="AY92" s="14" t="s">
        <v>121</v>
      </c>
      <c r="BE92" s="150">
        <f>IF(N92="základní",J92,0)</f>
        <v>0</v>
      </c>
      <c r="BF92" s="150">
        <f>IF(N92="snížená",J92,0)</f>
        <v>57768</v>
      </c>
      <c r="BG92" s="150">
        <f>IF(N92="zákl. přenesená",J92,0)</f>
        <v>0</v>
      </c>
      <c r="BH92" s="150">
        <f>IF(N92="sníž. přenesená",J92,0)</f>
        <v>0</v>
      </c>
      <c r="BI92" s="150">
        <f>IF(N92="nulová",J92,0)</f>
        <v>0</v>
      </c>
      <c r="BJ92" s="14" t="s">
        <v>86</v>
      </c>
      <c r="BK92" s="150">
        <f>ROUND(I92*H92,2)</f>
        <v>57768</v>
      </c>
      <c r="BL92" s="14" t="s">
        <v>129</v>
      </c>
      <c r="BM92" s="149" t="s">
        <v>134</v>
      </c>
    </row>
    <row r="93" spans="1:65" s="12" customFormat="1" ht="20.9" customHeight="1">
      <c r="B93" s="125"/>
      <c r="D93" s="126" t="s">
        <v>73</v>
      </c>
      <c r="E93" s="135" t="s">
        <v>135</v>
      </c>
      <c r="F93" s="135" t="s">
        <v>136</v>
      </c>
      <c r="J93" s="136">
        <f>BK93</f>
        <v>-2115</v>
      </c>
      <c r="L93" s="125"/>
      <c r="M93" s="129"/>
      <c r="N93" s="130"/>
      <c r="O93" s="130"/>
      <c r="P93" s="131">
        <f>SUM(P94:P95)</f>
        <v>0</v>
      </c>
      <c r="Q93" s="130"/>
      <c r="R93" s="131">
        <f>SUM(R94:R95)</f>
        <v>0</v>
      </c>
      <c r="S93" s="130"/>
      <c r="T93" s="132">
        <f>SUM(T94:T95)</f>
        <v>0</v>
      </c>
      <c r="AR93" s="126" t="s">
        <v>80</v>
      </c>
      <c r="AT93" s="133" t="s">
        <v>73</v>
      </c>
      <c r="AU93" s="133" t="s">
        <v>86</v>
      </c>
      <c r="AY93" s="126" t="s">
        <v>121</v>
      </c>
      <c r="BK93" s="134">
        <f>SUM(BK94:BK95)</f>
        <v>-2115</v>
      </c>
    </row>
    <row r="94" spans="1:65" s="2" customFormat="1" ht="14.4" customHeight="1">
      <c r="A94" s="26"/>
      <c r="B94" s="137"/>
      <c r="C94" s="138" t="s">
        <v>80</v>
      </c>
      <c r="D94" s="151" t="s">
        <v>125</v>
      </c>
      <c r="E94" s="139" t="s">
        <v>137</v>
      </c>
      <c r="F94" s="140" t="s">
        <v>138</v>
      </c>
      <c r="G94" s="141" t="s">
        <v>139</v>
      </c>
      <c r="H94" s="142">
        <v>150.85</v>
      </c>
      <c r="I94" s="143">
        <v>-300</v>
      </c>
      <c r="J94" s="143">
        <f>ROUND(I94*H94,2)</f>
        <v>-45255</v>
      </c>
      <c r="K94" s="144"/>
      <c r="L94" s="27"/>
      <c r="M94" s="145" t="s">
        <v>3</v>
      </c>
      <c r="N94" s="146" t="s">
        <v>46</v>
      </c>
      <c r="O94" s="147">
        <v>0</v>
      </c>
      <c r="P94" s="147">
        <f>O94*H94</f>
        <v>0</v>
      </c>
      <c r="Q94" s="147">
        <v>0</v>
      </c>
      <c r="R94" s="147">
        <f>Q94*H94</f>
        <v>0</v>
      </c>
      <c r="S94" s="147">
        <v>0</v>
      </c>
      <c r="T94" s="148">
        <f>S94*H94</f>
        <v>0</v>
      </c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R94" s="149" t="s">
        <v>129</v>
      </c>
      <c r="AT94" s="149" t="s">
        <v>125</v>
      </c>
      <c r="AU94" s="149" t="s">
        <v>124</v>
      </c>
      <c r="AY94" s="14" t="s">
        <v>121</v>
      </c>
      <c r="BE94" s="150">
        <f>IF(N94="základní",J94,0)</f>
        <v>0</v>
      </c>
      <c r="BF94" s="150">
        <f>IF(N94="snížená",J94,0)</f>
        <v>-45255</v>
      </c>
      <c r="BG94" s="150">
        <f>IF(N94="zákl. přenesená",J94,0)</f>
        <v>0</v>
      </c>
      <c r="BH94" s="150">
        <f>IF(N94="sníž. přenesená",J94,0)</f>
        <v>0</v>
      </c>
      <c r="BI94" s="150">
        <f>IF(N94="nulová",J94,0)</f>
        <v>0</v>
      </c>
      <c r="BJ94" s="14" t="s">
        <v>86</v>
      </c>
      <c r="BK94" s="150">
        <f>ROUND(I94*H94,2)</f>
        <v>-45255</v>
      </c>
      <c r="BL94" s="14" t="s">
        <v>129</v>
      </c>
      <c r="BM94" s="149" t="s">
        <v>140</v>
      </c>
    </row>
    <row r="95" spans="1:65" s="2" customFormat="1" ht="19.75" customHeight="1">
      <c r="A95" s="26"/>
      <c r="B95" s="137"/>
      <c r="C95" s="138" t="s">
        <v>86</v>
      </c>
      <c r="D95" s="152" t="s">
        <v>125</v>
      </c>
      <c r="E95" s="139" t="s">
        <v>141</v>
      </c>
      <c r="F95" s="140" t="s">
        <v>142</v>
      </c>
      <c r="G95" s="141" t="s">
        <v>139</v>
      </c>
      <c r="H95" s="142">
        <v>143.80000000000001</v>
      </c>
      <c r="I95" s="143">
        <v>300</v>
      </c>
      <c r="J95" s="143">
        <f>ROUND(I95*H95,2)</f>
        <v>43140</v>
      </c>
      <c r="K95" s="144"/>
      <c r="L95" s="27"/>
      <c r="M95" s="153" t="s">
        <v>3</v>
      </c>
      <c r="N95" s="154" t="s">
        <v>46</v>
      </c>
      <c r="O95" s="155">
        <v>0</v>
      </c>
      <c r="P95" s="155">
        <f>O95*H95</f>
        <v>0</v>
      </c>
      <c r="Q95" s="155">
        <v>0</v>
      </c>
      <c r="R95" s="155">
        <f>Q95*H95</f>
        <v>0</v>
      </c>
      <c r="S95" s="155">
        <v>0</v>
      </c>
      <c r="T95" s="156">
        <f>S95*H95</f>
        <v>0</v>
      </c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R95" s="149" t="s">
        <v>129</v>
      </c>
      <c r="AT95" s="149" t="s">
        <v>125</v>
      </c>
      <c r="AU95" s="149" t="s">
        <v>124</v>
      </c>
      <c r="AY95" s="14" t="s">
        <v>121</v>
      </c>
      <c r="BE95" s="150">
        <f>IF(N95="základní",J95,0)</f>
        <v>0</v>
      </c>
      <c r="BF95" s="150">
        <f>IF(N95="snížená",J95,0)</f>
        <v>43140</v>
      </c>
      <c r="BG95" s="150">
        <f>IF(N95="zákl. přenesená",J95,0)</f>
        <v>0</v>
      </c>
      <c r="BH95" s="150">
        <f>IF(N95="sníž. přenesená",J95,0)</f>
        <v>0</v>
      </c>
      <c r="BI95" s="150">
        <f>IF(N95="nulová",J95,0)</f>
        <v>0</v>
      </c>
      <c r="BJ95" s="14" t="s">
        <v>86</v>
      </c>
      <c r="BK95" s="150">
        <f>ROUND(I95*H95,2)</f>
        <v>43140</v>
      </c>
      <c r="BL95" s="14" t="s">
        <v>129</v>
      </c>
      <c r="BM95" s="149" t="s">
        <v>143</v>
      </c>
    </row>
    <row r="96" spans="1:65" s="2" customFormat="1" ht="6.9" customHeight="1">
      <c r="A96" s="26"/>
      <c r="B96" s="36"/>
      <c r="C96" s="37"/>
      <c r="D96" s="37"/>
      <c r="E96" s="37"/>
      <c r="F96" s="37"/>
      <c r="G96" s="37"/>
      <c r="H96" s="37"/>
      <c r="I96" s="37"/>
      <c r="J96" s="37"/>
      <c r="K96" s="37"/>
      <c r="L96" s="27"/>
      <c r="M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</sheetData>
  <autoFilter ref="C87:K95"/>
  <mergeCells count="12">
    <mergeCell ref="E80:H80"/>
    <mergeCell ref="L2:V2"/>
    <mergeCell ref="E50:H50"/>
    <mergeCell ref="E52:H52"/>
    <mergeCell ref="E54:H54"/>
    <mergeCell ref="E76:H76"/>
    <mergeCell ref="E78:H7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91"/>
  <sheetViews>
    <sheetView showGridLines="0" topLeftCell="A82" workbookViewId="0">
      <selection activeCell="J56" sqref="J56"/>
    </sheetView>
  </sheetViews>
  <sheetFormatPr defaultRowHeight="10"/>
  <cols>
    <col min="1" max="1" width="8.88671875" style="1" customWidth="1"/>
    <col min="2" max="2" width="1.109375" style="1" customWidth="1"/>
    <col min="3" max="3" width="4.44140625" style="1" customWidth="1"/>
    <col min="4" max="4" width="4.5546875" style="1" customWidth="1"/>
    <col min="5" max="5" width="18.33203125" style="1" customWidth="1"/>
    <col min="6" max="6" width="108" style="1" customWidth="1"/>
    <col min="7" max="7" width="8" style="1" customWidth="1"/>
    <col min="8" max="8" width="15" style="1" customWidth="1"/>
    <col min="9" max="9" width="16.88671875" style="1" customWidth="1"/>
    <col min="10" max="10" width="23.88671875" style="1" customWidth="1"/>
    <col min="11" max="11" width="23.88671875" style="1" hidden="1" customWidth="1"/>
    <col min="12" max="12" width="10" style="1" customWidth="1"/>
    <col min="13" max="13" width="11.5546875" style="1" hidden="1" customWidth="1"/>
    <col min="14" max="14" width="9.109375" style="1" hidden="1"/>
    <col min="15" max="20" width="15.109375" style="1" hidden="1" customWidth="1"/>
    <col min="21" max="21" width="17.44140625" style="1" hidden="1" customWidth="1"/>
    <col min="22" max="22" width="13.109375" style="1" customWidth="1"/>
    <col min="23" max="23" width="17.44140625" style="1" customWidth="1"/>
    <col min="24" max="24" width="13.109375" style="1" customWidth="1"/>
    <col min="25" max="25" width="16" style="1" customWidth="1"/>
    <col min="26" max="26" width="11.6640625" style="1" customWidth="1"/>
    <col min="27" max="27" width="16" style="1" customWidth="1"/>
    <col min="28" max="28" width="17.44140625" style="1" customWidth="1"/>
    <col min="29" max="29" width="11.6640625" style="1" customWidth="1"/>
    <col min="30" max="30" width="16" style="1" customWidth="1"/>
    <col min="31" max="31" width="17.44140625" style="1" customWidth="1"/>
    <col min="44" max="65" width="9.109375" style="1" hidden="1"/>
  </cols>
  <sheetData>
    <row r="1" spans="1:46">
      <c r="A1" s="87"/>
    </row>
    <row r="2" spans="1:46" s="1" customFormat="1" ht="36.9" customHeight="1">
      <c r="L2" s="162" t="s">
        <v>6</v>
      </c>
      <c r="M2" s="163"/>
      <c r="N2" s="163"/>
      <c r="O2" s="163"/>
      <c r="P2" s="163"/>
      <c r="Q2" s="163"/>
      <c r="R2" s="163"/>
      <c r="S2" s="163"/>
      <c r="T2" s="163"/>
      <c r="U2" s="163"/>
      <c r="V2" s="163"/>
      <c r="AT2" s="14" t="s">
        <v>90</v>
      </c>
    </row>
    <row r="3" spans="1:46" s="1" customFormat="1" ht="6.9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80</v>
      </c>
    </row>
    <row r="4" spans="1:46" s="1" customFormat="1" ht="24.9" hidden="1" customHeight="1">
      <c r="B4" s="17"/>
      <c r="D4" s="18" t="s">
        <v>94</v>
      </c>
      <c r="L4" s="17"/>
      <c r="M4" s="88" t="s">
        <v>11</v>
      </c>
      <c r="AT4" s="14" t="s">
        <v>4</v>
      </c>
    </row>
    <row r="5" spans="1:46" s="1" customFormat="1" ht="6.9" hidden="1" customHeight="1">
      <c r="B5" s="17"/>
      <c r="L5" s="17"/>
    </row>
    <row r="6" spans="1:46" s="1" customFormat="1" ht="12" hidden="1" customHeight="1">
      <c r="B6" s="17"/>
      <c r="D6" s="23" t="s">
        <v>15</v>
      </c>
      <c r="L6" s="17"/>
    </row>
    <row r="7" spans="1:46" s="1" customFormat="1" ht="14.4" hidden="1" customHeight="1">
      <c r="B7" s="17"/>
      <c r="E7" s="200" t="str">
        <f>'Rekapitulace stavby'!K6</f>
        <v>Změna dokončené stavby, Odolov č.p. 35, na p. st. č. 162</v>
      </c>
      <c r="F7" s="201"/>
      <c r="G7" s="201"/>
      <c r="H7" s="201"/>
      <c r="L7" s="17"/>
    </row>
    <row r="8" spans="1:46" s="1" customFormat="1" ht="12" hidden="1" customHeight="1">
      <c r="B8" s="17"/>
      <c r="D8" s="23" t="s">
        <v>95</v>
      </c>
      <c r="L8" s="17"/>
    </row>
    <row r="9" spans="1:46" s="2" customFormat="1" ht="14.4" hidden="1" customHeight="1">
      <c r="A9" s="26"/>
      <c r="B9" s="27"/>
      <c r="C9" s="26"/>
      <c r="D9" s="26"/>
      <c r="E9" s="200" t="s">
        <v>96</v>
      </c>
      <c r="F9" s="199"/>
      <c r="G9" s="199"/>
      <c r="H9" s="199"/>
      <c r="I9" s="26"/>
      <c r="J9" s="26"/>
      <c r="K9" s="26"/>
      <c r="L9" s="8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hidden="1" customHeight="1">
      <c r="A10" s="26"/>
      <c r="B10" s="27"/>
      <c r="C10" s="26"/>
      <c r="D10" s="23" t="s">
        <v>97</v>
      </c>
      <c r="E10" s="26"/>
      <c r="F10" s="26"/>
      <c r="G10" s="26"/>
      <c r="H10" s="26"/>
      <c r="I10" s="26"/>
      <c r="J10" s="26"/>
      <c r="K10" s="26"/>
      <c r="L10" s="8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5.65" hidden="1" customHeight="1">
      <c r="A11" s="26"/>
      <c r="B11" s="27"/>
      <c r="C11" s="26"/>
      <c r="D11" s="26"/>
      <c r="E11" s="190" t="s">
        <v>144</v>
      </c>
      <c r="F11" s="199"/>
      <c r="G11" s="199"/>
      <c r="H11" s="199"/>
      <c r="I11" s="26"/>
      <c r="J11" s="26"/>
      <c r="K11" s="26"/>
      <c r="L11" s="8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idden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8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hidden="1" customHeight="1">
      <c r="A13" s="26"/>
      <c r="B13" s="27"/>
      <c r="C13" s="26"/>
      <c r="D13" s="23" t="s">
        <v>17</v>
      </c>
      <c r="E13" s="26"/>
      <c r="F13" s="21" t="s">
        <v>3</v>
      </c>
      <c r="G13" s="26"/>
      <c r="H13" s="26"/>
      <c r="I13" s="23" t="s">
        <v>18</v>
      </c>
      <c r="J13" s="21" t="s">
        <v>3</v>
      </c>
      <c r="K13" s="26"/>
      <c r="L13" s="8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hidden="1" customHeight="1">
      <c r="A14" s="26"/>
      <c r="B14" s="27"/>
      <c r="C14" s="26"/>
      <c r="D14" s="23" t="s">
        <v>19</v>
      </c>
      <c r="E14" s="26"/>
      <c r="F14" s="21" t="s">
        <v>20</v>
      </c>
      <c r="G14" s="26"/>
      <c r="H14" s="26"/>
      <c r="I14" s="23" t="s">
        <v>21</v>
      </c>
      <c r="J14" s="44">
        <f>'Rekapitulace stavby'!AN8</f>
        <v>0</v>
      </c>
      <c r="K14" s="26"/>
      <c r="L14" s="8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75" hidden="1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8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hidden="1" customHeight="1">
      <c r="A16" s="26"/>
      <c r="B16" s="27"/>
      <c r="C16" s="26"/>
      <c r="D16" s="23" t="s">
        <v>22</v>
      </c>
      <c r="E16" s="26"/>
      <c r="F16" s="26"/>
      <c r="G16" s="26"/>
      <c r="H16" s="26"/>
      <c r="I16" s="23" t="s">
        <v>23</v>
      </c>
      <c r="J16" s="21" t="s">
        <v>24</v>
      </c>
      <c r="K16" s="26"/>
      <c r="L16" s="8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hidden="1" customHeight="1">
      <c r="A17" s="26"/>
      <c r="B17" s="27"/>
      <c r="C17" s="26"/>
      <c r="D17" s="26"/>
      <c r="E17" s="21" t="s">
        <v>25</v>
      </c>
      <c r="F17" s="26"/>
      <c r="G17" s="26"/>
      <c r="H17" s="26"/>
      <c r="I17" s="23" t="s">
        <v>26</v>
      </c>
      <c r="J17" s="21" t="s">
        <v>3</v>
      </c>
      <c r="K17" s="26"/>
      <c r="L17" s="8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" hidden="1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8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hidden="1" customHeight="1">
      <c r="A19" s="26"/>
      <c r="B19" s="27"/>
      <c r="C19" s="26"/>
      <c r="D19" s="23" t="s">
        <v>27</v>
      </c>
      <c r="E19" s="26"/>
      <c r="F19" s="26"/>
      <c r="G19" s="26"/>
      <c r="H19" s="26"/>
      <c r="I19" s="23" t="s">
        <v>23</v>
      </c>
      <c r="J19" s="21" t="str">
        <f>'Rekapitulace stavby'!AN13</f>
        <v>09063463</v>
      </c>
      <c r="K19" s="26"/>
      <c r="L19" s="8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hidden="1" customHeight="1">
      <c r="A20" s="26"/>
      <c r="B20" s="27"/>
      <c r="C20" s="26"/>
      <c r="D20" s="26"/>
      <c r="E20" s="171" t="str">
        <f>'Rekapitulace stavby'!E14</f>
        <v>SORMIG stavební společnost s.r.o.</v>
      </c>
      <c r="F20" s="171"/>
      <c r="G20" s="171"/>
      <c r="H20" s="171"/>
      <c r="I20" s="23" t="s">
        <v>26</v>
      </c>
      <c r="J20" s="21" t="str">
        <f>'Rekapitulace stavby'!AN14</f>
        <v>CZ09063463</v>
      </c>
      <c r="K20" s="26"/>
      <c r="L20" s="8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" hidden="1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8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hidden="1" customHeight="1">
      <c r="A22" s="26"/>
      <c r="B22" s="27"/>
      <c r="C22" s="26"/>
      <c r="D22" s="23" t="s">
        <v>31</v>
      </c>
      <c r="E22" s="26"/>
      <c r="F22" s="26"/>
      <c r="G22" s="26"/>
      <c r="H22" s="26"/>
      <c r="I22" s="23" t="s">
        <v>23</v>
      </c>
      <c r="J22" s="21" t="s">
        <v>32</v>
      </c>
      <c r="K22" s="26"/>
      <c r="L22" s="8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hidden="1" customHeight="1">
      <c r="A23" s="26"/>
      <c r="B23" s="27"/>
      <c r="C23" s="26"/>
      <c r="D23" s="26"/>
      <c r="E23" s="21" t="s">
        <v>33</v>
      </c>
      <c r="F23" s="26"/>
      <c r="G23" s="26"/>
      <c r="H23" s="26"/>
      <c r="I23" s="23" t="s">
        <v>26</v>
      </c>
      <c r="J23" s="21" t="s">
        <v>3</v>
      </c>
      <c r="K23" s="26"/>
      <c r="L23" s="8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" hidden="1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8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hidden="1" customHeight="1">
      <c r="A25" s="26"/>
      <c r="B25" s="27"/>
      <c r="C25" s="26"/>
      <c r="D25" s="23" t="s">
        <v>35</v>
      </c>
      <c r="E25" s="26"/>
      <c r="F25" s="26"/>
      <c r="G25" s="26"/>
      <c r="H25" s="26"/>
      <c r="I25" s="23" t="s">
        <v>23</v>
      </c>
      <c r="J25" s="21" t="s">
        <v>36</v>
      </c>
      <c r="K25" s="26"/>
      <c r="L25" s="8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hidden="1" customHeight="1">
      <c r="A26" s="26"/>
      <c r="B26" s="27"/>
      <c r="C26" s="26"/>
      <c r="D26" s="26"/>
      <c r="E26" s="21" t="s">
        <v>37</v>
      </c>
      <c r="F26" s="26"/>
      <c r="G26" s="26"/>
      <c r="H26" s="26"/>
      <c r="I26" s="23" t="s">
        <v>26</v>
      </c>
      <c r="J26" s="21" t="s">
        <v>3</v>
      </c>
      <c r="K26" s="26"/>
      <c r="L26" s="8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" hidden="1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8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hidden="1" customHeight="1">
      <c r="A28" s="26"/>
      <c r="B28" s="27"/>
      <c r="C28" s="26"/>
      <c r="D28" s="23" t="s">
        <v>38</v>
      </c>
      <c r="E28" s="26"/>
      <c r="F28" s="26"/>
      <c r="G28" s="26"/>
      <c r="H28" s="26"/>
      <c r="I28" s="26"/>
      <c r="J28" s="26"/>
      <c r="K28" s="26"/>
      <c r="L28" s="8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4.4" hidden="1" customHeight="1">
      <c r="A29" s="90"/>
      <c r="B29" s="91"/>
      <c r="C29" s="90"/>
      <c r="D29" s="90"/>
      <c r="E29" s="173" t="s">
        <v>3</v>
      </c>
      <c r="F29" s="173"/>
      <c r="G29" s="173"/>
      <c r="H29" s="173"/>
      <c r="I29" s="90"/>
      <c r="J29" s="90"/>
      <c r="K29" s="90"/>
      <c r="L29" s="92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</row>
    <row r="30" spans="1:31" s="2" customFormat="1" ht="6.9" hidden="1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8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hidden="1" customHeight="1">
      <c r="A31" s="26"/>
      <c r="B31" s="27"/>
      <c r="C31" s="26"/>
      <c r="D31" s="55"/>
      <c r="E31" s="55"/>
      <c r="F31" s="55"/>
      <c r="G31" s="55"/>
      <c r="H31" s="55"/>
      <c r="I31" s="55"/>
      <c r="J31" s="55"/>
      <c r="K31" s="55"/>
      <c r="L31" s="8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4" hidden="1" customHeight="1">
      <c r="A32" s="26"/>
      <c r="B32" s="27"/>
      <c r="C32" s="26"/>
      <c r="D32" s="93" t="s">
        <v>40</v>
      </c>
      <c r="E32" s="26"/>
      <c r="F32" s="26"/>
      <c r="G32" s="26"/>
      <c r="H32" s="26"/>
      <c r="I32" s="26"/>
      <c r="J32" s="60">
        <f>ROUND(J87, 2)</f>
        <v>137200</v>
      </c>
      <c r="K32" s="26"/>
      <c r="L32" s="8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" hidden="1" customHeight="1">
      <c r="A33" s="26"/>
      <c r="B33" s="27"/>
      <c r="C33" s="26"/>
      <c r="D33" s="55"/>
      <c r="E33" s="55"/>
      <c r="F33" s="55"/>
      <c r="G33" s="55"/>
      <c r="H33" s="55"/>
      <c r="I33" s="55"/>
      <c r="J33" s="55"/>
      <c r="K33" s="55"/>
      <c r="L33" s="8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hidden="1" customHeight="1">
      <c r="A34" s="26"/>
      <c r="B34" s="27"/>
      <c r="C34" s="26"/>
      <c r="D34" s="26"/>
      <c r="E34" s="26"/>
      <c r="F34" s="30" t="s">
        <v>42</v>
      </c>
      <c r="G34" s="26"/>
      <c r="H34" s="26"/>
      <c r="I34" s="30" t="s">
        <v>41</v>
      </c>
      <c r="J34" s="30" t="s">
        <v>43</v>
      </c>
      <c r="K34" s="26"/>
      <c r="L34" s="8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94" t="s">
        <v>44</v>
      </c>
      <c r="E35" s="23" t="s">
        <v>45</v>
      </c>
      <c r="F35" s="95">
        <f>ROUND((SUM(BE87:BE90)),  2)</f>
        <v>0</v>
      </c>
      <c r="G35" s="26"/>
      <c r="H35" s="26"/>
      <c r="I35" s="96">
        <v>0.21</v>
      </c>
      <c r="J35" s="95">
        <f>ROUND(((SUM(BE87:BE90))*I35),  2)</f>
        <v>0</v>
      </c>
      <c r="K35" s="26"/>
      <c r="L35" s="8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46</v>
      </c>
      <c r="F36" s="95">
        <f>ROUND((SUM(BF87:BF90)),  2)</f>
        <v>137200</v>
      </c>
      <c r="G36" s="26"/>
      <c r="H36" s="26"/>
      <c r="I36" s="96">
        <v>0.12</v>
      </c>
      <c r="J36" s="95">
        <f>ROUND(((SUM(BF87:BF90))*I36),  2)</f>
        <v>16464</v>
      </c>
      <c r="K36" s="26"/>
      <c r="L36" s="8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23" t="s">
        <v>47</v>
      </c>
      <c r="F37" s="95">
        <f>ROUND((SUM(BG87:BG90)),  2)</f>
        <v>0</v>
      </c>
      <c r="G37" s="26"/>
      <c r="H37" s="26"/>
      <c r="I37" s="96">
        <v>0.21</v>
      </c>
      <c r="J37" s="95">
        <f>0</f>
        <v>0</v>
      </c>
      <c r="K37" s="26"/>
      <c r="L37" s="8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" hidden="1" customHeight="1">
      <c r="A38" s="26"/>
      <c r="B38" s="27"/>
      <c r="C38" s="26"/>
      <c r="D38" s="26"/>
      <c r="E38" s="23" t="s">
        <v>48</v>
      </c>
      <c r="F38" s="95">
        <f>ROUND((SUM(BH87:BH90)),  2)</f>
        <v>0</v>
      </c>
      <c r="G38" s="26"/>
      <c r="H38" s="26"/>
      <c r="I38" s="96">
        <v>0.12</v>
      </c>
      <c r="J38" s="95">
        <f>0</f>
        <v>0</v>
      </c>
      <c r="K38" s="26"/>
      <c r="L38" s="8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" hidden="1" customHeight="1">
      <c r="A39" s="26"/>
      <c r="B39" s="27"/>
      <c r="C39" s="26"/>
      <c r="D39" s="26"/>
      <c r="E39" s="23" t="s">
        <v>49</v>
      </c>
      <c r="F39" s="95">
        <f>ROUND((SUM(BI87:BI90)),  2)</f>
        <v>0</v>
      </c>
      <c r="G39" s="26"/>
      <c r="H39" s="26"/>
      <c r="I39" s="96">
        <v>0</v>
      </c>
      <c r="J39" s="95">
        <f>0</f>
        <v>0</v>
      </c>
      <c r="K39" s="26"/>
      <c r="L39" s="8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" hidden="1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8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4" hidden="1" customHeight="1">
      <c r="A41" s="26"/>
      <c r="B41" s="27"/>
      <c r="C41" s="97"/>
      <c r="D41" s="98" t="s">
        <v>50</v>
      </c>
      <c r="E41" s="49"/>
      <c r="F41" s="49"/>
      <c r="G41" s="99" t="s">
        <v>51</v>
      </c>
      <c r="H41" s="100" t="s">
        <v>52</v>
      </c>
      <c r="I41" s="49"/>
      <c r="J41" s="101">
        <f>SUM(J32:J39)</f>
        <v>153664</v>
      </c>
      <c r="K41" s="102"/>
      <c r="L41" s="8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" hidden="1" customHeight="1">
      <c r="A42" s="26"/>
      <c r="B42" s="36"/>
      <c r="C42" s="37"/>
      <c r="D42" s="37"/>
      <c r="E42" s="37"/>
      <c r="F42" s="37"/>
      <c r="G42" s="37"/>
      <c r="H42" s="37"/>
      <c r="I42" s="37"/>
      <c r="J42" s="37"/>
      <c r="K42" s="37"/>
      <c r="L42" s="8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hidden="1"/>
    <row r="44" spans="1:31" hidden="1"/>
    <row r="45" spans="1:31" hidden="1"/>
    <row r="46" spans="1:31" s="2" customFormat="1" ht="6.9" customHeight="1">
      <c r="A46" s="26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89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</row>
    <row r="47" spans="1:31" s="2" customFormat="1" ht="24.9" customHeight="1">
      <c r="A47" s="26"/>
      <c r="B47" s="27"/>
      <c r="C47" s="18" t="s">
        <v>99</v>
      </c>
      <c r="D47" s="26"/>
      <c r="E47" s="26"/>
      <c r="F47" s="26"/>
      <c r="G47" s="26"/>
      <c r="H47" s="26"/>
      <c r="I47" s="26"/>
      <c r="J47" s="26"/>
      <c r="K47" s="26"/>
      <c r="L47" s="89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</row>
    <row r="48" spans="1:31" s="2" customFormat="1" ht="6.9" customHeight="1">
      <c r="A48" s="26"/>
      <c r="B48" s="27"/>
      <c r="C48" s="26"/>
      <c r="D48" s="26"/>
      <c r="E48" s="26"/>
      <c r="F48" s="26"/>
      <c r="G48" s="26"/>
      <c r="H48" s="26"/>
      <c r="I48" s="26"/>
      <c r="J48" s="26"/>
      <c r="K48" s="26"/>
      <c r="L48" s="89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</row>
    <row r="49" spans="1:47" s="2" customFormat="1" ht="12" customHeight="1">
      <c r="A49" s="26"/>
      <c r="B49" s="27"/>
      <c r="C49" s="23" t="s">
        <v>15</v>
      </c>
      <c r="D49" s="26"/>
      <c r="E49" s="26"/>
      <c r="F49" s="26"/>
      <c r="G49" s="26"/>
      <c r="H49" s="26"/>
      <c r="I49" s="26"/>
      <c r="J49" s="26"/>
      <c r="K49" s="26"/>
      <c r="L49" s="89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</row>
    <row r="50" spans="1:47" s="2" customFormat="1" ht="14.4" customHeight="1">
      <c r="A50" s="26"/>
      <c r="B50" s="27"/>
      <c r="C50" s="26"/>
      <c r="D50" s="26"/>
      <c r="E50" s="200" t="str">
        <f>E7</f>
        <v>Změna dokončené stavby, Odolov č.p. 35, na p. st. č. 162</v>
      </c>
      <c r="F50" s="201"/>
      <c r="G50" s="201"/>
      <c r="H50" s="201"/>
      <c r="I50" s="26"/>
      <c r="J50" s="26"/>
      <c r="K50" s="26"/>
      <c r="L50" s="89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</row>
    <row r="51" spans="1:47" s="1" customFormat="1" ht="12" customHeight="1">
      <c r="B51" s="17"/>
      <c r="C51" s="23" t="s">
        <v>95</v>
      </c>
      <c r="L51" s="17"/>
    </row>
    <row r="52" spans="1:47" s="2" customFormat="1" ht="14.4" customHeight="1">
      <c r="A52" s="26"/>
      <c r="B52" s="27"/>
      <c r="C52" s="26"/>
      <c r="D52" s="26"/>
      <c r="E52" s="200" t="s">
        <v>96</v>
      </c>
      <c r="F52" s="199"/>
      <c r="G52" s="199"/>
      <c r="H52" s="199"/>
      <c r="I52" s="26"/>
      <c r="J52" s="26"/>
      <c r="K52" s="26"/>
      <c r="L52" s="89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</row>
    <row r="53" spans="1:47" s="2" customFormat="1" ht="12" customHeight="1">
      <c r="A53" s="26"/>
      <c r="B53" s="27"/>
      <c r="C53" s="23" t="s">
        <v>97</v>
      </c>
      <c r="D53" s="26"/>
      <c r="E53" s="26"/>
      <c r="F53" s="26"/>
      <c r="G53" s="26"/>
      <c r="H53" s="26"/>
      <c r="I53" s="26"/>
      <c r="J53" s="26"/>
      <c r="K53" s="26"/>
      <c r="L53" s="89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</row>
    <row r="54" spans="1:47" s="2" customFormat="1" ht="15.65" customHeight="1">
      <c r="A54" s="26"/>
      <c r="B54" s="27"/>
      <c r="C54" s="26"/>
      <c r="D54" s="26"/>
      <c r="E54" s="190" t="str">
        <f>E11</f>
        <v>3.2 - Navýšení elektro prací</v>
      </c>
      <c r="F54" s="199"/>
      <c r="G54" s="199"/>
      <c r="H54" s="199"/>
      <c r="I54" s="26"/>
      <c r="J54" s="26"/>
      <c r="K54" s="26"/>
      <c r="L54" s="89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</row>
    <row r="55" spans="1:47" s="2" customFormat="1" ht="6.9" customHeight="1">
      <c r="A55" s="26"/>
      <c r="B55" s="27"/>
      <c r="C55" s="26"/>
      <c r="D55" s="26"/>
      <c r="E55" s="26"/>
      <c r="F55" s="26"/>
      <c r="G55" s="26"/>
      <c r="H55" s="26"/>
      <c r="I55" s="26"/>
      <c r="J55" s="26"/>
      <c r="K55" s="26"/>
      <c r="L55" s="89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</row>
    <row r="56" spans="1:47" s="2" customFormat="1" ht="12" customHeight="1">
      <c r="A56" s="26"/>
      <c r="B56" s="27"/>
      <c r="C56" s="23" t="s">
        <v>19</v>
      </c>
      <c r="D56" s="26"/>
      <c r="E56" s="26"/>
      <c r="F56" s="21" t="str">
        <f>F14</f>
        <v>Odolov</v>
      </c>
      <c r="G56" s="26"/>
      <c r="H56" s="26"/>
      <c r="I56" s="23" t="s">
        <v>21</v>
      </c>
      <c r="J56" s="44"/>
      <c r="K56" s="26"/>
      <c r="L56" s="89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</row>
    <row r="57" spans="1:47" s="2" customFormat="1" ht="6.9" customHeight="1">
      <c r="A57" s="26"/>
      <c r="B57" s="27"/>
      <c r="C57" s="26"/>
      <c r="D57" s="26"/>
      <c r="E57" s="26"/>
      <c r="F57" s="26"/>
      <c r="G57" s="26"/>
      <c r="H57" s="26"/>
      <c r="I57" s="26"/>
      <c r="J57" s="26"/>
      <c r="K57" s="26"/>
      <c r="L57" s="89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</row>
    <row r="58" spans="1:47" s="2" customFormat="1" ht="15.65" customHeight="1">
      <c r="A58" s="26"/>
      <c r="B58" s="27"/>
      <c r="C58" s="23" t="s">
        <v>22</v>
      </c>
      <c r="D58" s="26"/>
      <c r="E58" s="26"/>
      <c r="F58" s="21" t="str">
        <f>E17</f>
        <v>Obec Malé Svatoňovice</v>
      </c>
      <c r="G58" s="26"/>
      <c r="H58" s="26"/>
      <c r="I58" s="23" t="s">
        <v>31</v>
      </c>
      <c r="J58" s="24" t="str">
        <f>E23</f>
        <v>Ing. Vladislav Stárek</v>
      </c>
      <c r="K58" s="26"/>
      <c r="L58" s="89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</row>
    <row r="59" spans="1:47" s="2" customFormat="1" ht="15.65" customHeight="1">
      <c r="A59" s="26"/>
      <c r="B59" s="27"/>
      <c r="C59" s="23" t="s">
        <v>27</v>
      </c>
      <c r="D59" s="26"/>
      <c r="E59" s="26"/>
      <c r="F59" s="21" t="str">
        <f>IF(E20="","",E20)</f>
        <v>SORMIG stavební společnost s.r.o.</v>
      </c>
      <c r="G59" s="26"/>
      <c r="H59" s="26"/>
      <c r="I59" s="23" t="s">
        <v>35</v>
      </c>
      <c r="J59" s="24" t="str">
        <f>E26</f>
        <v>Petr Herzog</v>
      </c>
      <c r="K59" s="26"/>
      <c r="L59" s="89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</row>
    <row r="60" spans="1:47" s="2" customFormat="1" ht="10.4" customHeight="1">
      <c r="A60" s="26"/>
      <c r="B60" s="27"/>
      <c r="C60" s="26"/>
      <c r="D60" s="26"/>
      <c r="E60" s="26"/>
      <c r="F60" s="26"/>
      <c r="G60" s="26"/>
      <c r="H60" s="26"/>
      <c r="I60" s="26"/>
      <c r="J60" s="26"/>
      <c r="K60" s="26"/>
      <c r="L60" s="89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</row>
    <row r="61" spans="1:47" s="2" customFormat="1" ht="29.25" customHeight="1">
      <c r="A61" s="26"/>
      <c r="B61" s="27"/>
      <c r="C61" s="103" t="s">
        <v>100</v>
      </c>
      <c r="D61" s="97"/>
      <c r="E61" s="97"/>
      <c r="F61" s="97"/>
      <c r="G61" s="97"/>
      <c r="H61" s="97"/>
      <c r="I61" s="97"/>
      <c r="J61" s="104" t="s">
        <v>101</v>
      </c>
      <c r="K61" s="97"/>
      <c r="L61" s="8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47" s="2" customFormat="1" ht="10.4" customHeight="1">
      <c r="A62" s="26"/>
      <c r="B62" s="27"/>
      <c r="C62" s="26"/>
      <c r="D62" s="26"/>
      <c r="E62" s="26"/>
      <c r="F62" s="26"/>
      <c r="G62" s="26"/>
      <c r="H62" s="26"/>
      <c r="I62" s="26"/>
      <c r="J62" s="26"/>
      <c r="K62" s="26"/>
      <c r="L62" s="89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</row>
    <row r="63" spans="1:47" s="2" customFormat="1" ht="22.75" customHeight="1">
      <c r="A63" s="26"/>
      <c r="B63" s="27"/>
      <c r="C63" s="105" t="s">
        <v>72</v>
      </c>
      <c r="D63" s="26"/>
      <c r="E63" s="26"/>
      <c r="F63" s="26"/>
      <c r="G63" s="26"/>
      <c r="H63" s="26"/>
      <c r="I63" s="26"/>
      <c r="J63" s="60">
        <f>J87</f>
        <v>137200</v>
      </c>
      <c r="K63" s="26"/>
      <c r="L63" s="89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U63" s="14" t="s">
        <v>102</v>
      </c>
    </row>
    <row r="64" spans="1:47" s="9" customFormat="1" ht="24.9" customHeight="1">
      <c r="B64" s="106"/>
      <c r="D64" s="107" t="s">
        <v>145</v>
      </c>
      <c r="E64" s="108"/>
      <c r="F64" s="108"/>
      <c r="G64" s="108"/>
      <c r="H64" s="108"/>
      <c r="I64" s="108"/>
      <c r="J64" s="109">
        <f>J88</f>
        <v>137200</v>
      </c>
      <c r="L64" s="106"/>
    </row>
    <row r="65" spans="1:31" s="10" customFormat="1" ht="20" customHeight="1">
      <c r="B65" s="110"/>
      <c r="D65" s="111" t="s">
        <v>146</v>
      </c>
      <c r="E65" s="112"/>
      <c r="F65" s="112"/>
      <c r="G65" s="112"/>
      <c r="H65" s="112"/>
      <c r="I65" s="112"/>
      <c r="J65" s="113">
        <f>J89</f>
        <v>137200</v>
      </c>
      <c r="L65" s="110"/>
    </row>
    <row r="66" spans="1:31" s="2" customFormat="1" ht="21.75" customHeight="1">
      <c r="A66" s="26"/>
      <c r="B66" s="27"/>
      <c r="C66" s="26"/>
      <c r="D66" s="26"/>
      <c r="E66" s="26"/>
      <c r="F66" s="26"/>
      <c r="G66" s="26"/>
      <c r="H66" s="26"/>
      <c r="I66" s="26"/>
      <c r="J66" s="26"/>
      <c r="K66" s="26"/>
      <c r="L66" s="89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</row>
    <row r="67" spans="1:31" s="2" customFormat="1" ht="6.9" customHeight="1">
      <c r="A67" s="26"/>
      <c r="B67" s="36"/>
      <c r="C67" s="37"/>
      <c r="D67" s="37"/>
      <c r="E67" s="37"/>
      <c r="F67" s="37"/>
      <c r="G67" s="37"/>
      <c r="H67" s="37"/>
      <c r="I67" s="37"/>
      <c r="J67" s="37"/>
      <c r="K67" s="37"/>
      <c r="L67" s="89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</row>
    <row r="71" spans="1:31" s="2" customFormat="1" ht="6.9" customHeight="1">
      <c r="A71" s="26"/>
      <c r="B71" s="38"/>
      <c r="C71" s="39"/>
      <c r="D71" s="39"/>
      <c r="E71" s="39"/>
      <c r="F71" s="39"/>
      <c r="G71" s="39"/>
      <c r="H71" s="39"/>
      <c r="I71" s="39"/>
      <c r="J71" s="39"/>
      <c r="K71" s="39"/>
      <c r="L71" s="89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</row>
    <row r="72" spans="1:31" s="2" customFormat="1" ht="24.9" customHeight="1">
      <c r="A72" s="26"/>
      <c r="B72" s="27"/>
      <c r="C72" s="18" t="s">
        <v>106</v>
      </c>
      <c r="D72" s="26"/>
      <c r="E72" s="26"/>
      <c r="F72" s="26"/>
      <c r="G72" s="26"/>
      <c r="H72" s="26"/>
      <c r="I72" s="26"/>
      <c r="J72" s="26"/>
      <c r="K72" s="26"/>
      <c r="L72" s="89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</row>
    <row r="73" spans="1:31" s="2" customFormat="1" ht="6.9" customHeight="1">
      <c r="A73" s="26"/>
      <c r="B73" s="27"/>
      <c r="C73" s="26"/>
      <c r="D73" s="26"/>
      <c r="E73" s="26"/>
      <c r="F73" s="26"/>
      <c r="G73" s="26"/>
      <c r="H73" s="26"/>
      <c r="I73" s="26"/>
      <c r="J73" s="26"/>
      <c r="K73" s="26"/>
      <c r="L73" s="89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</row>
    <row r="74" spans="1:31" s="2" customFormat="1" ht="12" customHeight="1">
      <c r="A74" s="26"/>
      <c r="B74" s="27"/>
      <c r="C74" s="23" t="s">
        <v>15</v>
      </c>
      <c r="D74" s="26"/>
      <c r="E74" s="26"/>
      <c r="F74" s="26"/>
      <c r="G74" s="26"/>
      <c r="H74" s="26"/>
      <c r="I74" s="26"/>
      <c r="J74" s="26"/>
      <c r="K74" s="26"/>
      <c r="L74" s="89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</row>
    <row r="75" spans="1:31" s="2" customFormat="1" ht="14.4" customHeight="1">
      <c r="A75" s="26"/>
      <c r="B75" s="27"/>
      <c r="C75" s="26"/>
      <c r="D75" s="26"/>
      <c r="E75" s="200" t="str">
        <f>E7</f>
        <v>Změna dokončené stavby, Odolov č.p. 35, na p. st. č. 162</v>
      </c>
      <c r="F75" s="201"/>
      <c r="G75" s="201"/>
      <c r="H75" s="201"/>
      <c r="I75" s="26"/>
      <c r="J75" s="26"/>
      <c r="K75" s="26"/>
      <c r="L75" s="89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</row>
    <row r="76" spans="1:31" s="1" customFormat="1" ht="12" customHeight="1">
      <c r="B76" s="17"/>
      <c r="C76" s="23" t="s">
        <v>95</v>
      </c>
      <c r="L76" s="17"/>
    </row>
    <row r="77" spans="1:31" s="2" customFormat="1" ht="14.4" customHeight="1">
      <c r="A77" s="26"/>
      <c r="B77" s="27"/>
      <c r="C77" s="26"/>
      <c r="D77" s="26"/>
      <c r="E77" s="200" t="s">
        <v>96</v>
      </c>
      <c r="F77" s="199"/>
      <c r="G77" s="199"/>
      <c r="H77" s="199"/>
      <c r="I77" s="26"/>
      <c r="J77" s="26"/>
      <c r="K77" s="26"/>
      <c r="L77" s="8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 s="2" customFormat="1" ht="12" customHeight="1">
      <c r="A78" s="26"/>
      <c r="B78" s="27"/>
      <c r="C78" s="23" t="s">
        <v>97</v>
      </c>
      <c r="D78" s="26"/>
      <c r="E78" s="26"/>
      <c r="F78" s="26"/>
      <c r="G78" s="26"/>
      <c r="H78" s="26"/>
      <c r="I78" s="26"/>
      <c r="J78" s="26"/>
      <c r="K78" s="26"/>
      <c r="L78" s="89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</row>
    <row r="79" spans="1:31" s="2" customFormat="1" ht="15.65" customHeight="1">
      <c r="A79" s="26"/>
      <c r="B79" s="27"/>
      <c r="C79" s="26"/>
      <c r="D79" s="26"/>
      <c r="E79" s="190" t="str">
        <f>E11</f>
        <v>3.2 - Navýšení elektro prací</v>
      </c>
      <c r="F79" s="199"/>
      <c r="G79" s="199"/>
      <c r="H79" s="199"/>
      <c r="I79" s="26"/>
      <c r="J79" s="26"/>
      <c r="K79" s="26"/>
      <c r="L79" s="89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</row>
    <row r="80" spans="1:31" s="2" customFormat="1" ht="6.9" customHeight="1">
      <c r="A80" s="26"/>
      <c r="B80" s="27"/>
      <c r="C80" s="26"/>
      <c r="D80" s="26"/>
      <c r="E80" s="26"/>
      <c r="F80" s="26"/>
      <c r="G80" s="26"/>
      <c r="H80" s="26"/>
      <c r="I80" s="26"/>
      <c r="J80" s="26"/>
      <c r="K80" s="26"/>
      <c r="L80" s="89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</row>
    <row r="81" spans="1:65" s="2" customFormat="1" ht="12" customHeight="1">
      <c r="A81" s="26"/>
      <c r="B81" s="27"/>
      <c r="C81" s="23" t="s">
        <v>19</v>
      </c>
      <c r="D81" s="26"/>
      <c r="E81" s="26"/>
      <c r="F81" s="21" t="str">
        <f>F14</f>
        <v>Odolov</v>
      </c>
      <c r="G81" s="26"/>
      <c r="H81" s="26"/>
      <c r="I81" s="23" t="s">
        <v>21</v>
      </c>
      <c r="J81" s="44"/>
      <c r="K81" s="26"/>
      <c r="L81" s="8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65" s="2" customFormat="1" ht="6.9" customHeight="1">
      <c r="A82" s="26"/>
      <c r="B82" s="27"/>
      <c r="C82" s="26"/>
      <c r="D82" s="26"/>
      <c r="E82" s="26"/>
      <c r="F82" s="26"/>
      <c r="G82" s="26"/>
      <c r="H82" s="26"/>
      <c r="I82" s="26"/>
      <c r="J82" s="26"/>
      <c r="K82" s="26"/>
      <c r="L82" s="8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65" s="2" customFormat="1" ht="15.65" customHeight="1">
      <c r="A83" s="26"/>
      <c r="B83" s="27"/>
      <c r="C83" s="23" t="s">
        <v>22</v>
      </c>
      <c r="D83" s="26"/>
      <c r="E83" s="26"/>
      <c r="F83" s="21" t="str">
        <f>E17</f>
        <v>Obec Malé Svatoňovice</v>
      </c>
      <c r="G83" s="26"/>
      <c r="H83" s="26"/>
      <c r="I83" s="23" t="s">
        <v>31</v>
      </c>
      <c r="J83" s="24" t="str">
        <f>E23</f>
        <v>Ing. Vladislav Stárek</v>
      </c>
      <c r="K83" s="26"/>
      <c r="L83" s="8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65" s="2" customFormat="1" ht="15.65" customHeight="1">
      <c r="A84" s="26"/>
      <c r="B84" s="27"/>
      <c r="C84" s="23" t="s">
        <v>27</v>
      </c>
      <c r="D84" s="26"/>
      <c r="E84" s="26"/>
      <c r="F84" s="21" t="str">
        <f>IF(E20="","",E20)</f>
        <v>SORMIG stavební společnost s.r.o.</v>
      </c>
      <c r="G84" s="26"/>
      <c r="H84" s="26"/>
      <c r="I84" s="23" t="s">
        <v>35</v>
      </c>
      <c r="J84" s="24" t="str">
        <f>E26</f>
        <v>Petr Herzog</v>
      </c>
      <c r="K84" s="26"/>
      <c r="L84" s="8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65" s="2" customFormat="1" ht="10.4" customHeight="1">
      <c r="A85" s="26"/>
      <c r="B85" s="27"/>
      <c r="C85" s="26"/>
      <c r="D85" s="26"/>
      <c r="E85" s="26"/>
      <c r="F85" s="26"/>
      <c r="G85" s="26"/>
      <c r="H85" s="26"/>
      <c r="I85" s="26"/>
      <c r="J85" s="26"/>
      <c r="K85" s="26"/>
      <c r="L85" s="8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65" s="11" customFormat="1" ht="29.25" customHeight="1">
      <c r="A86" s="114"/>
      <c r="B86" s="115"/>
      <c r="C86" s="116" t="s">
        <v>107</v>
      </c>
      <c r="D86" s="117" t="s">
        <v>59</v>
      </c>
      <c r="E86" s="117" t="s">
        <v>55</v>
      </c>
      <c r="F86" s="117" t="s">
        <v>56</v>
      </c>
      <c r="G86" s="117" t="s">
        <v>108</v>
      </c>
      <c r="H86" s="117" t="s">
        <v>109</v>
      </c>
      <c r="I86" s="117" t="s">
        <v>110</v>
      </c>
      <c r="J86" s="118" t="s">
        <v>101</v>
      </c>
      <c r="K86" s="119" t="s">
        <v>111</v>
      </c>
      <c r="L86" s="120"/>
      <c r="M86" s="51" t="s">
        <v>3</v>
      </c>
      <c r="N86" s="52" t="s">
        <v>44</v>
      </c>
      <c r="O86" s="52" t="s">
        <v>112</v>
      </c>
      <c r="P86" s="52" t="s">
        <v>113</v>
      </c>
      <c r="Q86" s="52" t="s">
        <v>114</v>
      </c>
      <c r="R86" s="52" t="s">
        <v>115</v>
      </c>
      <c r="S86" s="52" t="s">
        <v>116</v>
      </c>
      <c r="T86" s="53" t="s">
        <v>117</v>
      </c>
      <c r="U86" s="114"/>
      <c r="V86" s="114"/>
      <c r="W86" s="114"/>
      <c r="X86" s="114"/>
      <c r="Y86" s="114"/>
      <c r="Z86" s="114"/>
      <c r="AA86" s="114"/>
      <c r="AB86" s="114"/>
      <c r="AC86" s="114"/>
      <c r="AD86" s="114"/>
      <c r="AE86" s="114"/>
    </row>
    <row r="87" spans="1:65" s="2" customFormat="1" ht="22.75" customHeight="1">
      <c r="A87" s="26"/>
      <c r="B87" s="27"/>
      <c r="C87" s="58" t="s">
        <v>118</v>
      </c>
      <c r="D87" s="26"/>
      <c r="E87" s="26"/>
      <c r="F87" s="26"/>
      <c r="G87" s="26"/>
      <c r="H87" s="26"/>
      <c r="I87" s="26"/>
      <c r="J87" s="121">
        <f>BK87</f>
        <v>137200</v>
      </c>
      <c r="K87" s="26"/>
      <c r="L87" s="27"/>
      <c r="M87" s="54"/>
      <c r="N87" s="45"/>
      <c r="O87" s="55"/>
      <c r="P87" s="122">
        <f>P88</f>
        <v>0</v>
      </c>
      <c r="Q87" s="55"/>
      <c r="R87" s="122">
        <f>R88</f>
        <v>0</v>
      </c>
      <c r="S87" s="55"/>
      <c r="T87" s="123">
        <f>T88</f>
        <v>0</v>
      </c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T87" s="14" t="s">
        <v>73</v>
      </c>
      <c r="AU87" s="14" t="s">
        <v>102</v>
      </c>
      <c r="BK87" s="124">
        <f>BK88</f>
        <v>137200</v>
      </c>
    </row>
    <row r="88" spans="1:65" s="12" customFormat="1" ht="26" customHeight="1">
      <c r="B88" s="125"/>
      <c r="D88" s="126" t="s">
        <v>73</v>
      </c>
      <c r="E88" s="127" t="s">
        <v>147</v>
      </c>
      <c r="F88" s="127" t="s">
        <v>148</v>
      </c>
      <c r="J88" s="128">
        <f>BK88</f>
        <v>137200</v>
      </c>
      <c r="L88" s="125"/>
      <c r="M88" s="129"/>
      <c r="N88" s="130"/>
      <c r="O88" s="130"/>
      <c r="P88" s="131">
        <f>P89</f>
        <v>0</v>
      </c>
      <c r="Q88" s="130"/>
      <c r="R88" s="131">
        <f>R89</f>
        <v>0</v>
      </c>
      <c r="S88" s="130"/>
      <c r="T88" s="132">
        <f>T89</f>
        <v>0</v>
      </c>
      <c r="AR88" s="126" t="s">
        <v>124</v>
      </c>
      <c r="AT88" s="133" t="s">
        <v>73</v>
      </c>
      <c r="AU88" s="133" t="s">
        <v>74</v>
      </c>
      <c r="AY88" s="126" t="s">
        <v>121</v>
      </c>
      <c r="BK88" s="134">
        <f>BK89</f>
        <v>137200</v>
      </c>
    </row>
    <row r="89" spans="1:65" s="12" customFormat="1" ht="22.75" customHeight="1">
      <c r="B89" s="125"/>
      <c r="D89" s="126" t="s">
        <v>73</v>
      </c>
      <c r="E89" s="135" t="s">
        <v>149</v>
      </c>
      <c r="F89" s="135" t="s">
        <v>150</v>
      </c>
      <c r="J89" s="136">
        <f>BK89</f>
        <v>137200</v>
      </c>
      <c r="L89" s="125"/>
      <c r="M89" s="129"/>
      <c r="N89" s="130"/>
      <c r="O89" s="130"/>
      <c r="P89" s="131">
        <f>P90</f>
        <v>0</v>
      </c>
      <c r="Q89" s="130"/>
      <c r="R89" s="131">
        <f>R90</f>
        <v>0</v>
      </c>
      <c r="S89" s="130"/>
      <c r="T89" s="132">
        <f>T90</f>
        <v>0</v>
      </c>
      <c r="AR89" s="126" t="s">
        <v>124</v>
      </c>
      <c r="AT89" s="133" t="s">
        <v>73</v>
      </c>
      <c r="AU89" s="133" t="s">
        <v>80</v>
      </c>
      <c r="AY89" s="126" t="s">
        <v>121</v>
      </c>
      <c r="BK89" s="134">
        <f>BK90</f>
        <v>137200</v>
      </c>
    </row>
    <row r="90" spans="1:65" s="2" customFormat="1" ht="14.4" customHeight="1">
      <c r="A90" s="26"/>
      <c r="B90" s="137"/>
      <c r="C90" s="138" t="s">
        <v>80</v>
      </c>
      <c r="D90" s="138" t="s">
        <v>125</v>
      </c>
      <c r="E90" s="139" t="s">
        <v>131</v>
      </c>
      <c r="F90" s="140" t="s">
        <v>151</v>
      </c>
      <c r="G90" s="141" t="s">
        <v>133</v>
      </c>
      <c r="H90" s="142">
        <v>137200</v>
      </c>
      <c r="I90" s="143">
        <v>1</v>
      </c>
      <c r="J90" s="143">
        <f>ROUND(I90*H90,2)</f>
        <v>137200</v>
      </c>
      <c r="K90" s="144"/>
      <c r="L90" s="27"/>
      <c r="M90" s="153" t="s">
        <v>3</v>
      </c>
      <c r="N90" s="154" t="s">
        <v>46</v>
      </c>
      <c r="O90" s="155">
        <v>0</v>
      </c>
      <c r="P90" s="155">
        <f>O90*H90</f>
        <v>0</v>
      </c>
      <c r="Q90" s="155">
        <v>0</v>
      </c>
      <c r="R90" s="155">
        <f>Q90*H90</f>
        <v>0</v>
      </c>
      <c r="S90" s="155">
        <v>0</v>
      </c>
      <c r="T90" s="156">
        <f>S90*H90</f>
        <v>0</v>
      </c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R90" s="149" t="s">
        <v>152</v>
      </c>
      <c r="AT90" s="149" t="s">
        <v>125</v>
      </c>
      <c r="AU90" s="149" t="s">
        <v>86</v>
      </c>
      <c r="AY90" s="14" t="s">
        <v>121</v>
      </c>
      <c r="BE90" s="150">
        <f>IF(N90="základní",J90,0)</f>
        <v>0</v>
      </c>
      <c r="BF90" s="150">
        <f>IF(N90="snížená",J90,0)</f>
        <v>137200</v>
      </c>
      <c r="BG90" s="150">
        <f>IF(N90="zákl. přenesená",J90,0)</f>
        <v>0</v>
      </c>
      <c r="BH90" s="150">
        <f>IF(N90="sníž. přenesená",J90,0)</f>
        <v>0</v>
      </c>
      <c r="BI90" s="150">
        <f>IF(N90="nulová",J90,0)</f>
        <v>0</v>
      </c>
      <c r="BJ90" s="14" t="s">
        <v>86</v>
      </c>
      <c r="BK90" s="150">
        <f>ROUND(I90*H90,2)</f>
        <v>137200</v>
      </c>
      <c r="BL90" s="14" t="s">
        <v>152</v>
      </c>
      <c r="BM90" s="149" t="s">
        <v>153</v>
      </c>
    </row>
    <row r="91" spans="1:65" s="2" customFormat="1" ht="6.9" customHeight="1">
      <c r="A91" s="26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27"/>
      <c r="M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</sheetData>
  <autoFilter ref="C86:K90"/>
  <mergeCells count="12">
    <mergeCell ref="E79:H79"/>
    <mergeCell ref="L2:V2"/>
    <mergeCell ref="E50:H50"/>
    <mergeCell ref="E52:H52"/>
    <mergeCell ref="E54:H54"/>
    <mergeCell ref="E75:H75"/>
    <mergeCell ref="E77:H7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28"/>
  <sheetViews>
    <sheetView showGridLines="0" workbookViewId="0">
      <selection activeCell="J89" sqref="J89"/>
    </sheetView>
  </sheetViews>
  <sheetFormatPr defaultRowHeight="10"/>
  <cols>
    <col min="1" max="1" width="8.88671875" style="1" customWidth="1"/>
    <col min="2" max="2" width="1.109375" style="1" customWidth="1"/>
    <col min="3" max="3" width="4.44140625" style="1" customWidth="1"/>
    <col min="4" max="4" width="4.5546875" style="1" customWidth="1"/>
    <col min="5" max="5" width="18.33203125" style="1" customWidth="1"/>
    <col min="6" max="6" width="108" style="1" customWidth="1"/>
    <col min="7" max="7" width="8" style="1" customWidth="1"/>
    <col min="8" max="8" width="15" style="1" customWidth="1"/>
    <col min="9" max="9" width="16.88671875" style="1" customWidth="1"/>
    <col min="10" max="10" width="23.88671875" style="1" customWidth="1"/>
    <col min="11" max="11" width="23.88671875" style="1" hidden="1" customWidth="1"/>
    <col min="12" max="12" width="10" style="1" customWidth="1"/>
    <col min="13" max="13" width="11.5546875" style="1" hidden="1" customWidth="1"/>
    <col min="14" max="14" width="9.109375" style="1" hidden="1"/>
    <col min="15" max="20" width="15.109375" style="1" hidden="1" customWidth="1"/>
    <col min="21" max="21" width="17.44140625" style="1" hidden="1" customWidth="1"/>
    <col min="22" max="22" width="13.109375" style="1" customWidth="1"/>
    <col min="23" max="23" width="17.44140625" style="1" customWidth="1"/>
    <col min="24" max="24" width="13.109375" style="1" customWidth="1"/>
    <col min="25" max="25" width="16" style="1" customWidth="1"/>
    <col min="26" max="26" width="11.6640625" style="1" customWidth="1"/>
    <col min="27" max="27" width="16" style="1" customWidth="1"/>
    <col min="28" max="28" width="17.44140625" style="1" customWidth="1"/>
    <col min="29" max="29" width="11.6640625" style="1" customWidth="1"/>
    <col min="30" max="30" width="16" style="1" customWidth="1"/>
    <col min="31" max="31" width="17.44140625" style="1" customWidth="1"/>
    <col min="44" max="65" width="9.109375" style="1" hidden="1"/>
  </cols>
  <sheetData>
    <row r="1" spans="1:46">
      <c r="A1" s="87"/>
    </row>
    <row r="2" spans="1:46" s="1" customFormat="1" ht="36.9" customHeight="1">
      <c r="L2" s="162" t="s">
        <v>6</v>
      </c>
      <c r="M2" s="163"/>
      <c r="N2" s="163"/>
      <c r="O2" s="163"/>
      <c r="P2" s="163"/>
      <c r="Q2" s="163"/>
      <c r="R2" s="163"/>
      <c r="S2" s="163"/>
      <c r="T2" s="163"/>
      <c r="U2" s="163"/>
      <c r="V2" s="163"/>
      <c r="AT2" s="14" t="s">
        <v>93</v>
      </c>
    </row>
    <row r="3" spans="1:46" s="1" customFormat="1" ht="6.9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80</v>
      </c>
    </row>
    <row r="4" spans="1:46" s="1" customFormat="1" ht="24.9" hidden="1" customHeight="1">
      <c r="B4" s="17"/>
      <c r="D4" s="18" t="s">
        <v>94</v>
      </c>
      <c r="L4" s="17"/>
      <c r="M4" s="88" t="s">
        <v>11</v>
      </c>
      <c r="AT4" s="14" t="s">
        <v>4</v>
      </c>
    </row>
    <row r="5" spans="1:46" s="1" customFormat="1" ht="6.9" hidden="1" customHeight="1">
      <c r="B5" s="17"/>
      <c r="L5" s="17"/>
    </row>
    <row r="6" spans="1:46" s="1" customFormat="1" ht="12" hidden="1" customHeight="1">
      <c r="B6" s="17"/>
      <c r="D6" s="23" t="s">
        <v>15</v>
      </c>
      <c r="L6" s="17"/>
    </row>
    <row r="7" spans="1:46" s="1" customFormat="1" ht="14.4" hidden="1" customHeight="1">
      <c r="B7" s="17"/>
      <c r="E7" s="200" t="str">
        <f>'Rekapitulace stavby'!K6</f>
        <v>Změna dokončené stavby, Odolov č.p. 35, na p. st. č. 162</v>
      </c>
      <c r="F7" s="201"/>
      <c r="G7" s="201"/>
      <c r="H7" s="201"/>
      <c r="L7" s="17"/>
    </row>
    <row r="8" spans="1:46" s="1" customFormat="1" ht="12" hidden="1" customHeight="1">
      <c r="B8" s="17"/>
      <c r="D8" s="23" t="s">
        <v>95</v>
      </c>
      <c r="L8" s="17"/>
    </row>
    <row r="9" spans="1:46" s="2" customFormat="1" ht="14.4" hidden="1" customHeight="1">
      <c r="A9" s="26"/>
      <c r="B9" s="27"/>
      <c r="C9" s="26"/>
      <c r="D9" s="26"/>
      <c r="E9" s="200" t="s">
        <v>96</v>
      </c>
      <c r="F9" s="199"/>
      <c r="G9" s="199"/>
      <c r="H9" s="199"/>
      <c r="I9" s="26"/>
      <c r="J9" s="26"/>
      <c r="K9" s="26"/>
      <c r="L9" s="8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hidden="1" customHeight="1">
      <c r="A10" s="26"/>
      <c r="B10" s="27"/>
      <c r="C10" s="26"/>
      <c r="D10" s="23" t="s">
        <v>97</v>
      </c>
      <c r="E10" s="26"/>
      <c r="F10" s="26"/>
      <c r="G10" s="26"/>
      <c r="H10" s="26"/>
      <c r="I10" s="26"/>
      <c r="J10" s="26"/>
      <c r="K10" s="26"/>
      <c r="L10" s="8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5.65" hidden="1" customHeight="1">
      <c r="A11" s="26"/>
      <c r="B11" s="27"/>
      <c r="C11" s="26"/>
      <c r="D11" s="26"/>
      <c r="E11" s="190" t="s">
        <v>154</v>
      </c>
      <c r="F11" s="199"/>
      <c r="G11" s="199"/>
      <c r="H11" s="199"/>
      <c r="I11" s="26"/>
      <c r="J11" s="26"/>
      <c r="K11" s="26"/>
      <c r="L11" s="8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idden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8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hidden="1" customHeight="1">
      <c r="A13" s="26"/>
      <c r="B13" s="27"/>
      <c r="C13" s="26"/>
      <c r="D13" s="23" t="s">
        <v>17</v>
      </c>
      <c r="E13" s="26"/>
      <c r="F13" s="21" t="s">
        <v>3</v>
      </c>
      <c r="G13" s="26"/>
      <c r="H13" s="26"/>
      <c r="I13" s="23" t="s">
        <v>18</v>
      </c>
      <c r="J13" s="21" t="s">
        <v>3</v>
      </c>
      <c r="K13" s="26"/>
      <c r="L13" s="8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hidden="1" customHeight="1">
      <c r="A14" s="26"/>
      <c r="B14" s="27"/>
      <c r="C14" s="26"/>
      <c r="D14" s="23" t="s">
        <v>19</v>
      </c>
      <c r="E14" s="26"/>
      <c r="F14" s="21" t="s">
        <v>20</v>
      </c>
      <c r="G14" s="26"/>
      <c r="H14" s="26"/>
      <c r="I14" s="23" t="s">
        <v>21</v>
      </c>
      <c r="J14" s="44">
        <f>'Rekapitulace stavby'!AN8</f>
        <v>0</v>
      </c>
      <c r="K14" s="26"/>
      <c r="L14" s="8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75" hidden="1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8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hidden="1" customHeight="1">
      <c r="A16" s="26"/>
      <c r="B16" s="27"/>
      <c r="C16" s="26"/>
      <c r="D16" s="23" t="s">
        <v>22</v>
      </c>
      <c r="E16" s="26"/>
      <c r="F16" s="26"/>
      <c r="G16" s="26"/>
      <c r="H16" s="26"/>
      <c r="I16" s="23" t="s">
        <v>23</v>
      </c>
      <c r="J16" s="21" t="s">
        <v>24</v>
      </c>
      <c r="K16" s="26"/>
      <c r="L16" s="8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hidden="1" customHeight="1">
      <c r="A17" s="26"/>
      <c r="B17" s="27"/>
      <c r="C17" s="26"/>
      <c r="D17" s="26"/>
      <c r="E17" s="21" t="s">
        <v>25</v>
      </c>
      <c r="F17" s="26"/>
      <c r="G17" s="26"/>
      <c r="H17" s="26"/>
      <c r="I17" s="23" t="s">
        <v>26</v>
      </c>
      <c r="J17" s="21" t="s">
        <v>3</v>
      </c>
      <c r="K17" s="26"/>
      <c r="L17" s="8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" hidden="1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8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hidden="1" customHeight="1">
      <c r="A19" s="26"/>
      <c r="B19" s="27"/>
      <c r="C19" s="26"/>
      <c r="D19" s="23" t="s">
        <v>27</v>
      </c>
      <c r="E19" s="26"/>
      <c r="F19" s="26"/>
      <c r="G19" s="26"/>
      <c r="H19" s="26"/>
      <c r="I19" s="23" t="s">
        <v>23</v>
      </c>
      <c r="J19" s="21" t="str">
        <f>'Rekapitulace stavby'!AN13</f>
        <v>09063463</v>
      </c>
      <c r="K19" s="26"/>
      <c r="L19" s="8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hidden="1" customHeight="1">
      <c r="A20" s="26"/>
      <c r="B20" s="27"/>
      <c r="C20" s="26"/>
      <c r="D20" s="26"/>
      <c r="E20" s="171" t="str">
        <f>'Rekapitulace stavby'!E14</f>
        <v>SORMIG stavební společnost s.r.o.</v>
      </c>
      <c r="F20" s="171"/>
      <c r="G20" s="171"/>
      <c r="H20" s="171"/>
      <c r="I20" s="23" t="s">
        <v>26</v>
      </c>
      <c r="J20" s="21" t="str">
        <f>'Rekapitulace stavby'!AN14</f>
        <v>CZ09063463</v>
      </c>
      <c r="K20" s="26"/>
      <c r="L20" s="8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" hidden="1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8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hidden="1" customHeight="1">
      <c r="A22" s="26"/>
      <c r="B22" s="27"/>
      <c r="C22" s="26"/>
      <c r="D22" s="23" t="s">
        <v>31</v>
      </c>
      <c r="E22" s="26"/>
      <c r="F22" s="26"/>
      <c r="G22" s="26"/>
      <c r="H22" s="26"/>
      <c r="I22" s="23" t="s">
        <v>23</v>
      </c>
      <c r="J22" s="21" t="s">
        <v>32</v>
      </c>
      <c r="K22" s="26"/>
      <c r="L22" s="8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hidden="1" customHeight="1">
      <c r="A23" s="26"/>
      <c r="B23" s="27"/>
      <c r="C23" s="26"/>
      <c r="D23" s="26"/>
      <c r="E23" s="21" t="s">
        <v>33</v>
      </c>
      <c r="F23" s="26"/>
      <c r="G23" s="26"/>
      <c r="H23" s="26"/>
      <c r="I23" s="23" t="s">
        <v>26</v>
      </c>
      <c r="J23" s="21" t="s">
        <v>3</v>
      </c>
      <c r="K23" s="26"/>
      <c r="L23" s="8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" hidden="1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8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hidden="1" customHeight="1">
      <c r="A25" s="26"/>
      <c r="B25" s="27"/>
      <c r="C25" s="26"/>
      <c r="D25" s="23" t="s">
        <v>35</v>
      </c>
      <c r="E25" s="26"/>
      <c r="F25" s="26"/>
      <c r="G25" s="26"/>
      <c r="H25" s="26"/>
      <c r="I25" s="23" t="s">
        <v>23</v>
      </c>
      <c r="J25" s="21" t="s">
        <v>36</v>
      </c>
      <c r="K25" s="26"/>
      <c r="L25" s="8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hidden="1" customHeight="1">
      <c r="A26" s="26"/>
      <c r="B26" s="27"/>
      <c r="C26" s="26"/>
      <c r="D26" s="26"/>
      <c r="E26" s="21" t="s">
        <v>37</v>
      </c>
      <c r="F26" s="26"/>
      <c r="G26" s="26"/>
      <c r="H26" s="26"/>
      <c r="I26" s="23" t="s">
        <v>26</v>
      </c>
      <c r="J26" s="21" t="s">
        <v>3</v>
      </c>
      <c r="K26" s="26"/>
      <c r="L26" s="8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" hidden="1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8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hidden="1" customHeight="1">
      <c r="A28" s="26"/>
      <c r="B28" s="27"/>
      <c r="C28" s="26"/>
      <c r="D28" s="23" t="s">
        <v>38</v>
      </c>
      <c r="E28" s="26"/>
      <c r="F28" s="26"/>
      <c r="G28" s="26"/>
      <c r="H28" s="26"/>
      <c r="I28" s="26"/>
      <c r="J28" s="26"/>
      <c r="K28" s="26"/>
      <c r="L28" s="8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4.4" hidden="1" customHeight="1">
      <c r="A29" s="90"/>
      <c r="B29" s="91"/>
      <c r="C29" s="90"/>
      <c r="D29" s="90"/>
      <c r="E29" s="173" t="s">
        <v>3</v>
      </c>
      <c r="F29" s="173"/>
      <c r="G29" s="173"/>
      <c r="H29" s="173"/>
      <c r="I29" s="90"/>
      <c r="J29" s="90"/>
      <c r="K29" s="90"/>
      <c r="L29" s="92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</row>
    <row r="30" spans="1:31" s="2" customFormat="1" ht="6.9" hidden="1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8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hidden="1" customHeight="1">
      <c r="A31" s="26"/>
      <c r="B31" s="27"/>
      <c r="C31" s="26"/>
      <c r="D31" s="55"/>
      <c r="E31" s="55"/>
      <c r="F31" s="55"/>
      <c r="G31" s="55"/>
      <c r="H31" s="55"/>
      <c r="I31" s="55"/>
      <c r="J31" s="55"/>
      <c r="K31" s="55"/>
      <c r="L31" s="8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4" hidden="1" customHeight="1">
      <c r="A32" s="26"/>
      <c r="B32" s="27"/>
      <c r="C32" s="26"/>
      <c r="D32" s="93" t="s">
        <v>40</v>
      </c>
      <c r="E32" s="26"/>
      <c r="F32" s="26"/>
      <c r="G32" s="26"/>
      <c r="H32" s="26"/>
      <c r="I32" s="26"/>
      <c r="J32" s="60">
        <f>ROUND(J95, 2)</f>
        <v>70144.95</v>
      </c>
      <c r="K32" s="26"/>
      <c r="L32" s="8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" hidden="1" customHeight="1">
      <c r="A33" s="26"/>
      <c r="B33" s="27"/>
      <c r="C33" s="26"/>
      <c r="D33" s="55"/>
      <c r="E33" s="55"/>
      <c r="F33" s="55"/>
      <c r="G33" s="55"/>
      <c r="H33" s="55"/>
      <c r="I33" s="55"/>
      <c r="J33" s="55"/>
      <c r="K33" s="55"/>
      <c r="L33" s="8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hidden="1" customHeight="1">
      <c r="A34" s="26"/>
      <c r="B34" s="27"/>
      <c r="C34" s="26"/>
      <c r="D34" s="26"/>
      <c r="E34" s="26"/>
      <c r="F34" s="30" t="s">
        <v>42</v>
      </c>
      <c r="G34" s="26"/>
      <c r="H34" s="26"/>
      <c r="I34" s="30" t="s">
        <v>41</v>
      </c>
      <c r="J34" s="30" t="s">
        <v>43</v>
      </c>
      <c r="K34" s="26"/>
      <c r="L34" s="8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94" t="s">
        <v>44</v>
      </c>
      <c r="E35" s="23" t="s">
        <v>45</v>
      </c>
      <c r="F35" s="95">
        <f>ROUND((SUM(BE95:BE127)),  2)</f>
        <v>0</v>
      </c>
      <c r="G35" s="26"/>
      <c r="H35" s="26"/>
      <c r="I35" s="96">
        <v>0.21</v>
      </c>
      <c r="J35" s="95">
        <f>ROUND(((SUM(BE95:BE127))*I35),  2)</f>
        <v>0</v>
      </c>
      <c r="K35" s="26"/>
      <c r="L35" s="8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46</v>
      </c>
      <c r="F36" s="95">
        <f>ROUND((SUM(BF95:BF127)),  2)</f>
        <v>70144.95</v>
      </c>
      <c r="G36" s="26"/>
      <c r="H36" s="26"/>
      <c r="I36" s="96">
        <v>0.12</v>
      </c>
      <c r="J36" s="95">
        <f>ROUND(((SUM(BF95:BF127))*I36),  2)</f>
        <v>8417.39</v>
      </c>
      <c r="K36" s="26"/>
      <c r="L36" s="8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23" t="s">
        <v>47</v>
      </c>
      <c r="F37" s="95">
        <f>ROUND((SUM(BG95:BG127)),  2)</f>
        <v>0</v>
      </c>
      <c r="G37" s="26"/>
      <c r="H37" s="26"/>
      <c r="I37" s="96">
        <v>0.21</v>
      </c>
      <c r="J37" s="95">
        <f>0</f>
        <v>0</v>
      </c>
      <c r="K37" s="26"/>
      <c r="L37" s="8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" hidden="1" customHeight="1">
      <c r="A38" s="26"/>
      <c r="B38" s="27"/>
      <c r="C38" s="26"/>
      <c r="D38" s="26"/>
      <c r="E38" s="23" t="s">
        <v>48</v>
      </c>
      <c r="F38" s="95">
        <f>ROUND((SUM(BH95:BH127)),  2)</f>
        <v>0</v>
      </c>
      <c r="G38" s="26"/>
      <c r="H38" s="26"/>
      <c r="I38" s="96">
        <v>0.12</v>
      </c>
      <c r="J38" s="95">
        <f>0</f>
        <v>0</v>
      </c>
      <c r="K38" s="26"/>
      <c r="L38" s="8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" hidden="1" customHeight="1">
      <c r="A39" s="26"/>
      <c r="B39" s="27"/>
      <c r="C39" s="26"/>
      <c r="D39" s="26"/>
      <c r="E39" s="23" t="s">
        <v>49</v>
      </c>
      <c r="F39" s="95">
        <f>ROUND((SUM(BI95:BI127)),  2)</f>
        <v>0</v>
      </c>
      <c r="G39" s="26"/>
      <c r="H39" s="26"/>
      <c r="I39" s="96">
        <v>0</v>
      </c>
      <c r="J39" s="95">
        <f>0</f>
        <v>0</v>
      </c>
      <c r="K39" s="26"/>
      <c r="L39" s="8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" hidden="1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8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4" hidden="1" customHeight="1">
      <c r="A41" s="26"/>
      <c r="B41" s="27"/>
      <c r="C41" s="97"/>
      <c r="D41" s="98" t="s">
        <v>50</v>
      </c>
      <c r="E41" s="49"/>
      <c r="F41" s="49"/>
      <c r="G41" s="99" t="s">
        <v>51</v>
      </c>
      <c r="H41" s="100" t="s">
        <v>52</v>
      </c>
      <c r="I41" s="49"/>
      <c r="J41" s="101">
        <f>SUM(J32:J39)</f>
        <v>78562.34</v>
      </c>
      <c r="K41" s="102"/>
      <c r="L41" s="8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" hidden="1" customHeight="1">
      <c r="A42" s="26"/>
      <c r="B42" s="36"/>
      <c r="C42" s="37"/>
      <c r="D42" s="37"/>
      <c r="E42" s="37"/>
      <c r="F42" s="37"/>
      <c r="G42" s="37"/>
      <c r="H42" s="37"/>
      <c r="I42" s="37"/>
      <c r="J42" s="37"/>
      <c r="K42" s="37"/>
      <c r="L42" s="8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hidden="1"/>
    <row r="44" spans="1:31" hidden="1"/>
    <row r="45" spans="1:31" hidden="1"/>
    <row r="46" spans="1:31" s="2" customFormat="1" ht="6.9" customHeight="1">
      <c r="A46" s="26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89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</row>
    <row r="47" spans="1:31" s="2" customFormat="1" ht="24.9" customHeight="1">
      <c r="A47" s="26"/>
      <c r="B47" s="27"/>
      <c r="C47" s="18" t="s">
        <v>99</v>
      </c>
      <c r="D47" s="26"/>
      <c r="E47" s="26"/>
      <c r="F47" s="26"/>
      <c r="G47" s="26"/>
      <c r="H47" s="26"/>
      <c r="I47" s="26"/>
      <c r="J47" s="26"/>
      <c r="K47" s="26"/>
      <c r="L47" s="89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</row>
    <row r="48" spans="1:31" s="2" customFormat="1" ht="6.9" customHeight="1">
      <c r="A48" s="26"/>
      <c r="B48" s="27"/>
      <c r="C48" s="26"/>
      <c r="D48" s="26"/>
      <c r="E48" s="26"/>
      <c r="F48" s="26"/>
      <c r="G48" s="26"/>
      <c r="H48" s="26"/>
      <c r="I48" s="26"/>
      <c r="J48" s="26"/>
      <c r="K48" s="26"/>
      <c r="L48" s="89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</row>
    <row r="49" spans="1:47" s="2" customFormat="1" ht="12" customHeight="1">
      <c r="A49" s="26"/>
      <c r="B49" s="27"/>
      <c r="C49" s="23" t="s">
        <v>15</v>
      </c>
      <c r="D49" s="26"/>
      <c r="E49" s="26"/>
      <c r="F49" s="26"/>
      <c r="G49" s="26"/>
      <c r="H49" s="26"/>
      <c r="I49" s="26"/>
      <c r="J49" s="26"/>
      <c r="K49" s="26"/>
      <c r="L49" s="89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</row>
    <row r="50" spans="1:47" s="2" customFormat="1" ht="14.4" customHeight="1">
      <c r="A50" s="26"/>
      <c r="B50" s="27"/>
      <c r="C50" s="26"/>
      <c r="D50" s="26"/>
      <c r="E50" s="200" t="str">
        <f>E7</f>
        <v>Změna dokončené stavby, Odolov č.p. 35, na p. st. č. 162</v>
      </c>
      <c r="F50" s="201"/>
      <c r="G50" s="201"/>
      <c r="H50" s="201"/>
      <c r="I50" s="26"/>
      <c r="J50" s="26"/>
      <c r="K50" s="26"/>
      <c r="L50" s="89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</row>
    <row r="51" spans="1:47" s="1" customFormat="1" ht="12" customHeight="1">
      <c r="B51" s="17"/>
      <c r="C51" s="23" t="s">
        <v>95</v>
      </c>
      <c r="L51" s="17"/>
    </row>
    <row r="52" spans="1:47" s="2" customFormat="1" ht="14.4" customHeight="1">
      <c r="A52" s="26"/>
      <c r="B52" s="27"/>
      <c r="C52" s="26"/>
      <c r="D52" s="26"/>
      <c r="E52" s="200" t="s">
        <v>96</v>
      </c>
      <c r="F52" s="199"/>
      <c r="G52" s="199"/>
      <c r="H52" s="199"/>
      <c r="I52" s="26"/>
      <c r="J52" s="26"/>
      <c r="K52" s="26"/>
      <c r="L52" s="89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</row>
    <row r="53" spans="1:47" s="2" customFormat="1" ht="12" customHeight="1">
      <c r="A53" s="26"/>
      <c r="B53" s="27"/>
      <c r="C53" s="23" t="s">
        <v>97</v>
      </c>
      <c r="D53" s="26"/>
      <c r="E53" s="26"/>
      <c r="F53" s="26"/>
      <c r="G53" s="26"/>
      <c r="H53" s="26"/>
      <c r="I53" s="26"/>
      <c r="J53" s="26"/>
      <c r="K53" s="26"/>
      <c r="L53" s="89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</row>
    <row r="54" spans="1:47" s="2" customFormat="1" ht="15.65" customHeight="1">
      <c r="A54" s="26"/>
      <c r="B54" s="27"/>
      <c r="C54" s="26"/>
      <c r="D54" s="26"/>
      <c r="E54" s="190" t="str">
        <f>E11</f>
        <v>3.3 - Chybějící ZTI 1.NP byt + doplnění podlahového topení</v>
      </c>
      <c r="F54" s="199"/>
      <c r="G54" s="199"/>
      <c r="H54" s="199"/>
      <c r="I54" s="26"/>
      <c r="J54" s="26"/>
      <c r="K54" s="26"/>
      <c r="L54" s="89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</row>
    <row r="55" spans="1:47" s="2" customFormat="1" ht="6.9" customHeight="1">
      <c r="A55" s="26"/>
      <c r="B55" s="27"/>
      <c r="C55" s="26"/>
      <c r="D55" s="26"/>
      <c r="E55" s="26"/>
      <c r="F55" s="26"/>
      <c r="G55" s="26"/>
      <c r="H55" s="26"/>
      <c r="I55" s="26"/>
      <c r="J55" s="26"/>
      <c r="K55" s="26"/>
      <c r="L55" s="89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</row>
    <row r="56" spans="1:47" s="2" customFormat="1" ht="12" customHeight="1">
      <c r="A56" s="26"/>
      <c r="B56" s="27"/>
      <c r="C56" s="23" t="s">
        <v>19</v>
      </c>
      <c r="D56" s="26"/>
      <c r="E56" s="26"/>
      <c r="F56" s="21" t="str">
        <f>F14</f>
        <v>Odolov</v>
      </c>
      <c r="G56" s="26"/>
      <c r="H56" s="26"/>
      <c r="I56" s="23" t="s">
        <v>21</v>
      </c>
      <c r="J56" s="44"/>
      <c r="K56" s="26"/>
      <c r="L56" s="89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</row>
    <row r="57" spans="1:47" s="2" customFormat="1" ht="6.9" customHeight="1">
      <c r="A57" s="26"/>
      <c r="B57" s="27"/>
      <c r="C57" s="26"/>
      <c r="D57" s="26"/>
      <c r="E57" s="26"/>
      <c r="F57" s="26"/>
      <c r="G57" s="26"/>
      <c r="H57" s="26"/>
      <c r="I57" s="26"/>
      <c r="J57" s="26"/>
      <c r="K57" s="26"/>
      <c r="L57" s="89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</row>
    <row r="58" spans="1:47" s="2" customFormat="1" ht="15.65" customHeight="1">
      <c r="A58" s="26"/>
      <c r="B58" s="27"/>
      <c r="C58" s="23" t="s">
        <v>22</v>
      </c>
      <c r="D58" s="26"/>
      <c r="E58" s="26"/>
      <c r="F58" s="21" t="str">
        <f>E17</f>
        <v>Obec Malé Svatoňovice</v>
      </c>
      <c r="G58" s="26"/>
      <c r="H58" s="26"/>
      <c r="I58" s="23" t="s">
        <v>31</v>
      </c>
      <c r="J58" s="24" t="str">
        <f>E23</f>
        <v>Ing. Vladislav Stárek</v>
      </c>
      <c r="K58" s="26"/>
      <c r="L58" s="89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</row>
    <row r="59" spans="1:47" s="2" customFormat="1" ht="15.65" customHeight="1">
      <c r="A59" s="26"/>
      <c r="B59" s="27"/>
      <c r="C59" s="23" t="s">
        <v>27</v>
      </c>
      <c r="D59" s="26"/>
      <c r="E59" s="26"/>
      <c r="F59" s="21" t="str">
        <f>IF(E20="","",E20)</f>
        <v>SORMIG stavební společnost s.r.o.</v>
      </c>
      <c r="G59" s="26"/>
      <c r="H59" s="26"/>
      <c r="I59" s="23" t="s">
        <v>35</v>
      </c>
      <c r="J59" s="24" t="str">
        <f>E26</f>
        <v>Petr Herzog</v>
      </c>
      <c r="K59" s="26"/>
      <c r="L59" s="89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</row>
    <row r="60" spans="1:47" s="2" customFormat="1" ht="10.4" customHeight="1">
      <c r="A60" s="26"/>
      <c r="B60" s="27"/>
      <c r="C60" s="26"/>
      <c r="D60" s="26"/>
      <c r="E60" s="26"/>
      <c r="F60" s="26"/>
      <c r="G60" s="26"/>
      <c r="H60" s="26"/>
      <c r="I60" s="26"/>
      <c r="J60" s="26"/>
      <c r="K60" s="26"/>
      <c r="L60" s="89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</row>
    <row r="61" spans="1:47" s="2" customFormat="1" ht="29.25" customHeight="1">
      <c r="A61" s="26"/>
      <c r="B61" s="27"/>
      <c r="C61" s="103" t="s">
        <v>100</v>
      </c>
      <c r="D61" s="97"/>
      <c r="E61" s="97"/>
      <c r="F61" s="97"/>
      <c r="G61" s="97"/>
      <c r="H61" s="97"/>
      <c r="I61" s="97"/>
      <c r="J61" s="104" t="s">
        <v>101</v>
      </c>
      <c r="K61" s="97"/>
      <c r="L61" s="8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47" s="2" customFormat="1" ht="10.4" customHeight="1">
      <c r="A62" s="26"/>
      <c r="B62" s="27"/>
      <c r="C62" s="26"/>
      <c r="D62" s="26"/>
      <c r="E62" s="26"/>
      <c r="F62" s="26"/>
      <c r="G62" s="26"/>
      <c r="H62" s="26"/>
      <c r="I62" s="26"/>
      <c r="J62" s="26"/>
      <c r="K62" s="26"/>
      <c r="L62" s="89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</row>
    <row r="63" spans="1:47" s="2" customFormat="1" ht="22.75" customHeight="1">
      <c r="A63" s="26"/>
      <c r="B63" s="27"/>
      <c r="C63" s="105" t="s">
        <v>72</v>
      </c>
      <c r="D63" s="26"/>
      <c r="E63" s="26"/>
      <c r="F63" s="26"/>
      <c r="G63" s="26"/>
      <c r="H63" s="26"/>
      <c r="I63" s="26"/>
      <c r="J63" s="60">
        <f>J95</f>
        <v>70144.95</v>
      </c>
      <c r="K63" s="26"/>
      <c r="L63" s="89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U63" s="14" t="s">
        <v>102</v>
      </c>
    </row>
    <row r="64" spans="1:47" s="9" customFormat="1" ht="24.9" customHeight="1">
      <c r="B64" s="106"/>
      <c r="D64" s="107" t="s">
        <v>155</v>
      </c>
      <c r="E64" s="108"/>
      <c r="F64" s="108"/>
      <c r="G64" s="108"/>
      <c r="H64" s="108"/>
      <c r="I64" s="108"/>
      <c r="J64" s="109">
        <f>J96</f>
        <v>70144.95</v>
      </c>
      <c r="L64" s="106"/>
    </row>
    <row r="65" spans="1:31" s="10" customFormat="1" ht="20" customHeight="1">
      <c r="B65" s="110"/>
      <c r="D65" s="111" t="s">
        <v>156</v>
      </c>
      <c r="E65" s="112"/>
      <c r="F65" s="112"/>
      <c r="G65" s="112"/>
      <c r="H65" s="112"/>
      <c r="I65" s="112"/>
      <c r="J65" s="113">
        <f>J97</f>
        <v>0</v>
      </c>
      <c r="L65" s="110"/>
    </row>
    <row r="66" spans="1:31" s="10" customFormat="1" ht="20" customHeight="1">
      <c r="B66" s="110"/>
      <c r="D66" s="111" t="s">
        <v>157</v>
      </c>
      <c r="E66" s="112"/>
      <c r="F66" s="112"/>
      <c r="G66" s="112"/>
      <c r="H66" s="112"/>
      <c r="I66" s="112"/>
      <c r="J66" s="113">
        <f>J98</f>
        <v>11080</v>
      </c>
      <c r="L66" s="110"/>
    </row>
    <row r="67" spans="1:31" s="10" customFormat="1" ht="20" customHeight="1">
      <c r="B67" s="110"/>
      <c r="D67" s="111" t="s">
        <v>158</v>
      </c>
      <c r="E67" s="112"/>
      <c r="F67" s="112"/>
      <c r="G67" s="112"/>
      <c r="H67" s="112"/>
      <c r="I67" s="112"/>
      <c r="J67" s="113">
        <f>J101</f>
        <v>-11350</v>
      </c>
      <c r="L67" s="110"/>
    </row>
    <row r="68" spans="1:31" s="10" customFormat="1" ht="20" customHeight="1">
      <c r="B68" s="110"/>
      <c r="D68" s="111" t="s">
        <v>159</v>
      </c>
      <c r="E68" s="112"/>
      <c r="F68" s="112"/>
      <c r="G68" s="112"/>
      <c r="H68" s="112"/>
      <c r="I68" s="112"/>
      <c r="J68" s="113">
        <f>J107</f>
        <v>35025.360000000001</v>
      </c>
      <c r="L68" s="110"/>
    </row>
    <row r="69" spans="1:31" s="10" customFormat="1" ht="20" customHeight="1">
      <c r="B69" s="110"/>
      <c r="D69" s="111" t="s">
        <v>160</v>
      </c>
      <c r="E69" s="112"/>
      <c r="F69" s="112"/>
      <c r="G69" s="112"/>
      <c r="H69" s="112"/>
      <c r="I69" s="112"/>
      <c r="J69" s="113">
        <f>J109</f>
        <v>19250</v>
      </c>
      <c r="L69" s="110"/>
    </row>
    <row r="70" spans="1:31" s="10" customFormat="1" ht="20" customHeight="1">
      <c r="B70" s="110"/>
      <c r="D70" s="111" t="s">
        <v>161</v>
      </c>
      <c r="E70" s="112"/>
      <c r="F70" s="112"/>
      <c r="G70" s="112"/>
      <c r="H70" s="112"/>
      <c r="I70" s="112"/>
      <c r="J70" s="113">
        <f>J112</f>
        <v>31329.59</v>
      </c>
      <c r="L70" s="110"/>
    </row>
    <row r="71" spans="1:31" s="10" customFormat="1" ht="20" customHeight="1">
      <c r="B71" s="110"/>
      <c r="D71" s="111" t="s">
        <v>162</v>
      </c>
      <c r="E71" s="112"/>
      <c r="F71" s="112"/>
      <c r="G71" s="112"/>
      <c r="H71" s="112"/>
      <c r="I71" s="112"/>
      <c r="J71" s="113">
        <f>J117</f>
        <v>14810</v>
      </c>
      <c r="L71" s="110"/>
    </row>
    <row r="72" spans="1:31" s="10" customFormat="1" ht="20" customHeight="1">
      <c r="B72" s="110"/>
      <c r="D72" s="111" t="s">
        <v>163</v>
      </c>
      <c r="E72" s="112"/>
      <c r="F72" s="112"/>
      <c r="G72" s="112"/>
      <c r="H72" s="112"/>
      <c r="I72" s="112"/>
      <c r="J72" s="113">
        <f>J124</f>
        <v>-30000</v>
      </c>
      <c r="L72" s="110"/>
    </row>
    <row r="73" spans="1:31" s="10" customFormat="1" ht="14.9" customHeight="1">
      <c r="B73" s="110"/>
      <c r="D73" s="111" t="s">
        <v>164</v>
      </c>
      <c r="E73" s="112"/>
      <c r="F73" s="112"/>
      <c r="G73" s="112"/>
      <c r="H73" s="112"/>
      <c r="I73" s="112"/>
      <c r="J73" s="113">
        <f>J125</f>
        <v>-30000</v>
      </c>
      <c r="L73" s="110"/>
    </row>
    <row r="74" spans="1:31" s="2" customFormat="1" ht="21.75" customHeight="1">
      <c r="A74" s="26"/>
      <c r="B74" s="27"/>
      <c r="C74" s="26"/>
      <c r="D74" s="26"/>
      <c r="E74" s="26"/>
      <c r="F74" s="26"/>
      <c r="G74" s="26"/>
      <c r="H74" s="26"/>
      <c r="I74" s="26"/>
      <c r="J74" s="26"/>
      <c r="K74" s="26"/>
      <c r="L74" s="89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</row>
    <row r="75" spans="1:31" s="2" customFormat="1" ht="6.9" customHeight="1">
      <c r="A75" s="26"/>
      <c r="B75" s="36"/>
      <c r="C75" s="37"/>
      <c r="D75" s="37"/>
      <c r="E75" s="37"/>
      <c r="F75" s="37"/>
      <c r="G75" s="37"/>
      <c r="H75" s="37"/>
      <c r="I75" s="37"/>
      <c r="J75" s="37"/>
      <c r="K75" s="37"/>
      <c r="L75" s="89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</row>
    <row r="79" spans="1:31" s="2" customFormat="1" ht="6.9" customHeight="1">
      <c r="A79" s="26"/>
      <c r="B79" s="38"/>
      <c r="C79" s="39"/>
      <c r="D79" s="39"/>
      <c r="E79" s="39"/>
      <c r="F79" s="39"/>
      <c r="G79" s="39"/>
      <c r="H79" s="39"/>
      <c r="I79" s="39"/>
      <c r="J79" s="39"/>
      <c r="K79" s="39"/>
      <c r="L79" s="89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</row>
    <row r="80" spans="1:31" s="2" customFormat="1" ht="24.9" customHeight="1">
      <c r="A80" s="26"/>
      <c r="B80" s="27"/>
      <c r="C80" s="18" t="s">
        <v>106</v>
      </c>
      <c r="D80" s="26"/>
      <c r="E80" s="26"/>
      <c r="F80" s="26"/>
      <c r="G80" s="26"/>
      <c r="H80" s="26"/>
      <c r="I80" s="26"/>
      <c r="J80" s="26"/>
      <c r="K80" s="26"/>
      <c r="L80" s="89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</row>
    <row r="81" spans="1:63" s="2" customFormat="1" ht="6.9" customHeight="1">
      <c r="A81" s="26"/>
      <c r="B81" s="27"/>
      <c r="C81" s="26"/>
      <c r="D81" s="26"/>
      <c r="E81" s="26"/>
      <c r="F81" s="26"/>
      <c r="G81" s="26"/>
      <c r="H81" s="26"/>
      <c r="I81" s="26"/>
      <c r="J81" s="26"/>
      <c r="K81" s="26"/>
      <c r="L81" s="8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63" s="2" customFormat="1" ht="12" customHeight="1">
      <c r="A82" s="26"/>
      <c r="B82" s="27"/>
      <c r="C82" s="23" t="s">
        <v>15</v>
      </c>
      <c r="D82" s="26"/>
      <c r="E82" s="26"/>
      <c r="F82" s="26"/>
      <c r="G82" s="26"/>
      <c r="H82" s="26"/>
      <c r="I82" s="26"/>
      <c r="J82" s="26"/>
      <c r="K82" s="26"/>
      <c r="L82" s="8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63" s="2" customFormat="1" ht="14.4" customHeight="1">
      <c r="A83" s="26"/>
      <c r="B83" s="27"/>
      <c r="C83" s="26"/>
      <c r="D83" s="26"/>
      <c r="E83" s="200" t="str">
        <f>E7</f>
        <v>Změna dokončené stavby, Odolov č.p. 35, na p. st. č. 162</v>
      </c>
      <c r="F83" s="201"/>
      <c r="G83" s="201"/>
      <c r="H83" s="201"/>
      <c r="I83" s="26"/>
      <c r="J83" s="26"/>
      <c r="K83" s="26"/>
      <c r="L83" s="8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63" s="1" customFormat="1" ht="12" customHeight="1">
      <c r="B84" s="17"/>
      <c r="C84" s="23" t="s">
        <v>95</v>
      </c>
      <c r="L84" s="17"/>
    </row>
    <row r="85" spans="1:63" s="2" customFormat="1" ht="14.4" customHeight="1">
      <c r="A85" s="26"/>
      <c r="B85" s="27"/>
      <c r="C85" s="26"/>
      <c r="D85" s="26"/>
      <c r="E85" s="200" t="s">
        <v>96</v>
      </c>
      <c r="F85" s="199"/>
      <c r="G85" s="199"/>
      <c r="H85" s="199"/>
      <c r="I85" s="26"/>
      <c r="J85" s="26"/>
      <c r="K85" s="26"/>
      <c r="L85" s="8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63" s="2" customFormat="1" ht="12" customHeight="1">
      <c r="A86" s="26"/>
      <c r="B86" s="27"/>
      <c r="C86" s="23" t="s">
        <v>97</v>
      </c>
      <c r="D86" s="26"/>
      <c r="E86" s="26"/>
      <c r="F86" s="26"/>
      <c r="G86" s="26"/>
      <c r="H86" s="26"/>
      <c r="I86" s="26"/>
      <c r="J86" s="26"/>
      <c r="K86" s="26"/>
      <c r="L86" s="8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63" s="2" customFormat="1" ht="15.65" customHeight="1">
      <c r="A87" s="26"/>
      <c r="B87" s="27"/>
      <c r="C87" s="26"/>
      <c r="D87" s="26"/>
      <c r="E87" s="190" t="str">
        <f>E11</f>
        <v>3.3 - Chybějící ZTI 1.NP byt + doplnění podlahového topení</v>
      </c>
      <c r="F87" s="199"/>
      <c r="G87" s="199"/>
      <c r="H87" s="199"/>
      <c r="I87" s="26"/>
      <c r="J87" s="26"/>
      <c r="K87" s="26"/>
      <c r="L87" s="8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63" s="2" customFormat="1" ht="6.9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8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63" s="2" customFormat="1" ht="12" customHeight="1">
      <c r="A89" s="26"/>
      <c r="B89" s="27"/>
      <c r="C89" s="23" t="s">
        <v>19</v>
      </c>
      <c r="D89" s="26"/>
      <c r="E89" s="26"/>
      <c r="F89" s="21" t="str">
        <f>F14</f>
        <v>Odolov</v>
      </c>
      <c r="G89" s="26"/>
      <c r="H89" s="26"/>
      <c r="I89" s="23" t="s">
        <v>21</v>
      </c>
      <c r="J89" s="44"/>
      <c r="K89" s="26"/>
      <c r="L89" s="8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63" s="2" customFormat="1" ht="6.9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8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63" s="2" customFormat="1" ht="15.65" customHeight="1">
      <c r="A91" s="26"/>
      <c r="B91" s="27"/>
      <c r="C91" s="23" t="s">
        <v>22</v>
      </c>
      <c r="D91" s="26"/>
      <c r="E91" s="26"/>
      <c r="F91" s="21" t="str">
        <f>E17</f>
        <v>Obec Malé Svatoňovice</v>
      </c>
      <c r="G91" s="26"/>
      <c r="H91" s="26"/>
      <c r="I91" s="23" t="s">
        <v>31</v>
      </c>
      <c r="J91" s="24" t="str">
        <f>E23</f>
        <v>Ing. Vladislav Stárek</v>
      </c>
      <c r="K91" s="26"/>
      <c r="L91" s="8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63" s="2" customFormat="1" ht="15.65" customHeight="1">
      <c r="A92" s="26"/>
      <c r="B92" s="27"/>
      <c r="C92" s="23" t="s">
        <v>27</v>
      </c>
      <c r="D92" s="26"/>
      <c r="E92" s="26"/>
      <c r="F92" s="21" t="str">
        <f>IF(E20="","",E20)</f>
        <v>SORMIG stavební společnost s.r.o.</v>
      </c>
      <c r="G92" s="26"/>
      <c r="H92" s="26"/>
      <c r="I92" s="23" t="s">
        <v>35</v>
      </c>
      <c r="J92" s="24" t="str">
        <f>E26</f>
        <v>Petr Herzog</v>
      </c>
      <c r="K92" s="26"/>
      <c r="L92" s="8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63" s="2" customFormat="1" ht="10.4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8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63" s="11" customFormat="1" ht="29.25" customHeight="1">
      <c r="A94" s="114"/>
      <c r="B94" s="115"/>
      <c r="C94" s="116" t="s">
        <v>107</v>
      </c>
      <c r="D94" s="117" t="s">
        <v>59</v>
      </c>
      <c r="E94" s="117" t="s">
        <v>55</v>
      </c>
      <c r="F94" s="117" t="s">
        <v>56</v>
      </c>
      <c r="G94" s="117" t="s">
        <v>108</v>
      </c>
      <c r="H94" s="117" t="s">
        <v>109</v>
      </c>
      <c r="I94" s="117" t="s">
        <v>110</v>
      </c>
      <c r="J94" s="118" t="s">
        <v>101</v>
      </c>
      <c r="K94" s="119" t="s">
        <v>111</v>
      </c>
      <c r="L94" s="120"/>
      <c r="M94" s="51" t="s">
        <v>3</v>
      </c>
      <c r="N94" s="52" t="s">
        <v>44</v>
      </c>
      <c r="O94" s="52" t="s">
        <v>112</v>
      </c>
      <c r="P94" s="52" t="s">
        <v>113</v>
      </c>
      <c r="Q94" s="52" t="s">
        <v>114</v>
      </c>
      <c r="R94" s="52" t="s">
        <v>115</v>
      </c>
      <c r="S94" s="52" t="s">
        <v>116</v>
      </c>
      <c r="T94" s="53" t="s">
        <v>117</v>
      </c>
      <c r="U94" s="114"/>
      <c r="V94" s="114"/>
      <c r="W94" s="114"/>
      <c r="X94" s="114"/>
      <c r="Y94" s="114"/>
      <c r="Z94" s="114"/>
      <c r="AA94" s="114"/>
      <c r="AB94" s="114"/>
      <c r="AC94" s="114"/>
      <c r="AD94" s="114"/>
      <c r="AE94" s="114"/>
    </row>
    <row r="95" spans="1:63" s="2" customFormat="1" ht="22.75" customHeight="1">
      <c r="A95" s="26"/>
      <c r="B95" s="27"/>
      <c r="C95" s="58" t="s">
        <v>118</v>
      </c>
      <c r="D95" s="26"/>
      <c r="E95" s="26"/>
      <c r="F95" s="26"/>
      <c r="G95" s="26"/>
      <c r="H95" s="26"/>
      <c r="I95" s="26"/>
      <c r="J95" s="121">
        <f>BK95</f>
        <v>70144.95</v>
      </c>
      <c r="K95" s="26"/>
      <c r="L95" s="27"/>
      <c r="M95" s="54"/>
      <c r="N95" s="45"/>
      <c r="O95" s="55"/>
      <c r="P95" s="122">
        <f>P96</f>
        <v>23.773</v>
      </c>
      <c r="Q95" s="55"/>
      <c r="R95" s="122">
        <f>R96</f>
        <v>0.38312000000000002</v>
      </c>
      <c r="S95" s="55"/>
      <c r="T95" s="123">
        <f>T96</f>
        <v>0</v>
      </c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T95" s="14" t="s">
        <v>73</v>
      </c>
      <c r="AU95" s="14" t="s">
        <v>102</v>
      </c>
      <c r="BK95" s="124">
        <f>BK96</f>
        <v>70144.95</v>
      </c>
    </row>
    <row r="96" spans="1:63" s="12" customFormat="1" ht="26" customHeight="1">
      <c r="B96" s="125"/>
      <c r="D96" s="126" t="s">
        <v>73</v>
      </c>
      <c r="E96" s="127" t="s">
        <v>165</v>
      </c>
      <c r="F96" s="127" t="s">
        <v>166</v>
      </c>
      <c r="J96" s="128">
        <f>BK96</f>
        <v>70144.95</v>
      </c>
      <c r="L96" s="125"/>
      <c r="M96" s="129"/>
      <c r="N96" s="130"/>
      <c r="O96" s="130"/>
      <c r="P96" s="131">
        <f>P97+P98+P101+P107+P109+P112+P117+P124</f>
        <v>23.773</v>
      </c>
      <c r="Q96" s="130"/>
      <c r="R96" s="131">
        <f>R97+R98+R101+R107+R109+R112+R117+R124</f>
        <v>0.38312000000000002</v>
      </c>
      <c r="S96" s="130"/>
      <c r="T96" s="132">
        <f>T97+T98+T101+T107+T109+T112+T117+T124</f>
        <v>0</v>
      </c>
      <c r="AR96" s="126" t="s">
        <v>86</v>
      </c>
      <c r="AT96" s="133" t="s">
        <v>73</v>
      </c>
      <c r="AU96" s="133" t="s">
        <v>74</v>
      </c>
      <c r="AY96" s="126" t="s">
        <v>121</v>
      </c>
      <c r="BK96" s="134">
        <f>BK97+BK98+BK101+BK107+BK109+BK112+BK117+BK124</f>
        <v>70144.95</v>
      </c>
    </row>
    <row r="97" spans="1:65" s="12" customFormat="1" ht="22.75" customHeight="1">
      <c r="B97" s="125"/>
      <c r="D97" s="126" t="s">
        <v>73</v>
      </c>
      <c r="E97" s="135" t="s">
        <v>167</v>
      </c>
      <c r="F97" s="135" t="s">
        <v>168</v>
      </c>
      <c r="J97" s="136">
        <f>BK97</f>
        <v>0</v>
      </c>
      <c r="L97" s="125"/>
      <c r="M97" s="129"/>
      <c r="N97" s="130"/>
      <c r="O97" s="130"/>
      <c r="P97" s="131">
        <v>0</v>
      </c>
      <c r="Q97" s="130"/>
      <c r="R97" s="131">
        <v>0</v>
      </c>
      <c r="S97" s="130"/>
      <c r="T97" s="132">
        <v>0</v>
      </c>
      <c r="AR97" s="126" t="s">
        <v>86</v>
      </c>
      <c r="AT97" s="133" t="s">
        <v>73</v>
      </c>
      <c r="AU97" s="133" t="s">
        <v>80</v>
      </c>
      <c r="AY97" s="126" t="s">
        <v>121</v>
      </c>
      <c r="BK97" s="134">
        <v>0</v>
      </c>
    </row>
    <row r="98" spans="1:65" s="12" customFormat="1" ht="22.75" customHeight="1">
      <c r="B98" s="125"/>
      <c r="D98" s="126" t="s">
        <v>73</v>
      </c>
      <c r="E98" s="135" t="s">
        <v>169</v>
      </c>
      <c r="F98" s="135" t="s">
        <v>170</v>
      </c>
      <c r="J98" s="136">
        <f>BK98</f>
        <v>11080</v>
      </c>
      <c r="L98" s="125"/>
      <c r="M98" s="129"/>
      <c r="N98" s="130"/>
      <c r="O98" s="130"/>
      <c r="P98" s="131">
        <f>SUM(P99:P100)</f>
        <v>0</v>
      </c>
      <c r="Q98" s="130"/>
      <c r="R98" s="131">
        <f>SUM(R99:R100)</f>
        <v>7.4900000000000001E-3</v>
      </c>
      <c r="S98" s="130"/>
      <c r="T98" s="132">
        <f>SUM(T99:T100)</f>
        <v>0</v>
      </c>
      <c r="AR98" s="126" t="s">
        <v>86</v>
      </c>
      <c r="AT98" s="133" t="s">
        <v>73</v>
      </c>
      <c r="AU98" s="133" t="s">
        <v>80</v>
      </c>
      <c r="AY98" s="126" t="s">
        <v>121</v>
      </c>
      <c r="BK98" s="134">
        <f>SUM(BK99:BK100)</f>
        <v>11080</v>
      </c>
    </row>
    <row r="99" spans="1:65" s="2" customFormat="1" ht="22.25" customHeight="1">
      <c r="A99" s="26"/>
      <c r="B99" s="137"/>
      <c r="C99" s="138" t="s">
        <v>80</v>
      </c>
      <c r="D99" s="138" t="s">
        <v>125</v>
      </c>
      <c r="E99" s="139" t="s">
        <v>171</v>
      </c>
      <c r="F99" s="140" t="s">
        <v>172</v>
      </c>
      <c r="G99" s="141" t="s">
        <v>139</v>
      </c>
      <c r="H99" s="142">
        <v>30</v>
      </c>
      <c r="I99" s="143">
        <v>327</v>
      </c>
      <c r="J99" s="143">
        <f>ROUND(I99*H99,2)</f>
        <v>9810</v>
      </c>
      <c r="K99" s="144"/>
      <c r="L99" s="27"/>
      <c r="M99" s="145" t="s">
        <v>3</v>
      </c>
      <c r="N99" s="146" t="s">
        <v>46</v>
      </c>
      <c r="O99" s="147">
        <v>0</v>
      </c>
      <c r="P99" s="147">
        <f>O99*H99</f>
        <v>0</v>
      </c>
      <c r="Q99" s="147">
        <v>2.0000000000000001E-4</v>
      </c>
      <c r="R99" s="147">
        <f>Q99*H99</f>
        <v>6.0000000000000001E-3</v>
      </c>
      <c r="S99" s="147">
        <v>0</v>
      </c>
      <c r="T99" s="148">
        <f>S99*H99</f>
        <v>0</v>
      </c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R99" s="149" t="s">
        <v>173</v>
      </c>
      <c r="AT99" s="149" t="s">
        <v>125</v>
      </c>
      <c r="AU99" s="149" t="s">
        <v>86</v>
      </c>
      <c r="AY99" s="14" t="s">
        <v>121</v>
      </c>
      <c r="BE99" s="150">
        <f>IF(N99="základní",J99,0)</f>
        <v>0</v>
      </c>
      <c r="BF99" s="150">
        <f>IF(N99="snížená",J99,0)</f>
        <v>9810</v>
      </c>
      <c r="BG99" s="150">
        <f>IF(N99="zákl. přenesená",J99,0)</f>
        <v>0</v>
      </c>
      <c r="BH99" s="150">
        <f>IF(N99="sníž. přenesená",J99,0)</f>
        <v>0</v>
      </c>
      <c r="BI99" s="150">
        <f>IF(N99="nulová",J99,0)</f>
        <v>0</v>
      </c>
      <c r="BJ99" s="14" t="s">
        <v>86</v>
      </c>
      <c r="BK99" s="150">
        <f>ROUND(I99*H99,2)</f>
        <v>9810</v>
      </c>
      <c r="BL99" s="14" t="s">
        <v>173</v>
      </c>
      <c r="BM99" s="149" t="s">
        <v>174</v>
      </c>
    </row>
    <row r="100" spans="1:65" s="2" customFormat="1" ht="19.75" customHeight="1">
      <c r="A100" s="26"/>
      <c r="B100" s="137"/>
      <c r="C100" s="138" t="s">
        <v>129</v>
      </c>
      <c r="D100" s="138" t="s">
        <v>125</v>
      </c>
      <c r="E100" s="139" t="s">
        <v>175</v>
      </c>
      <c r="F100" s="140" t="s">
        <v>176</v>
      </c>
      <c r="G100" s="141" t="s">
        <v>177</v>
      </c>
      <c r="H100" s="142">
        <v>1</v>
      </c>
      <c r="I100" s="143">
        <v>1270</v>
      </c>
      <c r="J100" s="143">
        <f>ROUND(I100*H100,2)</f>
        <v>1270</v>
      </c>
      <c r="K100" s="144"/>
      <c r="L100" s="27"/>
      <c r="M100" s="145" t="s">
        <v>3</v>
      </c>
      <c r="N100" s="146" t="s">
        <v>46</v>
      </c>
      <c r="O100" s="147">
        <v>0</v>
      </c>
      <c r="P100" s="147">
        <f>O100*H100</f>
        <v>0</v>
      </c>
      <c r="Q100" s="147">
        <v>1.49E-3</v>
      </c>
      <c r="R100" s="147">
        <f>Q100*H100</f>
        <v>1.49E-3</v>
      </c>
      <c r="S100" s="147">
        <v>0</v>
      </c>
      <c r="T100" s="148">
        <f>S100*H100</f>
        <v>0</v>
      </c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R100" s="149" t="s">
        <v>173</v>
      </c>
      <c r="AT100" s="149" t="s">
        <v>125</v>
      </c>
      <c r="AU100" s="149" t="s">
        <v>86</v>
      </c>
      <c r="AY100" s="14" t="s">
        <v>121</v>
      </c>
      <c r="BE100" s="150">
        <f>IF(N100="základní",J100,0)</f>
        <v>0</v>
      </c>
      <c r="BF100" s="150">
        <f>IF(N100="snížená",J100,0)</f>
        <v>1270</v>
      </c>
      <c r="BG100" s="150">
        <f>IF(N100="zákl. přenesená",J100,0)</f>
        <v>0</v>
      </c>
      <c r="BH100" s="150">
        <f>IF(N100="sníž. přenesená",J100,0)</f>
        <v>0</v>
      </c>
      <c r="BI100" s="150">
        <f>IF(N100="nulová",J100,0)</f>
        <v>0</v>
      </c>
      <c r="BJ100" s="14" t="s">
        <v>86</v>
      </c>
      <c r="BK100" s="150">
        <f>ROUND(I100*H100,2)</f>
        <v>1270</v>
      </c>
      <c r="BL100" s="14" t="s">
        <v>173</v>
      </c>
      <c r="BM100" s="149" t="s">
        <v>178</v>
      </c>
    </row>
    <row r="101" spans="1:65" s="12" customFormat="1" ht="22.75" customHeight="1">
      <c r="B101" s="125"/>
      <c r="D101" s="126" t="s">
        <v>73</v>
      </c>
      <c r="E101" s="135" t="s">
        <v>179</v>
      </c>
      <c r="F101" s="135" t="s">
        <v>180</v>
      </c>
      <c r="J101" s="136">
        <f>BK101</f>
        <v>-11350</v>
      </c>
      <c r="L101" s="125"/>
      <c r="M101" s="129"/>
      <c r="N101" s="130"/>
      <c r="O101" s="130"/>
      <c r="P101" s="131">
        <f>SUM(P102:P106)</f>
        <v>0</v>
      </c>
      <c r="Q101" s="130"/>
      <c r="R101" s="131">
        <f>SUM(R102:R106)</f>
        <v>4.0650000000000006E-2</v>
      </c>
      <c r="S101" s="130"/>
      <c r="T101" s="132">
        <f>SUM(T102:T106)</f>
        <v>0</v>
      </c>
      <c r="AR101" s="126" t="s">
        <v>86</v>
      </c>
      <c r="AT101" s="133" t="s">
        <v>73</v>
      </c>
      <c r="AU101" s="133" t="s">
        <v>80</v>
      </c>
      <c r="AY101" s="126" t="s">
        <v>121</v>
      </c>
      <c r="BK101" s="134">
        <f>SUM(BK102:BK106)</f>
        <v>-11350</v>
      </c>
    </row>
    <row r="102" spans="1:65" s="2" customFormat="1" ht="14.4" customHeight="1">
      <c r="A102" s="26"/>
      <c r="B102" s="137"/>
      <c r="C102" s="138" t="s">
        <v>181</v>
      </c>
      <c r="D102" s="151" t="s">
        <v>125</v>
      </c>
      <c r="E102" s="139" t="s">
        <v>182</v>
      </c>
      <c r="F102" s="140" t="s">
        <v>183</v>
      </c>
      <c r="G102" s="141" t="s">
        <v>184</v>
      </c>
      <c r="H102" s="142">
        <v>1</v>
      </c>
      <c r="I102" s="143">
        <v>-2720</v>
      </c>
      <c r="J102" s="143">
        <f>ROUND(I102*H102,2)</f>
        <v>-2720</v>
      </c>
      <c r="K102" s="144"/>
      <c r="L102" s="27"/>
      <c r="M102" s="145" t="s">
        <v>3</v>
      </c>
      <c r="N102" s="146" t="s">
        <v>46</v>
      </c>
      <c r="O102" s="147">
        <v>0</v>
      </c>
      <c r="P102" s="147">
        <f>O102*H102</f>
        <v>0</v>
      </c>
      <c r="Q102" s="147">
        <v>3.7100000000000002E-3</v>
      </c>
      <c r="R102" s="147">
        <f>Q102*H102</f>
        <v>3.7100000000000002E-3</v>
      </c>
      <c r="S102" s="147">
        <v>0</v>
      </c>
      <c r="T102" s="148">
        <f>S102*H102</f>
        <v>0</v>
      </c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R102" s="149" t="s">
        <v>173</v>
      </c>
      <c r="AT102" s="149" t="s">
        <v>125</v>
      </c>
      <c r="AU102" s="149" t="s">
        <v>86</v>
      </c>
      <c r="AY102" s="14" t="s">
        <v>121</v>
      </c>
      <c r="BE102" s="150">
        <f>IF(N102="základní",J102,0)</f>
        <v>0</v>
      </c>
      <c r="BF102" s="150">
        <f>IF(N102="snížená",J102,0)</f>
        <v>-2720</v>
      </c>
      <c r="BG102" s="150">
        <f>IF(N102="zákl. přenesená",J102,0)</f>
        <v>0</v>
      </c>
      <c r="BH102" s="150">
        <f>IF(N102="sníž. přenesená",J102,0)</f>
        <v>0</v>
      </c>
      <c r="BI102" s="150">
        <f>IF(N102="nulová",J102,0)</f>
        <v>0</v>
      </c>
      <c r="BJ102" s="14" t="s">
        <v>86</v>
      </c>
      <c r="BK102" s="150">
        <f>ROUND(I102*H102,2)</f>
        <v>-2720</v>
      </c>
      <c r="BL102" s="14" t="s">
        <v>173</v>
      </c>
      <c r="BM102" s="149" t="s">
        <v>185</v>
      </c>
    </row>
    <row r="103" spans="1:65" s="2" customFormat="1" ht="19.75" customHeight="1">
      <c r="A103" s="26"/>
      <c r="B103" s="137"/>
      <c r="C103" s="138" t="s">
        <v>122</v>
      </c>
      <c r="D103" s="151" t="s">
        <v>125</v>
      </c>
      <c r="E103" s="139" t="s">
        <v>186</v>
      </c>
      <c r="F103" s="140" t="s">
        <v>187</v>
      </c>
      <c r="G103" s="141" t="s">
        <v>184</v>
      </c>
      <c r="H103" s="142">
        <v>1</v>
      </c>
      <c r="I103" s="143">
        <v>-3600</v>
      </c>
      <c r="J103" s="143">
        <f>ROUND(I103*H103,2)</f>
        <v>-3600</v>
      </c>
      <c r="K103" s="144"/>
      <c r="L103" s="27"/>
      <c r="M103" s="145" t="s">
        <v>3</v>
      </c>
      <c r="N103" s="146" t="s">
        <v>46</v>
      </c>
      <c r="O103" s="147">
        <v>0</v>
      </c>
      <c r="P103" s="147">
        <f>O103*H103</f>
        <v>0</v>
      </c>
      <c r="Q103" s="147">
        <v>1.4370000000000001E-2</v>
      </c>
      <c r="R103" s="147">
        <f>Q103*H103</f>
        <v>1.4370000000000001E-2</v>
      </c>
      <c r="S103" s="147">
        <v>0</v>
      </c>
      <c r="T103" s="148">
        <f>S103*H103</f>
        <v>0</v>
      </c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R103" s="149" t="s">
        <v>173</v>
      </c>
      <c r="AT103" s="149" t="s">
        <v>125</v>
      </c>
      <c r="AU103" s="149" t="s">
        <v>86</v>
      </c>
      <c r="AY103" s="14" t="s">
        <v>121</v>
      </c>
      <c r="BE103" s="150">
        <f>IF(N103="základní",J103,0)</f>
        <v>0</v>
      </c>
      <c r="BF103" s="150">
        <f>IF(N103="snížená",J103,0)</f>
        <v>-3600</v>
      </c>
      <c r="BG103" s="150">
        <f>IF(N103="zákl. přenesená",J103,0)</f>
        <v>0</v>
      </c>
      <c r="BH103" s="150">
        <f>IF(N103="sníž. přenesená",J103,0)</f>
        <v>0</v>
      </c>
      <c r="BI103" s="150">
        <f>IF(N103="nulová",J103,0)</f>
        <v>0</v>
      </c>
      <c r="BJ103" s="14" t="s">
        <v>86</v>
      </c>
      <c r="BK103" s="150">
        <f>ROUND(I103*H103,2)</f>
        <v>-3600</v>
      </c>
      <c r="BL103" s="14" t="s">
        <v>173</v>
      </c>
      <c r="BM103" s="149" t="s">
        <v>188</v>
      </c>
    </row>
    <row r="104" spans="1:65" s="2" customFormat="1" ht="14.4" customHeight="1">
      <c r="A104" s="26"/>
      <c r="B104" s="137"/>
      <c r="C104" s="138" t="s">
        <v>189</v>
      </c>
      <c r="D104" s="138" t="s">
        <v>125</v>
      </c>
      <c r="E104" s="139" t="s">
        <v>190</v>
      </c>
      <c r="F104" s="140" t="s">
        <v>191</v>
      </c>
      <c r="G104" s="141" t="s">
        <v>184</v>
      </c>
      <c r="H104" s="142">
        <v>1</v>
      </c>
      <c r="I104" s="143">
        <v>-10800</v>
      </c>
      <c r="J104" s="143">
        <f>ROUND(I104*H104,2)</f>
        <v>-10800</v>
      </c>
      <c r="K104" s="144"/>
      <c r="L104" s="27"/>
      <c r="M104" s="145" t="s">
        <v>3</v>
      </c>
      <c r="N104" s="146" t="s">
        <v>46</v>
      </c>
      <c r="O104" s="147">
        <v>0</v>
      </c>
      <c r="P104" s="147">
        <f>O104*H104</f>
        <v>0</v>
      </c>
      <c r="Q104" s="147">
        <v>1.8069999999999999E-2</v>
      </c>
      <c r="R104" s="147">
        <f>Q104*H104</f>
        <v>1.8069999999999999E-2</v>
      </c>
      <c r="S104" s="147">
        <v>0</v>
      </c>
      <c r="T104" s="148">
        <f>S104*H104</f>
        <v>0</v>
      </c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R104" s="149" t="s">
        <v>173</v>
      </c>
      <c r="AT104" s="149" t="s">
        <v>125</v>
      </c>
      <c r="AU104" s="149" t="s">
        <v>86</v>
      </c>
      <c r="AY104" s="14" t="s">
        <v>121</v>
      </c>
      <c r="BE104" s="150">
        <f>IF(N104="základní",J104,0)</f>
        <v>0</v>
      </c>
      <c r="BF104" s="150">
        <f>IF(N104="snížená",J104,0)</f>
        <v>-10800</v>
      </c>
      <c r="BG104" s="150">
        <f>IF(N104="zákl. přenesená",J104,0)</f>
        <v>0</v>
      </c>
      <c r="BH104" s="150">
        <f>IF(N104="sníž. přenesená",J104,0)</f>
        <v>0</v>
      </c>
      <c r="BI104" s="150">
        <f>IF(N104="nulová",J104,0)</f>
        <v>0</v>
      </c>
      <c r="BJ104" s="14" t="s">
        <v>86</v>
      </c>
      <c r="BK104" s="150">
        <f>ROUND(I104*H104,2)</f>
        <v>-10800</v>
      </c>
      <c r="BL104" s="14" t="s">
        <v>173</v>
      </c>
      <c r="BM104" s="149" t="s">
        <v>192</v>
      </c>
    </row>
    <row r="105" spans="1:65" s="2" customFormat="1" ht="14.4" customHeight="1">
      <c r="A105" s="26"/>
      <c r="B105" s="137"/>
      <c r="C105" s="138" t="s">
        <v>193</v>
      </c>
      <c r="D105" s="138" t="s">
        <v>125</v>
      </c>
      <c r="E105" s="139" t="s">
        <v>194</v>
      </c>
      <c r="F105" s="140" t="s">
        <v>195</v>
      </c>
      <c r="G105" s="141" t="s">
        <v>184</v>
      </c>
      <c r="H105" s="142">
        <v>4</v>
      </c>
      <c r="I105" s="143">
        <v>286</v>
      </c>
      <c r="J105" s="143">
        <f>ROUND(I105*H105,2)</f>
        <v>1144</v>
      </c>
      <c r="K105" s="144"/>
      <c r="L105" s="27"/>
      <c r="M105" s="145" t="s">
        <v>3</v>
      </c>
      <c r="N105" s="146" t="s">
        <v>46</v>
      </c>
      <c r="O105" s="147">
        <v>0</v>
      </c>
      <c r="P105" s="147">
        <f>O105*H105</f>
        <v>0</v>
      </c>
      <c r="Q105" s="147">
        <v>2.4000000000000001E-4</v>
      </c>
      <c r="R105" s="147">
        <f>Q105*H105</f>
        <v>9.6000000000000002E-4</v>
      </c>
      <c r="S105" s="147">
        <v>0</v>
      </c>
      <c r="T105" s="148">
        <f>S105*H105</f>
        <v>0</v>
      </c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R105" s="149" t="s">
        <v>173</v>
      </c>
      <c r="AT105" s="149" t="s">
        <v>125</v>
      </c>
      <c r="AU105" s="149" t="s">
        <v>86</v>
      </c>
      <c r="AY105" s="14" t="s">
        <v>121</v>
      </c>
      <c r="BE105" s="150">
        <f>IF(N105="základní",J105,0)</f>
        <v>0</v>
      </c>
      <c r="BF105" s="150">
        <f>IF(N105="snížená",J105,0)</f>
        <v>1144</v>
      </c>
      <c r="BG105" s="150">
        <f>IF(N105="zákl. přenesená",J105,0)</f>
        <v>0</v>
      </c>
      <c r="BH105" s="150">
        <f>IF(N105="sníž. přenesená",J105,0)</f>
        <v>0</v>
      </c>
      <c r="BI105" s="150">
        <f>IF(N105="nulová",J105,0)</f>
        <v>0</v>
      </c>
      <c r="BJ105" s="14" t="s">
        <v>86</v>
      </c>
      <c r="BK105" s="150">
        <f>ROUND(I105*H105,2)</f>
        <v>1144</v>
      </c>
      <c r="BL105" s="14" t="s">
        <v>173</v>
      </c>
      <c r="BM105" s="149" t="s">
        <v>196</v>
      </c>
    </row>
    <row r="106" spans="1:65" s="2" customFormat="1" ht="14.4" customHeight="1">
      <c r="A106" s="26"/>
      <c r="B106" s="137"/>
      <c r="C106" s="138" t="s">
        <v>197</v>
      </c>
      <c r="D106" s="138" t="s">
        <v>125</v>
      </c>
      <c r="E106" s="139" t="s">
        <v>198</v>
      </c>
      <c r="F106" s="140" t="s">
        <v>199</v>
      </c>
      <c r="G106" s="141" t="s">
        <v>177</v>
      </c>
      <c r="H106" s="142">
        <v>6</v>
      </c>
      <c r="I106" s="143">
        <v>771</v>
      </c>
      <c r="J106" s="143">
        <f>ROUND(I106*H106,2)</f>
        <v>4626</v>
      </c>
      <c r="K106" s="144"/>
      <c r="L106" s="27"/>
      <c r="M106" s="145" t="s">
        <v>3</v>
      </c>
      <c r="N106" s="146" t="s">
        <v>46</v>
      </c>
      <c r="O106" s="147">
        <v>0</v>
      </c>
      <c r="P106" s="147">
        <f>O106*H106</f>
        <v>0</v>
      </c>
      <c r="Q106" s="147">
        <v>5.9000000000000003E-4</v>
      </c>
      <c r="R106" s="147">
        <f>Q106*H106</f>
        <v>3.5400000000000002E-3</v>
      </c>
      <c r="S106" s="147">
        <v>0</v>
      </c>
      <c r="T106" s="148">
        <f>S106*H106</f>
        <v>0</v>
      </c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R106" s="149" t="s">
        <v>173</v>
      </c>
      <c r="AT106" s="149" t="s">
        <v>125</v>
      </c>
      <c r="AU106" s="149" t="s">
        <v>86</v>
      </c>
      <c r="AY106" s="14" t="s">
        <v>121</v>
      </c>
      <c r="BE106" s="150">
        <f>IF(N106="základní",J106,0)</f>
        <v>0</v>
      </c>
      <c r="BF106" s="150">
        <f>IF(N106="snížená",J106,0)</f>
        <v>4626</v>
      </c>
      <c r="BG106" s="150">
        <f>IF(N106="zákl. přenesená",J106,0)</f>
        <v>0</v>
      </c>
      <c r="BH106" s="150">
        <f>IF(N106="sníž. přenesená",J106,0)</f>
        <v>0</v>
      </c>
      <c r="BI106" s="150">
        <f>IF(N106="nulová",J106,0)</f>
        <v>0</v>
      </c>
      <c r="BJ106" s="14" t="s">
        <v>86</v>
      </c>
      <c r="BK106" s="150">
        <f>ROUND(I106*H106,2)</f>
        <v>4626</v>
      </c>
      <c r="BL106" s="14" t="s">
        <v>173</v>
      </c>
      <c r="BM106" s="149" t="s">
        <v>200</v>
      </c>
    </row>
    <row r="107" spans="1:65" s="12" customFormat="1" ht="22.75" customHeight="1">
      <c r="B107" s="125"/>
      <c r="D107" s="126" t="s">
        <v>73</v>
      </c>
      <c r="E107" s="135" t="s">
        <v>201</v>
      </c>
      <c r="F107" s="135" t="s">
        <v>202</v>
      </c>
      <c r="J107" s="136">
        <f>BK107</f>
        <v>35025.360000000001</v>
      </c>
      <c r="L107" s="125"/>
      <c r="M107" s="129"/>
      <c r="N107" s="130"/>
      <c r="O107" s="130"/>
      <c r="P107" s="131">
        <f>P108</f>
        <v>7.5</v>
      </c>
      <c r="Q107" s="130"/>
      <c r="R107" s="131">
        <f>R108</f>
        <v>2.76E-2</v>
      </c>
      <c r="S107" s="130"/>
      <c r="T107" s="132">
        <f>T108</f>
        <v>0</v>
      </c>
      <c r="AR107" s="126" t="s">
        <v>86</v>
      </c>
      <c r="AT107" s="133" t="s">
        <v>73</v>
      </c>
      <c r="AU107" s="133" t="s">
        <v>80</v>
      </c>
      <c r="AY107" s="126" t="s">
        <v>121</v>
      </c>
      <c r="BK107" s="134">
        <f>BK108</f>
        <v>35025.360000000001</v>
      </c>
    </row>
    <row r="108" spans="1:65" s="2" customFormat="1" ht="19.75" customHeight="1">
      <c r="A108" s="26"/>
      <c r="B108" s="137"/>
      <c r="C108" s="138" t="s">
        <v>9</v>
      </c>
      <c r="D108" s="138" t="s">
        <v>125</v>
      </c>
      <c r="E108" s="139" t="s">
        <v>203</v>
      </c>
      <c r="F108" s="140" t="s">
        <v>204</v>
      </c>
      <c r="G108" s="141" t="s">
        <v>184</v>
      </c>
      <c r="H108" s="142">
        <v>3</v>
      </c>
      <c r="I108" s="143">
        <v>11675.12</v>
      </c>
      <c r="J108" s="143">
        <f>ROUND(I108*H108,2)</f>
        <v>35025.360000000001</v>
      </c>
      <c r="K108" s="144"/>
      <c r="L108" s="27"/>
      <c r="M108" s="145" t="s">
        <v>3</v>
      </c>
      <c r="N108" s="146" t="s">
        <v>46</v>
      </c>
      <c r="O108" s="147">
        <v>2.5</v>
      </c>
      <c r="P108" s="147">
        <f>O108*H108</f>
        <v>7.5</v>
      </c>
      <c r="Q108" s="147">
        <v>9.1999999999999998E-3</v>
      </c>
      <c r="R108" s="147">
        <f>Q108*H108</f>
        <v>2.76E-2</v>
      </c>
      <c r="S108" s="147">
        <v>0</v>
      </c>
      <c r="T108" s="148">
        <f>S108*H108</f>
        <v>0</v>
      </c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R108" s="149" t="s">
        <v>173</v>
      </c>
      <c r="AT108" s="149" t="s">
        <v>125</v>
      </c>
      <c r="AU108" s="149" t="s">
        <v>86</v>
      </c>
      <c r="AY108" s="14" t="s">
        <v>121</v>
      </c>
      <c r="BE108" s="150">
        <f>IF(N108="základní",J108,0)</f>
        <v>0</v>
      </c>
      <c r="BF108" s="150">
        <f>IF(N108="snížená",J108,0)</f>
        <v>35025.360000000001</v>
      </c>
      <c r="BG108" s="150">
        <f>IF(N108="zákl. přenesená",J108,0)</f>
        <v>0</v>
      </c>
      <c r="BH108" s="150">
        <f>IF(N108="sníž. přenesená",J108,0)</f>
        <v>0</v>
      </c>
      <c r="BI108" s="150">
        <f>IF(N108="nulová",J108,0)</f>
        <v>0</v>
      </c>
      <c r="BJ108" s="14" t="s">
        <v>86</v>
      </c>
      <c r="BK108" s="150">
        <f>ROUND(I108*H108,2)</f>
        <v>35025.360000000001</v>
      </c>
      <c r="BL108" s="14" t="s">
        <v>173</v>
      </c>
      <c r="BM108" s="149" t="s">
        <v>205</v>
      </c>
    </row>
    <row r="109" spans="1:65" s="12" customFormat="1" ht="22.75" customHeight="1">
      <c r="B109" s="125"/>
      <c r="D109" s="126" t="s">
        <v>73</v>
      </c>
      <c r="E109" s="135" t="s">
        <v>206</v>
      </c>
      <c r="F109" s="135" t="s">
        <v>207</v>
      </c>
      <c r="J109" s="136">
        <f>BK109</f>
        <v>19250</v>
      </c>
      <c r="L109" s="125"/>
      <c r="M109" s="129"/>
      <c r="N109" s="130"/>
      <c r="O109" s="130"/>
      <c r="P109" s="131">
        <f>SUM(P110:P111)</f>
        <v>8.2949999999999999</v>
      </c>
      <c r="Q109" s="130"/>
      <c r="R109" s="131">
        <f>SUM(R110:R111)</f>
        <v>1.1200000000000002E-2</v>
      </c>
      <c r="S109" s="130"/>
      <c r="T109" s="132">
        <f>SUM(T110:T111)</f>
        <v>0</v>
      </c>
      <c r="AR109" s="126" t="s">
        <v>86</v>
      </c>
      <c r="AT109" s="133" t="s">
        <v>73</v>
      </c>
      <c r="AU109" s="133" t="s">
        <v>80</v>
      </c>
      <c r="AY109" s="126" t="s">
        <v>121</v>
      </c>
      <c r="BK109" s="134">
        <f>SUM(BK110:BK111)</f>
        <v>19250</v>
      </c>
    </row>
    <row r="110" spans="1:65" s="2" customFormat="1" ht="22.25" customHeight="1">
      <c r="A110" s="26"/>
      <c r="B110" s="137"/>
      <c r="C110" s="138" t="s">
        <v>208</v>
      </c>
      <c r="D110" s="152" t="s">
        <v>125</v>
      </c>
      <c r="E110" s="139" t="s">
        <v>209</v>
      </c>
      <c r="F110" s="140" t="s">
        <v>210</v>
      </c>
      <c r="G110" s="141" t="s">
        <v>139</v>
      </c>
      <c r="H110" s="142">
        <v>35</v>
      </c>
      <c r="I110" s="143">
        <v>550</v>
      </c>
      <c r="J110" s="143">
        <f>ROUND(I110*H110,2)</f>
        <v>19250</v>
      </c>
      <c r="K110" s="144"/>
      <c r="L110" s="27"/>
      <c r="M110" s="145" t="s">
        <v>3</v>
      </c>
      <c r="N110" s="146" t="s">
        <v>46</v>
      </c>
      <c r="O110" s="147">
        <v>0.23699999999999999</v>
      </c>
      <c r="P110" s="147">
        <f>O110*H110</f>
        <v>8.2949999999999999</v>
      </c>
      <c r="Q110" s="147">
        <v>3.2000000000000003E-4</v>
      </c>
      <c r="R110" s="147">
        <f>Q110*H110</f>
        <v>1.1200000000000002E-2</v>
      </c>
      <c r="S110" s="147">
        <v>0</v>
      </c>
      <c r="T110" s="148">
        <f>S110*H110</f>
        <v>0</v>
      </c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R110" s="149" t="s">
        <v>173</v>
      </c>
      <c r="AT110" s="149" t="s">
        <v>125</v>
      </c>
      <c r="AU110" s="149" t="s">
        <v>86</v>
      </c>
      <c r="AY110" s="14" t="s">
        <v>121</v>
      </c>
      <c r="BE110" s="150">
        <f>IF(N110="základní",J110,0)</f>
        <v>0</v>
      </c>
      <c r="BF110" s="150">
        <f>IF(N110="snížená",J110,0)</f>
        <v>19250</v>
      </c>
      <c r="BG110" s="150">
        <f>IF(N110="zákl. přenesená",J110,0)</f>
        <v>0</v>
      </c>
      <c r="BH110" s="150">
        <f>IF(N110="sníž. přenesená",J110,0)</f>
        <v>0</v>
      </c>
      <c r="BI110" s="150">
        <f>IF(N110="nulová",J110,0)</f>
        <v>0</v>
      </c>
      <c r="BJ110" s="14" t="s">
        <v>86</v>
      </c>
      <c r="BK110" s="150">
        <f>ROUND(I110*H110,2)</f>
        <v>19250</v>
      </c>
      <c r="BL110" s="14" t="s">
        <v>173</v>
      </c>
      <c r="BM110" s="149" t="s">
        <v>211</v>
      </c>
    </row>
    <row r="111" spans="1:65" s="2" customFormat="1">
      <c r="A111" s="26"/>
      <c r="B111" s="27"/>
      <c r="C111" s="26"/>
      <c r="D111" s="157" t="s">
        <v>212</v>
      </c>
      <c r="E111" s="26"/>
      <c r="F111" s="158" t="s">
        <v>213</v>
      </c>
      <c r="G111" s="26"/>
      <c r="H111" s="26"/>
      <c r="I111" s="26"/>
      <c r="J111" s="26"/>
      <c r="K111" s="26"/>
      <c r="L111" s="27"/>
      <c r="M111" s="159"/>
      <c r="N111" s="160"/>
      <c r="O111" s="47"/>
      <c r="P111" s="47"/>
      <c r="Q111" s="47"/>
      <c r="R111" s="47"/>
      <c r="S111" s="47"/>
      <c r="T111" s="48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T111" s="14" t="s">
        <v>212</v>
      </c>
      <c r="AU111" s="14" t="s">
        <v>86</v>
      </c>
    </row>
    <row r="112" spans="1:65" s="12" customFormat="1" ht="22.75" customHeight="1">
      <c r="B112" s="125"/>
      <c r="D112" s="126" t="s">
        <v>73</v>
      </c>
      <c r="E112" s="135" t="s">
        <v>214</v>
      </c>
      <c r="F112" s="135" t="s">
        <v>215</v>
      </c>
      <c r="J112" s="136">
        <f>BK112</f>
        <v>31329.59</v>
      </c>
      <c r="L112" s="125"/>
      <c r="M112" s="129"/>
      <c r="N112" s="130"/>
      <c r="O112" s="130"/>
      <c r="P112" s="131">
        <f>SUM(P113:P116)</f>
        <v>1.3959999999999999</v>
      </c>
      <c r="Q112" s="130"/>
      <c r="R112" s="131">
        <f>SUM(R113:R116)</f>
        <v>0.20868</v>
      </c>
      <c r="S112" s="130"/>
      <c r="T112" s="132">
        <f>SUM(T113:T116)</f>
        <v>0</v>
      </c>
      <c r="AR112" s="126" t="s">
        <v>86</v>
      </c>
      <c r="AT112" s="133" t="s">
        <v>73</v>
      </c>
      <c r="AU112" s="133" t="s">
        <v>80</v>
      </c>
      <c r="AY112" s="126" t="s">
        <v>121</v>
      </c>
      <c r="BK112" s="134">
        <f>SUM(BK113:BK116)</f>
        <v>31329.59</v>
      </c>
    </row>
    <row r="113" spans="1:65" s="2" customFormat="1" ht="22.25" customHeight="1">
      <c r="A113" s="26"/>
      <c r="B113" s="137"/>
      <c r="C113" s="138" t="s">
        <v>216</v>
      </c>
      <c r="D113" s="152" t="s">
        <v>125</v>
      </c>
      <c r="E113" s="139" t="s">
        <v>217</v>
      </c>
      <c r="F113" s="140" t="s">
        <v>218</v>
      </c>
      <c r="G113" s="141" t="s">
        <v>177</v>
      </c>
      <c r="H113" s="142">
        <v>1</v>
      </c>
      <c r="I113" s="143">
        <v>4921.83</v>
      </c>
      <c r="J113" s="143">
        <f>ROUND(I113*H113,2)</f>
        <v>4921.83</v>
      </c>
      <c r="K113" s="144"/>
      <c r="L113" s="27"/>
      <c r="M113" s="145" t="s">
        <v>3</v>
      </c>
      <c r="N113" s="146" t="s">
        <v>46</v>
      </c>
      <c r="O113" s="147">
        <v>0.26400000000000001</v>
      </c>
      <c r="P113" s="147">
        <f>O113*H113</f>
        <v>0.26400000000000001</v>
      </c>
      <c r="Q113" s="147">
        <v>2.368E-2</v>
      </c>
      <c r="R113" s="147">
        <f>Q113*H113</f>
        <v>2.368E-2</v>
      </c>
      <c r="S113" s="147">
        <v>0</v>
      </c>
      <c r="T113" s="148">
        <f>S113*H113</f>
        <v>0</v>
      </c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R113" s="149" t="s">
        <v>173</v>
      </c>
      <c r="AT113" s="149" t="s">
        <v>125</v>
      </c>
      <c r="AU113" s="149" t="s">
        <v>86</v>
      </c>
      <c r="AY113" s="14" t="s">
        <v>121</v>
      </c>
      <c r="BE113" s="150">
        <f>IF(N113="základní",J113,0)</f>
        <v>0</v>
      </c>
      <c r="BF113" s="150">
        <f>IF(N113="snížená",J113,0)</f>
        <v>4921.83</v>
      </c>
      <c r="BG113" s="150">
        <f>IF(N113="zákl. přenesená",J113,0)</f>
        <v>0</v>
      </c>
      <c r="BH113" s="150">
        <f>IF(N113="sníž. přenesená",J113,0)</f>
        <v>0</v>
      </c>
      <c r="BI113" s="150">
        <f>IF(N113="nulová",J113,0)</f>
        <v>0</v>
      </c>
      <c r="BJ113" s="14" t="s">
        <v>86</v>
      </c>
      <c r="BK113" s="150">
        <f>ROUND(I113*H113,2)</f>
        <v>4921.83</v>
      </c>
      <c r="BL113" s="14" t="s">
        <v>173</v>
      </c>
      <c r="BM113" s="149" t="s">
        <v>219</v>
      </c>
    </row>
    <row r="114" spans="1:65" s="2" customFormat="1" ht="22.25" customHeight="1">
      <c r="A114" s="26"/>
      <c r="B114" s="137"/>
      <c r="C114" s="138" t="s">
        <v>220</v>
      </c>
      <c r="D114" s="152" t="s">
        <v>125</v>
      </c>
      <c r="E114" s="139" t="s">
        <v>221</v>
      </c>
      <c r="F114" s="140" t="s">
        <v>222</v>
      </c>
      <c r="G114" s="141" t="s">
        <v>177</v>
      </c>
      <c r="H114" s="142">
        <v>1</v>
      </c>
      <c r="I114" s="143">
        <v>6657.12</v>
      </c>
      <c r="J114" s="143">
        <f>ROUND(I114*H114,2)</f>
        <v>6657.12</v>
      </c>
      <c r="K114" s="144"/>
      <c r="L114" s="27"/>
      <c r="M114" s="145" t="s">
        <v>3</v>
      </c>
      <c r="N114" s="146" t="s">
        <v>46</v>
      </c>
      <c r="O114" s="147">
        <v>0.29699999999999999</v>
      </c>
      <c r="P114" s="147">
        <f>O114*H114</f>
        <v>0.29699999999999999</v>
      </c>
      <c r="Q114" s="147">
        <v>3.5520000000000003E-2</v>
      </c>
      <c r="R114" s="147">
        <f>Q114*H114</f>
        <v>3.5520000000000003E-2</v>
      </c>
      <c r="S114" s="147">
        <v>0</v>
      </c>
      <c r="T114" s="148">
        <f>S114*H114</f>
        <v>0</v>
      </c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R114" s="149" t="s">
        <v>173</v>
      </c>
      <c r="AT114" s="149" t="s">
        <v>125</v>
      </c>
      <c r="AU114" s="149" t="s">
        <v>86</v>
      </c>
      <c r="AY114" s="14" t="s">
        <v>121</v>
      </c>
      <c r="BE114" s="150">
        <f>IF(N114="základní",J114,0)</f>
        <v>0</v>
      </c>
      <c r="BF114" s="150">
        <f>IF(N114="snížená",J114,0)</f>
        <v>6657.12</v>
      </c>
      <c r="BG114" s="150">
        <f>IF(N114="zákl. přenesená",J114,0)</f>
        <v>0</v>
      </c>
      <c r="BH114" s="150">
        <f>IF(N114="sníž. přenesená",J114,0)</f>
        <v>0</v>
      </c>
      <c r="BI114" s="150">
        <f>IF(N114="nulová",J114,0)</f>
        <v>0</v>
      </c>
      <c r="BJ114" s="14" t="s">
        <v>86</v>
      </c>
      <c r="BK114" s="150">
        <f>ROUND(I114*H114,2)</f>
        <v>6657.12</v>
      </c>
      <c r="BL114" s="14" t="s">
        <v>173</v>
      </c>
      <c r="BM114" s="149" t="s">
        <v>223</v>
      </c>
    </row>
    <row r="115" spans="1:65" s="2" customFormat="1" ht="22.25" customHeight="1">
      <c r="A115" s="26"/>
      <c r="B115" s="137"/>
      <c r="C115" s="138" t="s">
        <v>224</v>
      </c>
      <c r="D115" s="152" t="s">
        <v>125</v>
      </c>
      <c r="E115" s="139" t="s">
        <v>225</v>
      </c>
      <c r="F115" s="140" t="s">
        <v>226</v>
      </c>
      <c r="G115" s="141" t="s">
        <v>177</v>
      </c>
      <c r="H115" s="142">
        <v>1</v>
      </c>
      <c r="I115" s="143">
        <v>8331.9599999999991</v>
      </c>
      <c r="J115" s="143">
        <f>ROUND(I115*H115,2)</f>
        <v>8331.9599999999991</v>
      </c>
      <c r="K115" s="144"/>
      <c r="L115" s="27"/>
      <c r="M115" s="145" t="s">
        <v>3</v>
      </c>
      <c r="N115" s="146" t="s">
        <v>46</v>
      </c>
      <c r="O115" s="147">
        <v>0.36699999999999999</v>
      </c>
      <c r="P115" s="147">
        <f>O115*H115</f>
        <v>0.36699999999999999</v>
      </c>
      <c r="Q115" s="147">
        <v>5.8000000000000003E-2</v>
      </c>
      <c r="R115" s="147">
        <f>Q115*H115</f>
        <v>5.8000000000000003E-2</v>
      </c>
      <c r="S115" s="147">
        <v>0</v>
      </c>
      <c r="T115" s="148">
        <f>S115*H115</f>
        <v>0</v>
      </c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R115" s="149" t="s">
        <v>173</v>
      </c>
      <c r="AT115" s="149" t="s">
        <v>125</v>
      </c>
      <c r="AU115" s="149" t="s">
        <v>86</v>
      </c>
      <c r="AY115" s="14" t="s">
        <v>121</v>
      </c>
      <c r="BE115" s="150">
        <f>IF(N115="základní",J115,0)</f>
        <v>0</v>
      </c>
      <c r="BF115" s="150">
        <f>IF(N115="snížená",J115,0)</f>
        <v>8331.9599999999991</v>
      </c>
      <c r="BG115" s="150">
        <f>IF(N115="zákl. přenesená",J115,0)</f>
        <v>0</v>
      </c>
      <c r="BH115" s="150">
        <f>IF(N115="sníž. přenesená",J115,0)</f>
        <v>0</v>
      </c>
      <c r="BI115" s="150">
        <f>IF(N115="nulová",J115,0)</f>
        <v>0</v>
      </c>
      <c r="BJ115" s="14" t="s">
        <v>86</v>
      </c>
      <c r="BK115" s="150">
        <f>ROUND(I115*H115,2)</f>
        <v>8331.9599999999991</v>
      </c>
      <c r="BL115" s="14" t="s">
        <v>173</v>
      </c>
      <c r="BM115" s="149" t="s">
        <v>227</v>
      </c>
    </row>
    <row r="116" spans="1:65" s="2" customFormat="1" ht="22.25" customHeight="1">
      <c r="A116" s="26"/>
      <c r="B116" s="137"/>
      <c r="C116" s="138" t="s">
        <v>228</v>
      </c>
      <c r="D116" s="152" t="s">
        <v>125</v>
      </c>
      <c r="E116" s="139" t="s">
        <v>229</v>
      </c>
      <c r="F116" s="140" t="s">
        <v>230</v>
      </c>
      <c r="G116" s="141" t="s">
        <v>177</v>
      </c>
      <c r="H116" s="142">
        <v>1</v>
      </c>
      <c r="I116" s="143">
        <v>11418.68</v>
      </c>
      <c r="J116" s="143">
        <f>ROUND(I116*H116,2)</f>
        <v>11418.68</v>
      </c>
      <c r="K116" s="144"/>
      <c r="L116" s="27"/>
      <c r="M116" s="145" t="s">
        <v>3</v>
      </c>
      <c r="N116" s="146" t="s">
        <v>46</v>
      </c>
      <c r="O116" s="147">
        <v>0.46800000000000003</v>
      </c>
      <c r="P116" s="147">
        <f>O116*H116</f>
        <v>0.46800000000000003</v>
      </c>
      <c r="Q116" s="147">
        <v>9.1480000000000006E-2</v>
      </c>
      <c r="R116" s="147">
        <f>Q116*H116</f>
        <v>9.1480000000000006E-2</v>
      </c>
      <c r="S116" s="147">
        <v>0</v>
      </c>
      <c r="T116" s="148">
        <f>S116*H116</f>
        <v>0</v>
      </c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R116" s="149" t="s">
        <v>173</v>
      </c>
      <c r="AT116" s="149" t="s">
        <v>125</v>
      </c>
      <c r="AU116" s="149" t="s">
        <v>86</v>
      </c>
      <c r="AY116" s="14" t="s">
        <v>121</v>
      </c>
      <c r="BE116" s="150">
        <f>IF(N116="základní",J116,0)</f>
        <v>0</v>
      </c>
      <c r="BF116" s="150">
        <f>IF(N116="snížená",J116,0)</f>
        <v>11418.68</v>
      </c>
      <c r="BG116" s="150">
        <f>IF(N116="zákl. přenesená",J116,0)</f>
        <v>0</v>
      </c>
      <c r="BH116" s="150">
        <f>IF(N116="sníž. přenesená",J116,0)</f>
        <v>0</v>
      </c>
      <c r="BI116" s="150">
        <f>IF(N116="nulová",J116,0)</f>
        <v>0</v>
      </c>
      <c r="BJ116" s="14" t="s">
        <v>86</v>
      </c>
      <c r="BK116" s="150">
        <f>ROUND(I116*H116,2)</f>
        <v>11418.68</v>
      </c>
      <c r="BL116" s="14" t="s">
        <v>173</v>
      </c>
      <c r="BM116" s="149" t="s">
        <v>231</v>
      </c>
    </row>
    <row r="117" spans="1:65" s="12" customFormat="1" ht="22.75" customHeight="1">
      <c r="B117" s="125"/>
      <c r="D117" s="126" t="s">
        <v>73</v>
      </c>
      <c r="E117" s="135" t="s">
        <v>232</v>
      </c>
      <c r="F117" s="135" t="s">
        <v>233</v>
      </c>
      <c r="J117" s="136">
        <f>BK117</f>
        <v>14810</v>
      </c>
      <c r="L117" s="125"/>
      <c r="M117" s="129"/>
      <c r="N117" s="130"/>
      <c r="O117" s="130"/>
      <c r="P117" s="131">
        <f>SUM(P118:P123)</f>
        <v>6.5820000000000007</v>
      </c>
      <c r="Q117" s="130"/>
      <c r="R117" s="131">
        <f>SUM(R118:R123)</f>
        <v>8.7499999999999994E-2</v>
      </c>
      <c r="S117" s="130"/>
      <c r="T117" s="132">
        <f>SUM(T118:T123)</f>
        <v>0</v>
      </c>
      <c r="AR117" s="126" t="s">
        <v>86</v>
      </c>
      <c r="AT117" s="133" t="s">
        <v>73</v>
      </c>
      <c r="AU117" s="133" t="s">
        <v>80</v>
      </c>
      <c r="AY117" s="126" t="s">
        <v>121</v>
      </c>
      <c r="BK117" s="134">
        <f>SUM(BK118:BK123)</f>
        <v>14810</v>
      </c>
    </row>
    <row r="118" spans="1:65" s="2" customFormat="1" ht="14.4" customHeight="1">
      <c r="A118" s="26"/>
      <c r="B118" s="137"/>
      <c r="C118" s="138" t="s">
        <v>234</v>
      </c>
      <c r="D118" s="152" t="s">
        <v>125</v>
      </c>
      <c r="E118" s="139" t="s">
        <v>235</v>
      </c>
      <c r="F118" s="140" t="s">
        <v>236</v>
      </c>
      <c r="G118" s="141" t="s">
        <v>128</v>
      </c>
      <c r="H118" s="142">
        <v>150</v>
      </c>
      <c r="I118" s="143">
        <v>75</v>
      </c>
      <c r="J118" s="143">
        <f>ROUND(I118*H118,2)</f>
        <v>11250</v>
      </c>
      <c r="K118" s="144"/>
      <c r="L118" s="27"/>
      <c r="M118" s="145" t="s">
        <v>3</v>
      </c>
      <c r="N118" s="146" t="s">
        <v>46</v>
      </c>
      <c r="O118" s="147">
        <v>2.9000000000000001E-2</v>
      </c>
      <c r="P118" s="147">
        <f>O118*H118</f>
        <v>4.3500000000000005</v>
      </c>
      <c r="Q118" s="147">
        <v>2.5000000000000001E-4</v>
      </c>
      <c r="R118" s="147">
        <f>Q118*H118</f>
        <v>3.7499999999999999E-2</v>
      </c>
      <c r="S118" s="147">
        <v>0</v>
      </c>
      <c r="T118" s="148">
        <f>S118*H118</f>
        <v>0</v>
      </c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R118" s="149" t="s">
        <v>173</v>
      </c>
      <c r="AT118" s="149" t="s">
        <v>125</v>
      </c>
      <c r="AU118" s="149" t="s">
        <v>86</v>
      </c>
      <c r="AY118" s="14" t="s">
        <v>121</v>
      </c>
      <c r="BE118" s="150">
        <f>IF(N118="základní",J118,0)</f>
        <v>0</v>
      </c>
      <c r="BF118" s="150">
        <f>IF(N118="snížená",J118,0)</f>
        <v>11250</v>
      </c>
      <c r="BG118" s="150">
        <f>IF(N118="zákl. přenesená",J118,0)</f>
        <v>0</v>
      </c>
      <c r="BH118" s="150">
        <f>IF(N118="sníž. přenesená",J118,0)</f>
        <v>0</v>
      </c>
      <c r="BI118" s="150">
        <f>IF(N118="nulová",J118,0)</f>
        <v>0</v>
      </c>
      <c r="BJ118" s="14" t="s">
        <v>86</v>
      </c>
      <c r="BK118" s="150">
        <f>ROUND(I118*H118,2)</f>
        <v>11250</v>
      </c>
      <c r="BL118" s="14" t="s">
        <v>173</v>
      </c>
      <c r="BM118" s="149" t="s">
        <v>237</v>
      </c>
    </row>
    <row r="119" spans="1:65" s="2" customFormat="1">
      <c r="A119" s="26"/>
      <c r="B119" s="27"/>
      <c r="C119" s="26"/>
      <c r="D119" s="157" t="s">
        <v>212</v>
      </c>
      <c r="E119" s="26"/>
      <c r="F119" s="158" t="s">
        <v>238</v>
      </c>
      <c r="G119" s="26"/>
      <c r="H119" s="26"/>
      <c r="I119" s="26"/>
      <c r="J119" s="26"/>
      <c r="K119" s="26"/>
      <c r="L119" s="27"/>
      <c r="M119" s="159"/>
      <c r="N119" s="160"/>
      <c r="O119" s="47"/>
      <c r="P119" s="47"/>
      <c r="Q119" s="47"/>
      <c r="R119" s="47"/>
      <c r="S119" s="47"/>
      <c r="T119" s="48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T119" s="14" t="s">
        <v>212</v>
      </c>
      <c r="AU119" s="14" t="s">
        <v>86</v>
      </c>
    </row>
    <row r="120" spans="1:65" s="2" customFormat="1" ht="19.75" customHeight="1">
      <c r="A120" s="26"/>
      <c r="B120" s="137"/>
      <c r="C120" s="138" t="s">
        <v>239</v>
      </c>
      <c r="D120" s="152" t="s">
        <v>125</v>
      </c>
      <c r="E120" s="139" t="s">
        <v>240</v>
      </c>
      <c r="F120" s="140" t="s">
        <v>241</v>
      </c>
      <c r="G120" s="141" t="s">
        <v>177</v>
      </c>
      <c r="H120" s="142">
        <v>2</v>
      </c>
      <c r="I120" s="143">
        <v>4770</v>
      </c>
      <c r="J120" s="143">
        <f>ROUND(I120*H120,2)</f>
        <v>9540</v>
      </c>
      <c r="K120" s="144"/>
      <c r="L120" s="27"/>
      <c r="M120" s="145" t="s">
        <v>3</v>
      </c>
      <c r="N120" s="146" t="s">
        <v>46</v>
      </c>
      <c r="O120" s="147">
        <v>0.621</v>
      </c>
      <c r="P120" s="147">
        <f>O120*H120</f>
        <v>1.242</v>
      </c>
      <c r="Q120" s="147">
        <v>1.5800000000000002E-2</v>
      </c>
      <c r="R120" s="147">
        <f>Q120*H120</f>
        <v>3.1600000000000003E-2</v>
      </c>
      <c r="S120" s="147">
        <v>0</v>
      </c>
      <c r="T120" s="148">
        <f>S120*H120</f>
        <v>0</v>
      </c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R120" s="149" t="s">
        <v>173</v>
      </c>
      <c r="AT120" s="149" t="s">
        <v>125</v>
      </c>
      <c r="AU120" s="149" t="s">
        <v>86</v>
      </c>
      <c r="AY120" s="14" t="s">
        <v>121</v>
      </c>
      <c r="BE120" s="150">
        <f>IF(N120="základní",J120,0)</f>
        <v>0</v>
      </c>
      <c r="BF120" s="150">
        <f>IF(N120="snížená",J120,0)</f>
        <v>9540</v>
      </c>
      <c r="BG120" s="150">
        <f>IF(N120="zákl. přenesená",J120,0)</f>
        <v>0</v>
      </c>
      <c r="BH120" s="150">
        <f>IF(N120="sníž. přenesená",J120,0)</f>
        <v>0</v>
      </c>
      <c r="BI120" s="150">
        <f>IF(N120="nulová",J120,0)</f>
        <v>0</v>
      </c>
      <c r="BJ120" s="14" t="s">
        <v>86</v>
      </c>
      <c r="BK120" s="150">
        <f>ROUND(I120*H120,2)</f>
        <v>9540</v>
      </c>
      <c r="BL120" s="14" t="s">
        <v>173</v>
      </c>
      <c r="BM120" s="149" t="s">
        <v>242</v>
      </c>
    </row>
    <row r="121" spans="1:65" s="2" customFormat="1">
      <c r="A121" s="26"/>
      <c r="B121" s="27"/>
      <c r="C121" s="26"/>
      <c r="D121" s="157" t="s">
        <v>212</v>
      </c>
      <c r="E121" s="26"/>
      <c r="F121" s="158" t="s">
        <v>243</v>
      </c>
      <c r="G121" s="26"/>
      <c r="H121" s="26"/>
      <c r="I121" s="26"/>
      <c r="J121" s="26"/>
      <c r="K121" s="26"/>
      <c r="L121" s="27"/>
      <c r="M121" s="159"/>
      <c r="N121" s="160"/>
      <c r="O121" s="47"/>
      <c r="P121" s="47"/>
      <c r="Q121" s="47"/>
      <c r="R121" s="47"/>
      <c r="S121" s="47"/>
      <c r="T121" s="48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T121" s="14" t="s">
        <v>212</v>
      </c>
      <c r="AU121" s="14" t="s">
        <v>86</v>
      </c>
    </row>
    <row r="122" spans="1:65" s="2" customFormat="1" ht="19.75" customHeight="1">
      <c r="A122" s="26"/>
      <c r="B122" s="137"/>
      <c r="C122" s="138" t="s">
        <v>244</v>
      </c>
      <c r="D122" s="161" t="s">
        <v>125</v>
      </c>
      <c r="E122" s="139" t="s">
        <v>245</v>
      </c>
      <c r="F122" s="140" t="s">
        <v>246</v>
      </c>
      <c r="G122" s="141" t="s">
        <v>177</v>
      </c>
      <c r="H122" s="142">
        <v>2</v>
      </c>
      <c r="I122" s="143">
        <v>-2990</v>
      </c>
      <c r="J122" s="143">
        <f>ROUND(I122*H122,2)</f>
        <v>-5980</v>
      </c>
      <c r="K122" s="144"/>
      <c r="L122" s="27"/>
      <c r="M122" s="145" t="s">
        <v>3</v>
      </c>
      <c r="N122" s="146" t="s">
        <v>46</v>
      </c>
      <c r="O122" s="147">
        <v>0.495</v>
      </c>
      <c r="P122" s="147">
        <f>O122*H122</f>
        <v>0.99</v>
      </c>
      <c r="Q122" s="147">
        <v>9.1999999999999998E-3</v>
      </c>
      <c r="R122" s="147">
        <f>Q122*H122</f>
        <v>1.84E-2</v>
      </c>
      <c r="S122" s="147">
        <v>0</v>
      </c>
      <c r="T122" s="148">
        <f>S122*H122</f>
        <v>0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R122" s="149" t="s">
        <v>173</v>
      </c>
      <c r="AT122" s="149" t="s">
        <v>125</v>
      </c>
      <c r="AU122" s="149" t="s">
        <v>86</v>
      </c>
      <c r="AY122" s="14" t="s">
        <v>121</v>
      </c>
      <c r="BE122" s="150">
        <f>IF(N122="základní",J122,0)</f>
        <v>0</v>
      </c>
      <c r="BF122" s="150">
        <f>IF(N122="snížená",J122,0)</f>
        <v>-5980</v>
      </c>
      <c r="BG122" s="150">
        <f>IF(N122="zákl. přenesená",J122,0)</f>
        <v>0</v>
      </c>
      <c r="BH122" s="150">
        <f>IF(N122="sníž. přenesená",J122,0)</f>
        <v>0</v>
      </c>
      <c r="BI122" s="150">
        <f>IF(N122="nulová",J122,0)</f>
        <v>0</v>
      </c>
      <c r="BJ122" s="14" t="s">
        <v>86</v>
      </c>
      <c r="BK122" s="150">
        <f>ROUND(I122*H122,2)</f>
        <v>-5980</v>
      </c>
      <c r="BL122" s="14" t="s">
        <v>173</v>
      </c>
      <c r="BM122" s="149" t="s">
        <v>247</v>
      </c>
    </row>
    <row r="123" spans="1:65" s="2" customFormat="1">
      <c r="A123" s="26"/>
      <c r="B123" s="27"/>
      <c r="C123" s="26"/>
      <c r="D123" s="157" t="s">
        <v>212</v>
      </c>
      <c r="E123" s="26"/>
      <c r="F123" s="158" t="s">
        <v>248</v>
      </c>
      <c r="G123" s="26"/>
      <c r="H123" s="26"/>
      <c r="I123" s="26"/>
      <c r="J123" s="26"/>
      <c r="K123" s="26"/>
      <c r="L123" s="27"/>
      <c r="M123" s="159"/>
      <c r="N123" s="160"/>
      <c r="O123" s="47"/>
      <c r="P123" s="47"/>
      <c r="Q123" s="47"/>
      <c r="R123" s="47"/>
      <c r="S123" s="47"/>
      <c r="T123" s="48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T123" s="14" t="s">
        <v>212</v>
      </c>
      <c r="AU123" s="14" t="s">
        <v>86</v>
      </c>
    </row>
    <row r="124" spans="1:65" s="12" customFormat="1" ht="22.75" customHeight="1">
      <c r="B124" s="125"/>
      <c r="D124" s="126" t="s">
        <v>73</v>
      </c>
      <c r="E124" s="135" t="s">
        <v>249</v>
      </c>
      <c r="F124" s="135" t="s">
        <v>250</v>
      </c>
      <c r="J124" s="136">
        <f>BK124</f>
        <v>-30000</v>
      </c>
      <c r="L124" s="125"/>
      <c r="M124" s="129"/>
      <c r="N124" s="130"/>
      <c r="O124" s="130"/>
      <c r="P124" s="131">
        <f>P125</f>
        <v>0</v>
      </c>
      <c r="Q124" s="130"/>
      <c r="R124" s="131">
        <f>R125</f>
        <v>0</v>
      </c>
      <c r="S124" s="130"/>
      <c r="T124" s="132">
        <f>T125</f>
        <v>0</v>
      </c>
      <c r="AR124" s="126" t="s">
        <v>86</v>
      </c>
      <c r="AT124" s="133" t="s">
        <v>73</v>
      </c>
      <c r="AU124" s="133" t="s">
        <v>80</v>
      </c>
      <c r="AY124" s="126" t="s">
        <v>121</v>
      </c>
      <c r="BK124" s="134">
        <f>BK125</f>
        <v>-30000</v>
      </c>
    </row>
    <row r="125" spans="1:65" s="12" customFormat="1" ht="20.9" customHeight="1">
      <c r="B125" s="125"/>
      <c r="D125" s="126" t="s">
        <v>73</v>
      </c>
      <c r="E125" s="135" t="s">
        <v>251</v>
      </c>
      <c r="F125" s="135" t="s">
        <v>252</v>
      </c>
      <c r="J125" s="136">
        <f>BK125</f>
        <v>-30000</v>
      </c>
      <c r="L125" s="125"/>
      <c r="M125" s="129"/>
      <c r="N125" s="130"/>
      <c r="O125" s="130"/>
      <c r="P125" s="131">
        <f>SUM(P126:P127)</f>
        <v>0</v>
      </c>
      <c r="Q125" s="130"/>
      <c r="R125" s="131">
        <f>SUM(R126:R127)</f>
        <v>0</v>
      </c>
      <c r="S125" s="130"/>
      <c r="T125" s="132">
        <f>SUM(T126:T127)</f>
        <v>0</v>
      </c>
      <c r="AR125" s="126" t="s">
        <v>86</v>
      </c>
      <c r="AT125" s="133" t="s">
        <v>73</v>
      </c>
      <c r="AU125" s="133" t="s">
        <v>86</v>
      </c>
      <c r="AY125" s="126" t="s">
        <v>121</v>
      </c>
      <c r="BK125" s="134">
        <f>SUM(BK126:BK127)</f>
        <v>-30000</v>
      </c>
    </row>
    <row r="126" spans="1:65" s="2" customFormat="1" ht="14.4" customHeight="1">
      <c r="A126" s="26"/>
      <c r="B126" s="137"/>
      <c r="C126" s="138" t="s">
        <v>253</v>
      </c>
      <c r="D126" s="161" t="s">
        <v>125</v>
      </c>
      <c r="E126" s="139" t="s">
        <v>254</v>
      </c>
      <c r="F126" s="140" t="s">
        <v>255</v>
      </c>
      <c r="G126" s="141" t="s">
        <v>139</v>
      </c>
      <c r="H126" s="142">
        <v>2.2999999999999998</v>
      </c>
      <c r="I126" s="143">
        <v>-6000</v>
      </c>
      <c r="J126" s="143">
        <f>ROUND(I126*H126,2)</f>
        <v>-13800</v>
      </c>
      <c r="K126" s="144"/>
      <c r="L126" s="27"/>
      <c r="M126" s="145" t="s">
        <v>3</v>
      </c>
      <c r="N126" s="146" t="s">
        <v>46</v>
      </c>
      <c r="O126" s="147">
        <v>0</v>
      </c>
      <c r="P126" s="147">
        <f>O126*H126</f>
        <v>0</v>
      </c>
      <c r="Q126" s="147">
        <v>0</v>
      </c>
      <c r="R126" s="147">
        <f>Q126*H126</f>
        <v>0</v>
      </c>
      <c r="S126" s="147">
        <v>0</v>
      </c>
      <c r="T126" s="148">
        <f>S126*H126</f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49" t="s">
        <v>173</v>
      </c>
      <c r="AT126" s="149" t="s">
        <v>125</v>
      </c>
      <c r="AU126" s="149" t="s">
        <v>124</v>
      </c>
      <c r="AY126" s="14" t="s">
        <v>121</v>
      </c>
      <c r="BE126" s="150">
        <f>IF(N126="základní",J126,0)</f>
        <v>0</v>
      </c>
      <c r="BF126" s="150">
        <f>IF(N126="snížená",J126,0)</f>
        <v>-13800</v>
      </c>
      <c r="BG126" s="150">
        <f>IF(N126="zákl. přenesená",J126,0)</f>
        <v>0</v>
      </c>
      <c r="BH126" s="150">
        <f>IF(N126="sníž. přenesená",J126,0)</f>
        <v>0</v>
      </c>
      <c r="BI126" s="150">
        <f>IF(N126="nulová",J126,0)</f>
        <v>0</v>
      </c>
      <c r="BJ126" s="14" t="s">
        <v>86</v>
      </c>
      <c r="BK126" s="150">
        <f>ROUND(I126*H126,2)</f>
        <v>-13800</v>
      </c>
      <c r="BL126" s="14" t="s">
        <v>173</v>
      </c>
      <c r="BM126" s="149" t="s">
        <v>256</v>
      </c>
    </row>
    <row r="127" spans="1:65" s="2" customFormat="1" ht="14.4" customHeight="1">
      <c r="A127" s="26"/>
      <c r="B127" s="137"/>
      <c r="C127" s="138" t="s">
        <v>257</v>
      </c>
      <c r="D127" s="161" t="s">
        <v>125</v>
      </c>
      <c r="E127" s="139" t="s">
        <v>258</v>
      </c>
      <c r="F127" s="140" t="s">
        <v>259</v>
      </c>
      <c r="G127" s="141" t="s">
        <v>139</v>
      </c>
      <c r="H127" s="142">
        <v>2.7</v>
      </c>
      <c r="I127" s="143">
        <v>-6000</v>
      </c>
      <c r="J127" s="143">
        <f>ROUND(I127*H127,2)</f>
        <v>-16200</v>
      </c>
      <c r="K127" s="144"/>
      <c r="L127" s="27"/>
      <c r="M127" s="153" t="s">
        <v>3</v>
      </c>
      <c r="N127" s="154" t="s">
        <v>46</v>
      </c>
      <c r="O127" s="155">
        <v>0</v>
      </c>
      <c r="P127" s="155">
        <f>O127*H127</f>
        <v>0</v>
      </c>
      <c r="Q127" s="155">
        <v>0</v>
      </c>
      <c r="R127" s="155">
        <f>Q127*H127</f>
        <v>0</v>
      </c>
      <c r="S127" s="155">
        <v>0</v>
      </c>
      <c r="T127" s="156">
        <f>S127*H127</f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49" t="s">
        <v>173</v>
      </c>
      <c r="AT127" s="149" t="s">
        <v>125</v>
      </c>
      <c r="AU127" s="149" t="s">
        <v>124</v>
      </c>
      <c r="AY127" s="14" t="s">
        <v>121</v>
      </c>
      <c r="BE127" s="150">
        <f>IF(N127="základní",J127,0)</f>
        <v>0</v>
      </c>
      <c r="BF127" s="150">
        <f>IF(N127="snížená",J127,0)</f>
        <v>-16200</v>
      </c>
      <c r="BG127" s="150">
        <f>IF(N127="zákl. přenesená",J127,0)</f>
        <v>0</v>
      </c>
      <c r="BH127" s="150">
        <f>IF(N127="sníž. přenesená",J127,0)</f>
        <v>0</v>
      </c>
      <c r="BI127" s="150">
        <f>IF(N127="nulová",J127,0)</f>
        <v>0</v>
      </c>
      <c r="BJ127" s="14" t="s">
        <v>86</v>
      </c>
      <c r="BK127" s="150">
        <f>ROUND(I127*H127,2)</f>
        <v>-16200</v>
      </c>
      <c r="BL127" s="14" t="s">
        <v>173</v>
      </c>
      <c r="BM127" s="149" t="s">
        <v>260</v>
      </c>
    </row>
    <row r="128" spans="1:65" s="2" customFormat="1" ht="6.9" customHeight="1">
      <c r="A128" s="26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27"/>
      <c r="M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</sheetData>
  <autoFilter ref="C94:K127"/>
  <mergeCells count="12">
    <mergeCell ref="E87:H87"/>
    <mergeCell ref="L2:V2"/>
    <mergeCell ref="E50:H50"/>
    <mergeCell ref="E52:H52"/>
    <mergeCell ref="E54:H54"/>
    <mergeCell ref="E83:H83"/>
    <mergeCell ref="E85:H85"/>
    <mergeCell ref="E7:H7"/>
    <mergeCell ref="E9:H9"/>
    <mergeCell ref="E11:H11"/>
    <mergeCell ref="E20:H20"/>
    <mergeCell ref="E29:H29"/>
  </mergeCells>
  <hyperlinks>
    <hyperlink ref="F111" r:id="rId1"/>
    <hyperlink ref="F119" r:id="rId2"/>
    <hyperlink ref="F121" r:id="rId3"/>
    <hyperlink ref="F123" r:id="rId4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8</vt:i4>
      </vt:variant>
    </vt:vector>
  </HeadingPairs>
  <TitlesOfParts>
    <vt:vector size="12" baseType="lpstr">
      <vt:lpstr>Rekapitulace stavby</vt:lpstr>
      <vt:lpstr>3.1 - Úprava fasády</vt:lpstr>
      <vt:lpstr>3.2 - Navýšení elektro prací</vt:lpstr>
      <vt:lpstr>3.3 - Chybějící ZTI 1.NP ...</vt:lpstr>
      <vt:lpstr>'3.1 - Úprava fasády'!Názvy_tisku</vt:lpstr>
      <vt:lpstr>'3.2 - Navýšení elektro prací'!Názvy_tisku</vt:lpstr>
      <vt:lpstr>'3.3 - Chybějící ZTI 1.NP ...'!Názvy_tisku</vt:lpstr>
      <vt:lpstr>'Rekapitulace stavby'!Názvy_tisku</vt:lpstr>
      <vt:lpstr>'3.1 - Úprava fasády'!Oblast_tisku</vt:lpstr>
      <vt:lpstr>'3.2 - Navýšení elektro prací'!Oblast_tisku</vt:lpstr>
      <vt:lpstr>'3.3 - Chybějící ZTI 1.NP 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LAPTOP-U47AUUI2\SORMig</dc:creator>
  <cp:lastModifiedBy>Admin</cp:lastModifiedBy>
  <dcterms:created xsi:type="dcterms:W3CDTF">2025-12-02T12:14:39Z</dcterms:created>
  <dcterms:modified xsi:type="dcterms:W3CDTF">2025-12-14T10:50:18Z</dcterms:modified>
</cp:coreProperties>
</file>