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man\Documents\VESTAJ s.r.o\Nabídky\2024\OBCE A MĚSTA\Petrovice I\"/>
    </mc:Choice>
  </mc:AlternateContent>
  <bookViews>
    <workbookView xWindow="0" yWindow="0" windowWidth="0" windowHeight="0"/>
  </bookViews>
  <sheets>
    <sheet name="Rekapitulace stavby" sheetId="1" r:id="rId1"/>
    <sheet name="7 - Vnitřní modernizace k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'7 - Vnitřní modernizace k...'!$C$139:$K$220</definedName>
    <definedName name="_xlnm.Print_Area" localSheetId="1">'7 - Vnitřní modernizace k...'!$C$4:$J$76,'7 - Vnitřní modernizace k...'!$C$82:$J$123,'7 - Vnitřní modernizace k...'!$C$129:$J$220</definedName>
    <definedName name="_xlnm.Print_Titles" localSheetId="1">'7 - Vnitřní modernizace k...'!$139:$139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20"/>
  <c r="BH220"/>
  <c r="BG220"/>
  <c r="BF220"/>
  <c r="T220"/>
  <c r="T219"/>
  <c r="R220"/>
  <c r="R219"/>
  <c r="P220"/>
  <c r="P219"/>
  <c r="BI218"/>
  <c r="BH218"/>
  <c r="BG218"/>
  <c r="BF218"/>
  <c r="T218"/>
  <c r="T217"/>
  <c r="T216"/>
  <c r="R218"/>
  <c r="R217"/>
  <c r="R216"/>
  <c r="P218"/>
  <c r="P217"/>
  <c r="P216"/>
  <c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T146"/>
  <c r="R147"/>
  <c r="R146"/>
  <c r="P147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J136"/>
  <c r="F136"/>
  <c r="F134"/>
  <c r="E132"/>
  <c r="BI121"/>
  <c r="BH121"/>
  <c r="BG121"/>
  <c r="BF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J89"/>
  <c r="F89"/>
  <c r="F87"/>
  <c r="E85"/>
  <c r="J22"/>
  <c r="E22"/>
  <c r="J137"/>
  <c r="J21"/>
  <c r="J16"/>
  <c r="E16"/>
  <c r="F137"/>
  <c r="J15"/>
  <c r="J10"/>
  <c r="J134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BK207"/>
  <c r="BK175"/>
  <c r="J213"/>
  <c r="BK192"/>
  <c r="J167"/>
  <c r="J220"/>
  <c r="J163"/>
  <c r="J202"/>
  <c r="BK163"/>
  <c r="J207"/>
  <c r="BK174"/>
  <c r="J153"/>
  <c r="BK193"/>
  <c r="J174"/>
  <c r="J160"/>
  <c r="J144"/>
  <c r="J157"/>
  <c r="J211"/>
  <c r="J192"/>
  <c r="BK218"/>
  <c r="BK196"/>
  <c r="BK157"/>
  <c r="J182"/>
  <c r="J210"/>
  <c r="J173"/>
  <c r="J204"/>
  <c r="J172"/>
  <c r="J198"/>
  <c r="BK178"/>
  <c r="BK162"/>
  <c r="BK151"/>
  <c r="J161"/>
  <c r="BK200"/>
  <c r="J186"/>
  <c r="BK160"/>
  <c r="J200"/>
  <c r="J179"/>
  <c r="J143"/>
  <c r="BK159"/>
  <c r="BK197"/>
  <c r="J168"/>
  <c r="J209"/>
  <c r="J191"/>
  <c r="BK209"/>
  <c r="J184"/>
  <c r="BK167"/>
  <c r="J150"/>
  <c r="J166"/>
  <c r="BK143"/>
  <c r="J218"/>
  <c r="BK182"/>
  <c r="J152"/>
  <c r="BK205"/>
  <c r="J181"/>
  <c r="BK154"/>
  <c r="BK187"/>
  <c r="BK213"/>
  <c r="J195"/>
  <c r="BK166"/>
  <c r="BK210"/>
  <c r="BK188"/>
  <c r="J194"/>
  <c r="J176"/>
  <c r="BK161"/>
  <c r="J162"/>
  <c r="BK150"/>
  <c r="BK198"/>
  <c r="J178"/>
  <c r="BK144"/>
  <c r="J193"/>
  <c r="J170"/>
  <c r="BK190"/>
  <c i="1" r="AS94"/>
  <c i="2" r="J175"/>
  <c r="J197"/>
  <c r="BK169"/>
  <c r="J188"/>
  <c r="BK171"/>
  <c r="J155"/>
  <c r="J185"/>
  <c r="BK152"/>
  <c r="BK202"/>
  <c r="BK194"/>
  <c r="J165"/>
  <c r="BK211"/>
  <c r="J190"/>
  <c r="BK212"/>
  <c r="BK145"/>
  <c r="BK179"/>
  <c r="BK220"/>
  <c r="BK183"/>
  <c r="J201"/>
  <c r="BK181"/>
  <c r="BK172"/>
  <c r="BK153"/>
  <c r="J159"/>
  <c r="BK203"/>
  <c r="BK170"/>
  <c r="BK204"/>
  <c r="BK185"/>
  <c r="BK215"/>
  <c r="J151"/>
  <c r="J203"/>
  <c r="BK176"/>
  <c r="J212"/>
  <c r="BK173"/>
  <c r="J147"/>
  <c r="J187"/>
  <c r="BK168"/>
  <c r="BK186"/>
  <c r="BK165"/>
  <c r="J205"/>
  <c r="BK184"/>
  <c r="J145"/>
  <c r="BK191"/>
  <c r="BK201"/>
  <c r="BK147"/>
  <c r="J183"/>
  <c r="J215"/>
  <c r="J196"/>
  <c r="BK155"/>
  <c r="BK195"/>
  <c r="J169"/>
  <c r="J154"/>
  <c r="J171"/>
  <c l="1" r="BK158"/>
  <c r="J158"/>
  <c r="J101"/>
  <c r="T158"/>
  <c r="P177"/>
  <c r="T180"/>
  <c r="P199"/>
  <c r="P149"/>
  <c r="R158"/>
  <c r="BK177"/>
  <c r="J177"/>
  <c r="J103"/>
  <c r="P180"/>
  <c r="T189"/>
  <c r="T199"/>
  <c r="BK142"/>
  <c r="BK149"/>
  <c r="J149"/>
  <c r="J99"/>
  <c r="T164"/>
  <c r="R180"/>
  <c r="R199"/>
  <c r="P142"/>
  <c r="P141"/>
  <c r="R149"/>
  <c r="R164"/>
  <c r="T177"/>
  <c r="P189"/>
  <c r="R208"/>
  <c r="R142"/>
  <c r="R141"/>
  <c r="T149"/>
  <c r="P158"/>
  <c r="BK180"/>
  <c r="J180"/>
  <c r="J104"/>
  <c r="R189"/>
  <c r="P208"/>
  <c r="T142"/>
  <c r="T141"/>
  <c r="P164"/>
  <c r="BK189"/>
  <c r="J189"/>
  <c r="J105"/>
  <c r="BK208"/>
  <c r="J208"/>
  <c r="J108"/>
  <c r="BK164"/>
  <c r="J164"/>
  <c r="J102"/>
  <c r="R177"/>
  <c r="BK199"/>
  <c r="J199"/>
  <c r="J106"/>
  <c r="T208"/>
  <c r="BK146"/>
  <c r="J146"/>
  <c r="J97"/>
  <c r="BK156"/>
  <c r="J156"/>
  <c r="J100"/>
  <c r="BK206"/>
  <c r="J206"/>
  <c r="J107"/>
  <c r="BK214"/>
  <c r="J214"/>
  <c r="J109"/>
  <c r="BK219"/>
  <c r="J219"/>
  <c r="J112"/>
  <c r="BK217"/>
  <c r="J217"/>
  <c r="J111"/>
  <c r="J87"/>
  <c r="J90"/>
  <c r="BE169"/>
  <c r="BE174"/>
  <c r="BE176"/>
  <c r="F90"/>
  <c r="BE145"/>
  <c r="BE172"/>
  <c r="BE187"/>
  <c r="BE165"/>
  <c r="BE166"/>
  <c r="BE170"/>
  <c r="BE185"/>
  <c r="BE190"/>
  <c r="BE192"/>
  <c r="BE159"/>
  <c r="BE162"/>
  <c r="BE163"/>
  <c r="BE171"/>
  <c r="BE178"/>
  <c r="BE195"/>
  <c r="BE202"/>
  <c r="BE205"/>
  <c r="BE211"/>
  <c r="BE153"/>
  <c r="BE161"/>
  <c r="BE191"/>
  <c r="BE196"/>
  <c r="BE201"/>
  <c r="BE207"/>
  <c r="BE212"/>
  <c r="BE218"/>
  <c r="BE220"/>
  <c r="BE143"/>
  <c r="BE144"/>
  <c r="BE154"/>
  <c r="BE155"/>
  <c r="BE160"/>
  <c r="BE167"/>
  <c r="BE168"/>
  <c r="BE173"/>
  <c r="BE175"/>
  <c r="BE179"/>
  <c r="BE181"/>
  <c r="BE186"/>
  <c r="BE193"/>
  <c r="BE200"/>
  <c r="BE203"/>
  <c r="BE209"/>
  <c r="BE150"/>
  <c r="BE151"/>
  <c r="BE152"/>
  <c r="BE182"/>
  <c r="BE183"/>
  <c r="BE184"/>
  <c r="BE188"/>
  <c r="BE194"/>
  <c r="BE198"/>
  <c r="BE210"/>
  <c r="BE215"/>
  <c r="BE147"/>
  <c r="BE157"/>
  <c r="BE197"/>
  <c r="BE204"/>
  <c r="BE213"/>
  <c r="F36"/>
  <c i="1" r="BC95"/>
  <c r="BC94"/>
  <c r="W35"/>
  <c i="2" r="J34"/>
  <c i="1" r="AW95"/>
  <c i="2" r="F35"/>
  <c i="1" r="BB95"/>
  <c r="BB94"/>
  <c r="AX94"/>
  <c i="2" r="F34"/>
  <c i="1" r="BA95"/>
  <c r="BA94"/>
  <c r="AW94"/>
  <c r="AK33"/>
  <c i="2" r="F37"/>
  <c i="1" r="BD95"/>
  <c r="BD94"/>
  <c r="W36"/>
  <c i="2" l="1" r="BK141"/>
  <c r="T148"/>
  <c r="T140"/>
  <c r="R148"/>
  <c r="R140"/>
  <c r="P148"/>
  <c r="P140"/>
  <c i="1" r="AU95"/>
  <c i="2" r="J142"/>
  <c r="J96"/>
  <c r="BK148"/>
  <c r="J148"/>
  <c r="J98"/>
  <c r="BK216"/>
  <c r="J216"/>
  <c r="J110"/>
  <c i="1" r="W34"/>
  <c r="W33"/>
  <c r="AY94"/>
  <c r="AU94"/>
  <c i="2" l="1" r="BK140"/>
  <c r="J140"/>
  <c r="J94"/>
  <c r="J28"/>
  <c r="J141"/>
  <c r="J95"/>
  <c r="J121"/>
  <c r="J115"/>
  <c r="J29"/>
  <c r="J30"/>
  <c i="1" r="AG95"/>
  <c r="AG94"/>
  <c r="AG98"/>
  <c r="AV98"/>
  <c r="BY98"/>
  <c i="2" l="1" r="BE121"/>
  <c i="1" r="CD98"/>
  <c r="AK26"/>
  <c r="AG101"/>
  <c r="CD101"/>
  <c r="AG99"/>
  <c r="CD99"/>
  <c r="AN98"/>
  <c i="2" r="J123"/>
  <c r="J33"/>
  <c i="1" r="AV95"/>
  <c r="AT95"/>
  <c r="AN95"/>
  <c r="AG100"/>
  <c r="AV100"/>
  <c r="BY100"/>
  <c i="2" l="1" r="J39"/>
  <c i="1" r="CD100"/>
  <c r="AV101"/>
  <c r="BY101"/>
  <c r="AN100"/>
  <c r="AV99"/>
  <c r="BY99"/>
  <c r="AG97"/>
  <c r="AK27"/>
  <c r="AK29"/>
  <c i="2" r="F33"/>
  <c i="1" r="AZ95"/>
  <c r="AZ94"/>
  <c r="AV94"/>
  <c r="AK32"/>
  <c l="1" r="AK38"/>
  <c r="AN101"/>
  <c r="AT94"/>
  <c r="AN94"/>
  <c r="W32"/>
  <c r="AN99"/>
  <c r="AG103"/>
  <c l="1" r="AN97"/>
  <c l="1"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<sst xmlns="http://schemas.openxmlformats.org/spreadsheetml/2006/main">
  <si>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</si>
  <si>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</si>
  <si>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</si>
  <si>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</si>
  <si>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</si>
  <si>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{ae5a0557-0c96-4ce8-96f6-ddb9a9422521}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</si>
  <si>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</si>
  <si>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</si>
  <si>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</si>
  <si>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</si>
  <si>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</si>
  <si>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</si>
  <si>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</si>
  <si>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</si>
  <si>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</si>
  <si>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</si>
  <si>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</si>
  <si>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Vnitřní modernizace kulturního domu v Petrovicích I</t>
  </si>
  <si>
    <t>KSO:</t>
  </si>
  <si>
    <t>CC-CZ:</t>
  </si>
  <si>
    <t>Místo:</t>
  </si>
  <si>
    <t>Petrovice I</t>
  </si>
  <si>
    <t>Datum:</t>
  </si>
  <si>
    <t>27. 8. 2024</t>
  </si>
  <si>
    <t>Zadavatel:</t>
  </si>
  <si>
    <t>IČ:</t>
  </si>
  <si>
    <t>00236349</t>
  </si>
  <si>
    <t>Obec Petrovice I.</t>
  </si>
  <si>
    <t>DIČ:</t>
  </si>
  <si>
    <t>CZ00236349</t>
  </si>
  <si>
    <t>Uchazeč:</t>
  </si>
  <si>
    <t>Vyplň údaj</t>
  </si>
  <si>
    <t>Projektant:</t>
  </si>
  <si>
    <t>Ing. arch Petr Kořený</t>
  </si>
  <si>
    <t>True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</si>
  <si>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</si>
  <si>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</si>
  <si>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</si>
  <si>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</si>
  <si>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</si>
  <si>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</si>
  <si>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</si>
  <si>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</si>
  <si>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</si>
  <si>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</si>
  <si>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</si>
  <si>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</si>
  <si>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</si>
  <si>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</si>
  <si>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</si>
  <si>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</si>
  <si>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</si>
  <si>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</si>
  <si>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</si>
  <si>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</si>
  <si>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</si>
  <si>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</si>
  <si>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</si>
  <si>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</si>
  <si>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</si>
  <si>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</si>
  <si>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</si>
  <si>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</si>
  <si>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</si>
  <si>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</si>
  <si>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</si>
  <si>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</si>
  <si>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</si>
  <si>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</si>
  <si>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</si>
  <si>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</si>
  <si>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</si>
  <si>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</si>
  <si>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</si>
  <si>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</si>
  <si>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</si>
  <si>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</si>
  <si>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</si>
  <si>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</si>
  <si>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</si>
  <si>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</si>
  <si>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</si>
  <si>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</si>
  <si>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</si>
  <si>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</si>
  <si>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</si>
  <si>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</si>
  <si>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</si>
  <si>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</si>
  <si>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</si>
  <si>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</si>
  <si>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</si>
  <si>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</si>
  <si>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</si>
  <si>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</si>
  <si>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</si>
  <si>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</si>
  <si>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</si>
  <si>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</si>
  <si>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</si>
  <si>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</si>
  <si>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</si>
  <si>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</si>
  <si>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</si>
  <si>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</si>
  <si>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</si>
  <si>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</si>
  <si>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</si>
  <si>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</si>
  <si>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</si>
  <si>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</si>
  <si>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</si>
  <si>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</si>
  <si>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</si>
  <si>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</si>
  <si>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</si>
  <si>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</si>
  <si>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</si>
  <si>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Ostatní - Ostatní</t>
  </si>
  <si>
    <t>VRN - Vedlejší rozpočtové náklady</t>
  </si>
  <si>
    <t xml:space="preserve">    VRN6 - Územní vlivy</t>
  </si>
  <si>
    <t xml:space="preserve">    VRN8 - Přesun stavebních kapacit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</si>
  <si>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</si>
  <si>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</si>
  <si>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</si>
  <si>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</si>
  <si>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</si>
  <si>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</si>
  <si>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</si>
  <si>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</si>
  <si>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</si>
  <si>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</si>
  <si>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</si>
  <si>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</si>
  <si>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</si>
  <si>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</si>
  <si>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</si>
  <si>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</si>
  <si>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</si>
  <si>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</si>
  <si>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</si>
  <si>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</si>
  <si>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</si>
  <si>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</si>
  <si>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</si>
  <si>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</si>
  <si>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</si>
  <si>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</si>
  <si>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</si>
  <si>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</si>
  <si>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612131151</t>
  </si>
  <si>
    <t>Sanační postřik vnitřních stěn nanášený celoplošně ručně</t>
  </si>
  <si>
    <t>m2</t>
  </si>
  <si>
    <t>4</t>
  </si>
  <si>
    <t>-1505378572</t>
  </si>
  <si>
    <t>3</t>
  </si>
  <si>
    <t>612316121</t>
  </si>
  <si>
    <t>Sanační omítka vápenná jednovrstvá vnitřních stěn nanášená ručně</t>
  </si>
  <si>
    <t>-1920121870</t>
  </si>
  <si>
    <t>37</t>
  </si>
  <si>
    <t>632902221</t>
  </si>
  <si>
    <t>Příprava zatvrdlého povrchu betonových mazanin pro cementový potěr spojovacím můstkem</t>
  </si>
  <si>
    <t>-333445251</t>
  </si>
  <si>
    <t>9</t>
  </si>
  <si>
    <t>Ostatní konstrukce a práce, bourání</t>
  </si>
  <si>
    <t>5</t>
  </si>
  <si>
    <t>978013141</t>
  </si>
  <si>
    <t>Otlučení (osekání) vnitřní vápenné nebo vápenocementové omítky stěn v rozsahu přes 10 do 30 %</t>
  </si>
  <si>
    <t>-1201466553</t>
  </si>
  <si>
    <t>PSV</t>
  </si>
  <si>
    <t>Práce a dodávky PSV</t>
  </si>
  <si>
    <t>741</t>
  </si>
  <si>
    <t>Elektroinstalace - silnoproud</t>
  </si>
  <si>
    <t>741371843</t>
  </si>
  <si>
    <t>Demontáž svítidla interiérového se standardní paticí nebo int. zdrojem LED přisazeného stropního přes 0,09 m2 do 0,36 m2 bez zachování funkčnosti</t>
  </si>
  <si>
    <t>kus</t>
  </si>
  <si>
    <t>16</t>
  </si>
  <si>
    <t>-1012416136</t>
  </si>
  <si>
    <t>38</t>
  </si>
  <si>
    <t>741371871</t>
  </si>
  <si>
    <t>Demontáž svítidla interiérového se standard paticí skleněného lustr typu do 2 zdrojů bez zachování funkčnosti</t>
  </si>
  <si>
    <t>1798977442</t>
  </si>
  <si>
    <t>39</t>
  </si>
  <si>
    <t>741372021</t>
  </si>
  <si>
    <t>Montáž svítidlo LED interiérové přisazené nástěnné hranaté nebo kruhové do 0,09 m2 se zapojením vodičů</t>
  </si>
  <si>
    <t>-1778861674</t>
  </si>
  <si>
    <t>40</t>
  </si>
  <si>
    <t>M</t>
  </si>
  <si>
    <t>34825001</t>
  </si>
  <si>
    <t>svítidlo interiérové stropní přisazené kruhové D 200-300mm 1300-2000lm</t>
  </si>
  <si>
    <t>32</t>
  </si>
  <si>
    <t>-766503381</t>
  </si>
  <si>
    <t>8</t>
  </si>
  <si>
    <t>741372112</t>
  </si>
  <si>
    <t>Montáž svítidlo LED interiérové vestavné panelové hranaté nebo kruhové přes 0,09 do 0,36 m2 se zapojením vodičů</t>
  </si>
  <si>
    <t>-1880831150</t>
  </si>
  <si>
    <t>MLD.ML413126320</t>
  </si>
  <si>
    <t>LED panel Office 6060 40W 2700K teplá bílá</t>
  </si>
  <si>
    <t>-279769025</t>
  </si>
  <si>
    <t>762</t>
  </si>
  <si>
    <t>Konstrukce tesařské</t>
  </si>
  <si>
    <t>52</t>
  </si>
  <si>
    <t>762195000</t>
  </si>
  <si>
    <t>Spojovací prostředky pro montáž stěn, příček, bednění stěn</t>
  </si>
  <si>
    <t>m3</t>
  </si>
  <si>
    <t>-340476630</t>
  </si>
  <si>
    <t>763</t>
  </si>
  <si>
    <t>Konstrukce suché výstavby</t>
  </si>
  <si>
    <t>10</t>
  </si>
  <si>
    <t>763431011</t>
  </si>
  <si>
    <t>Montáž minerálního podhledu s vyjímatelnými panely vel. do 0,36 m2 na zavěšený polozapuštěný rošt</t>
  </si>
  <si>
    <t>1350791650</t>
  </si>
  <si>
    <t>11</t>
  </si>
  <si>
    <t>59036524</t>
  </si>
  <si>
    <t>deska podhledová minerální polodrážka jemně strukturovaná mikroperforovaná zvukově pohltivá bílá 15x600x600mm</t>
  </si>
  <si>
    <t>1713809379</t>
  </si>
  <si>
    <t>53</t>
  </si>
  <si>
    <t>763793111</t>
  </si>
  <si>
    <t>Montáž dřevostaveb kotevních želez, příložek, patek, táhel</t>
  </si>
  <si>
    <t>kg</t>
  </si>
  <si>
    <t>2120229250</t>
  </si>
  <si>
    <t>54</t>
  </si>
  <si>
    <t>54825020</t>
  </si>
  <si>
    <t>kotevní profil tvaru L 40x60x160x3,0mm</t>
  </si>
  <si>
    <t>-1392096790</t>
  </si>
  <si>
    <t>57</t>
  </si>
  <si>
    <t>763797101</t>
  </si>
  <si>
    <t>Montáž dřevostaveb spárování tmelem</t>
  </si>
  <si>
    <t>m</t>
  </si>
  <si>
    <t>-1811154848</t>
  </si>
  <si>
    <t>766</t>
  </si>
  <si>
    <t>Konstrukce truhlářské</t>
  </si>
  <si>
    <t>78</t>
  </si>
  <si>
    <t>766414233</t>
  </si>
  <si>
    <t>Montáž obložení stěn pl do 5 m2 panely dýhovanými přes 1,50 m2</t>
  </si>
  <si>
    <t>-1391910821</t>
  </si>
  <si>
    <t>79</t>
  </si>
  <si>
    <t>60627030</t>
  </si>
  <si>
    <t>laťovka dub tl 22mm jakost I.</t>
  </si>
  <si>
    <t>-392631921</t>
  </si>
  <si>
    <t>80</t>
  </si>
  <si>
    <t>766417211</t>
  </si>
  <si>
    <t>Montáž podkladového roštu pro obložení stěn</t>
  </si>
  <si>
    <t>-2038941719</t>
  </si>
  <si>
    <t>81</t>
  </si>
  <si>
    <t>60514112</t>
  </si>
  <si>
    <t>řezivo jehličnaté lať surová dl 4m</t>
  </si>
  <si>
    <t>-307828780</t>
  </si>
  <si>
    <t>82</t>
  </si>
  <si>
    <t>766495100</t>
  </si>
  <si>
    <t>Zhotovení otvorů pro instalační dvířka pl přes 0,25 do 0,90 m2</t>
  </si>
  <si>
    <t>2012974303</t>
  </si>
  <si>
    <t>83</t>
  </si>
  <si>
    <t>766496110</t>
  </si>
  <si>
    <t>Ukončení hran obložení dýhováním hran š přes 20 mm</t>
  </si>
  <si>
    <t>1867542322</t>
  </si>
  <si>
    <t>84</t>
  </si>
  <si>
    <t>61418203</t>
  </si>
  <si>
    <t>lišta podlahová dřevěná dub 25x25mm</t>
  </si>
  <si>
    <t>-1549502790</t>
  </si>
  <si>
    <t>88</t>
  </si>
  <si>
    <t>766641817</t>
  </si>
  <si>
    <t>Demontáž dveří zdvojených dvoukřídlových bez nadsvětlíku včetně rámu</t>
  </si>
  <si>
    <t>2093288652</t>
  </si>
  <si>
    <t>89</t>
  </si>
  <si>
    <t>766660451</t>
  </si>
  <si>
    <t>Montáž dveří včetně rámu bez nadsvětlíku do zdiva dle schválené PD</t>
  </si>
  <si>
    <t>220157415</t>
  </si>
  <si>
    <t>85</t>
  </si>
  <si>
    <t>998766101</t>
  </si>
  <si>
    <t>Přesun hmot tonážní pro kce truhlářské v objektech v do 6 m</t>
  </si>
  <si>
    <t>t</t>
  </si>
  <si>
    <t>2059734851</t>
  </si>
  <si>
    <t>86</t>
  </si>
  <si>
    <t>998766111</t>
  </si>
  <si>
    <t>Přesun hmot tonážní pro kce truhlářské s omezením mechanizace v objektech v do 6 m</t>
  </si>
  <si>
    <t>2136498872</t>
  </si>
  <si>
    <t>87</t>
  </si>
  <si>
    <t>998766121</t>
  </si>
  <si>
    <t>Přesun hmot tonážní pro kce truhlářské ruční v objektech v do 6 m</t>
  </si>
  <si>
    <t>-1054442436</t>
  </si>
  <si>
    <t>767</t>
  </si>
  <si>
    <t>Konstrukce zámečnické</t>
  </si>
  <si>
    <t>90</t>
  </si>
  <si>
    <t>767810113</t>
  </si>
  <si>
    <t>Montáž mřížek větracích čtyřhranných průřezu přes 0,04 do 0,09 m2</t>
  </si>
  <si>
    <t>109832728</t>
  </si>
  <si>
    <t>91</t>
  </si>
  <si>
    <t>55341412</t>
  </si>
  <si>
    <t>BOKI PMO mřížka 180/1200 Dural</t>
  </si>
  <si>
    <t>-707029509</t>
  </si>
  <si>
    <t>771</t>
  </si>
  <si>
    <t>Podlahy z dlaždic</t>
  </si>
  <si>
    <t>771111011</t>
  </si>
  <si>
    <t>Vysátí podkladu před pokládkou dlažby</t>
  </si>
  <si>
    <t>1266414715</t>
  </si>
  <si>
    <t>13</t>
  </si>
  <si>
    <t>771121011</t>
  </si>
  <si>
    <t>Nátěr penetrační na podlahu</t>
  </si>
  <si>
    <t>1765508389</t>
  </si>
  <si>
    <t>14</t>
  </si>
  <si>
    <t>771121027</t>
  </si>
  <si>
    <t>Broušení stávajícího podkladu před pokládkou dlažby diamantovým kotoučem</t>
  </si>
  <si>
    <t>1146974443</t>
  </si>
  <si>
    <t>15</t>
  </si>
  <si>
    <t>771151012</t>
  </si>
  <si>
    <t>Samonivelační stěrka podlah pevnosti 20 MPa tl přes 3 do 5 mm</t>
  </si>
  <si>
    <t>-326609789</t>
  </si>
  <si>
    <t>771571810</t>
  </si>
  <si>
    <t>Demontáž podlah z dlaždic keramických kladených do malty</t>
  </si>
  <si>
    <t>1756739622</t>
  </si>
  <si>
    <t>17</t>
  </si>
  <si>
    <t>771574154</t>
  </si>
  <si>
    <t>Montáž podlah keramických velkoformátových hladkých lepených flexibilním lepidlem přes 4 do 6 ks/m2</t>
  </si>
  <si>
    <t>1383904470</t>
  </si>
  <si>
    <t>18</t>
  </si>
  <si>
    <t>LSS.TAA34006</t>
  </si>
  <si>
    <t>RAKO Taurus Color TAA34006 dlaždice slinutá, povrch neglazovaný, šedá 298x298x8 mm</t>
  </si>
  <si>
    <t>455519717</t>
  </si>
  <si>
    <t>19</t>
  </si>
  <si>
    <t>998771111</t>
  </si>
  <si>
    <t>Přesun hmot tonážní pro podlahy z dlaždic s omezením mechanizace v objektech v do 6 m</t>
  </si>
  <si>
    <t>-1636755622</t>
  </si>
  <si>
    <t>775</t>
  </si>
  <si>
    <t>Podlahy skládané</t>
  </si>
  <si>
    <t>75</t>
  </si>
  <si>
    <t>775413310</t>
  </si>
  <si>
    <t>Montáž soklíku ze dřeva tvrdého nebo měkkého přibíjeného s přetmelením</t>
  </si>
  <si>
    <t>-1091614962</t>
  </si>
  <si>
    <t>76</t>
  </si>
  <si>
    <t>61418155</t>
  </si>
  <si>
    <t>lišta soklová dřevěná š 15.0 mm, h 60.0 mm</t>
  </si>
  <si>
    <t>17353949</t>
  </si>
  <si>
    <t>59</t>
  </si>
  <si>
    <t>775591905</t>
  </si>
  <si>
    <t>Oprava podlah dřevěných - tmelení celoplošné vlysové, parketové podlahy</t>
  </si>
  <si>
    <t>-422473702</t>
  </si>
  <si>
    <t>60</t>
  </si>
  <si>
    <t>775591911</t>
  </si>
  <si>
    <t>Oprava podlah dřevěných - broušení hrubé</t>
  </si>
  <si>
    <t>-1367873174</t>
  </si>
  <si>
    <t>61</t>
  </si>
  <si>
    <t>775591912</t>
  </si>
  <si>
    <t>Oprava podlah dřevěných - broušení střední</t>
  </si>
  <si>
    <t>-1862003268</t>
  </si>
  <si>
    <t>62</t>
  </si>
  <si>
    <t>775591913</t>
  </si>
  <si>
    <t>Oprava podlah dřevěných - broušení jemné</t>
  </si>
  <si>
    <t>2085363024</t>
  </si>
  <si>
    <t>63</t>
  </si>
  <si>
    <t>775591919</t>
  </si>
  <si>
    <t>Oprava podlah dřevěných - broušení celkové včetně tmelení</t>
  </si>
  <si>
    <t>-1279611447</t>
  </si>
  <si>
    <t>64</t>
  </si>
  <si>
    <t>775591924</t>
  </si>
  <si>
    <t>Oprava podlah dřevěných - vrchní lak pro velmi vysokou zátěž</t>
  </si>
  <si>
    <t>-1819282072</t>
  </si>
  <si>
    <t>65</t>
  </si>
  <si>
    <t>775591926</t>
  </si>
  <si>
    <t>Oprava podlah dřevěných - mezibroušení mezi vrstvami laku</t>
  </si>
  <si>
    <t>-310791734</t>
  </si>
  <si>
    <t>776</t>
  </si>
  <si>
    <t>Podlahy povlakové</t>
  </si>
  <si>
    <t>20</t>
  </si>
  <si>
    <t>776201811</t>
  </si>
  <si>
    <t>Demontáž lepených povlakových podlah bez podložky ručně</t>
  </si>
  <si>
    <t>-1319514902</t>
  </si>
  <si>
    <t>776410811</t>
  </si>
  <si>
    <t>Odstranění soklíků a lišt pryžových nebo plastových</t>
  </si>
  <si>
    <t>302132542</t>
  </si>
  <si>
    <t>66</t>
  </si>
  <si>
    <t>776421312</t>
  </si>
  <si>
    <t>Montáž přechodových šroubovaných lišt</t>
  </si>
  <si>
    <t>-1125398820</t>
  </si>
  <si>
    <t>67</t>
  </si>
  <si>
    <t>55343119</t>
  </si>
  <si>
    <t>profil přechodový Al narážecí 40mm dub, buk, javor, třešeň</t>
  </si>
  <si>
    <t>563840421</t>
  </si>
  <si>
    <t>22</t>
  </si>
  <si>
    <t>776501811</t>
  </si>
  <si>
    <t>Demontáž povlakových podlahovin ze stěn výšky do 2 m</t>
  </si>
  <si>
    <t>-919562147</t>
  </si>
  <si>
    <t>23</t>
  </si>
  <si>
    <t>776991821</t>
  </si>
  <si>
    <t>Odstranění lepidla ručně z podlah</t>
  </si>
  <si>
    <t>-1067720560</t>
  </si>
  <si>
    <t>783</t>
  </si>
  <si>
    <t>Dokončovací práce - nátěry</t>
  </si>
  <si>
    <t>77</t>
  </si>
  <si>
    <t>783168211</t>
  </si>
  <si>
    <t>Lakovací dvojnásobný olejový nátěr truhlářských konstrukcí s mezibroušením</t>
  </si>
  <si>
    <t>-1174895413</t>
  </si>
  <si>
    <t>784</t>
  </si>
  <si>
    <t>Dokončovací práce - malby a tapety</t>
  </si>
  <si>
    <t>30</t>
  </si>
  <si>
    <t>784171111</t>
  </si>
  <si>
    <t>Zakrytí vnitřních ploch stěn v místnostech v do 3,80 m</t>
  </si>
  <si>
    <t>-1975257667</t>
  </si>
  <si>
    <t>31</t>
  </si>
  <si>
    <t>58124842</t>
  </si>
  <si>
    <t>fólie pro malířské potřeby zakrývací tl 7µ 4x5m</t>
  </si>
  <si>
    <t>-395583084</t>
  </si>
  <si>
    <t>784181111</t>
  </si>
  <si>
    <t>Základní silikátová jednonásobná bezbarvá penetrace podkladu v místnostech v do 3,80 m</t>
  </si>
  <si>
    <t>1850338917</t>
  </si>
  <si>
    <t>41</t>
  </si>
  <si>
    <t>784211063</t>
  </si>
  <si>
    <t>Příplatek k cenám 1x maleb ze směsí za mokra oděruvzdorných za barevnou malbu středně sytého odstínu</t>
  </si>
  <si>
    <t>-552617583</t>
  </si>
  <si>
    <t>33</t>
  </si>
  <si>
    <t>784211101</t>
  </si>
  <si>
    <t>Dvojnásobné bílé malby ze směsí za mokra výborně oděruvzdorných v místnostech v do 3,80 m</t>
  </si>
  <si>
    <t>-1101439264</t>
  </si>
  <si>
    <t>Ostatní</t>
  </si>
  <si>
    <t>34</t>
  </si>
  <si>
    <t xml:space="preserve">Elektrikářské práce </t>
  </si>
  <si>
    <t>512</t>
  </si>
  <si>
    <t>1323820390</t>
  </si>
  <si>
    <t>Vedlejší rozpočtové náklady</t>
  </si>
  <si>
    <t>VRN6</t>
  </si>
  <si>
    <t>35</t>
  </si>
  <si>
    <t>065002000</t>
  </si>
  <si>
    <t>Mimostaveništní doprava materiálů</t>
  </si>
  <si>
    <t>Kč/km</t>
  </si>
  <si>
    <t>1024</t>
  </si>
  <si>
    <t>856240959</t>
  </si>
  <si>
    <t>VRN8</t>
  </si>
  <si>
    <t>Přesun stavebních kapacit</t>
  </si>
  <si>
    <t>36</t>
  </si>
  <si>
    <t>080001000</t>
  </si>
  <si>
    <t>Další náklady na pracovníky</t>
  </si>
  <si>
    <t>kpl</t>
  </si>
  <si>
    <t>-2043133091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</si>
</sst>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28" fillId="0" borderId="0" xfId="0" applyNumberFormat="1" applyFont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</xf>
    <xf numFmtId="0" fontId="32" fillId="0" borderId="23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31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31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1" customFormat="1" ht="14.4" customHeight="1">
      <c r="B26" s="18"/>
      <c r="C26" s="19"/>
      <c r="D26" s="35" t="s">
        <v>38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6">
        <f>ROUND(AG94,2)</f>
        <v>0</v>
      </c>
      <c r="AL26" s="19"/>
      <c r="AM26" s="19"/>
      <c r="AN26" s="19"/>
      <c r="AO26" s="19"/>
      <c r="AP26" s="19"/>
      <c r="AQ26" s="19"/>
      <c r="AR26" s="17"/>
      <c r="BE26" s="28"/>
    </row>
    <row r="27" s="1" customFormat="1" ht="14.4" customHeight="1">
      <c r="B27" s="18"/>
      <c r="C27" s="19"/>
      <c r="D27" s="35" t="s">
        <v>39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36">
        <f>ROUND(AG97, 2)</f>
        <v>0</v>
      </c>
      <c r="AL27" s="36"/>
      <c r="AM27" s="36"/>
      <c r="AN27" s="36"/>
      <c r="AO27" s="36"/>
      <c r="AP27" s="19"/>
      <c r="AQ27" s="19"/>
      <c r="AR27" s="17"/>
      <c r="BE27" s="28"/>
    </row>
    <row r="28" s="2" customFormat="1" ht="6.9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BE28" s="28"/>
    </row>
    <row r="29" s="2" customFormat="1" ht="25.92" customHeight="1">
      <c r="A29" s="37"/>
      <c r="B29" s="38"/>
      <c r="C29" s="39"/>
      <c r="D29" s="41" t="s">
        <v>40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ROUND(AK26 + AK27, 2)</f>
        <v>0</v>
      </c>
      <c r="AL29" s="42"/>
      <c r="AM29" s="42"/>
      <c r="AN29" s="42"/>
      <c r="AO29" s="42"/>
      <c r="AP29" s="39"/>
      <c r="AQ29" s="39"/>
      <c r="AR29" s="40"/>
      <c r="BE29" s="28"/>
    </row>
    <row r="30" s="2" customFormat="1" ht="6.96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  <c r="BE30" s="28"/>
    </row>
    <row r="31" s="2" customFormat="1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44" t="s">
        <v>41</v>
      </c>
      <c r="M31" s="44"/>
      <c r="N31" s="44"/>
      <c r="O31" s="44"/>
      <c r="P31" s="44"/>
      <c r="Q31" s="39"/>
      <c r="R31" s="39"/>
      <c r="S31" s="39"/>
      <c r="T31" s="39"/>
      <c r="U31" s="39"/>
      <c r="V31" s="39"/>
      <c r="W31" s="44" t="s">
        <v>42</v>
      </c>
      <c r="X31" s="44"/>
      <c r="Y31" s="44"/>
      <c r="Z31" s="44"/>
      <c r="AA31" s="44"/>
      <c r="AB31" s="44"/>
      <c r="AC31" s="44"/>
      <c r="AD31" s="44"/>
      <c r="AE31" s="44"/>
      <c r="AF31" s="39"/>
      <c r="AG31" s="39"/>
      <c r="AH31" s="39"/>
      <c r="AI31" s="39"/>
      <c r="AJ31" s="39"/>
      <c r="AK31" s="44" t="s">
        <v>43</v>
      </c>
      <c r="AL31" s="44"/>
      <c r="AM31" s="44"/>
      <c r="AN31" s="44"/>
      <c r="AO31" s="44"/>
      <c r="AP31" s="39"/>
      <c r="AQ31" s="39"/>
      <c r="AR31" s="40"/>
      <c r="BE31" s="28"/>
    </row>
    <row r="32" s="3" customFormat="1" ht="14.4" customHeight="1">
      <c r="A32" s="3"/>
      <c r="B32" s="45"/>
      <c r="C32" s="46"/>
      <c r="D32" s="29" t="s">
        <v>44</v>
      </c>
      <c r="E32" s="46"/>
      <c r="F32" s="29" t="s">
        <v>45</v>
      </c>
      <c r="G32" s="46"/>
      <c r="H32" s="46"/>
      <c r="I32" s="46"/>
      <c r="J32" s="46"/>
      <c r="K32" s="46"/>
      <c r="L32" s="47">
        <v>0.20999999999999999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ROUND(AZ94 + SUM(CD97:CD101),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f>ROUND(AV94 + SUM(BY97:BY101), 2)</f>
        <v>0</v>
      </c>
      <c r="AL32" s="46"/>
      <c r="AM32" s="46"/>
      <c r="AN32" s="46"/>
      <c r="AO32" s="46"/>
      <c r="AP32" s="46"/>
      <c r="AQ32" s="46"/>
      <c r="AR32" s="49"/>
      <c r="BE32" s="50"/>
    </row>
    <row r="33" s="3" customFormat="1" ht="14.4" customHeight="1">
      <c r="A33" s="3"/>
      <c r="B33" s="45"/>
      <c r="C33" s="46"/>
      <c r="D33" s="46"/>
      <c r="E33" s="46"/>
      <c r="F33" s="29" t="s">
        <v>46</v>
      </c>
      <c r="G33" s="46"/>
      <c r="H33" s="46"/>
      <c r="I33" s="46"/>
      <c r="J33" s="46"/>
      <c r="K33" s="46"/>
      <c r="L33" s="47">
        <v>0.12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ROUND(BA94 + SUM(CE97:CE101),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f>ROUND(AW94 + SUM(BZ97:BZ101), 2)</f>
        <v>0</v>
      </c>
      <c r="AL33" s="46"/>
      <c r="AM33" s="46"/>
      <c r="AN33" s="46"/>
      <c r="AO33" s="46"/>
      <c r="AP33" s="46"/>
      <c r="AQ33" s="46"/>
      <c r="AR33" s="49"/>
      <c r="BE33" s="50"/>
    </row>
    <row r="34" hidden="1" s="3" customFormat="1" ht="14.4" customHeight="1">
      <c r="A34" s="3"/>
      <c r="B34" s="45"/>
      <c r="C34" s="46"/>
      <c r="D34" s="46"/>
      <c r="E34" s="46"/>
      <c r="F34" s="29" t="s">
        <v>47</v>
      </c>
      <c r="G34" s="46"/>
      <c r="H34" s="46"/>
      <c r="I34" s="46"/>
      <c r="J34" s="46"/>
      <c r="K34" s="46"/>
      <c r="L34" s="47">
        <v>0.20999999999999999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8">
        <f>ROUND(BB94 + SUM(CF97:CF101), 2)</f>
        <v>0</v>
      </c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8">
        <v>0</v>
      </c>
      <c r="AL34" s="46"/>
      <c r="AM34" s="46"/>
      <c r="AN34" s="46"/>
      <c r="AO34" s="46"/>
      <c r="AP34" s="46"/>
      <c r="AQ34" s="46"/>
      <c r="AR34" s="49"/>
      <c r="BE34" s="50"/>
    </row>
    <row r="35" hidden="1" s="3" customFormat="1" ht="14.4" customHeight="1">
      <c r="A35" s="3"/>
      <c r="B35" s="45"/>
      <c r="C35" s="46"/>
      <c r="D35" s="46"/>
      <c r="E35" s="46"/>
      <c r="F35" s="29" t="s">
        <v>48</v>
      </c>
      <c r="G35" s="46"/>
      <c r="H35" s="46"/>
      <c r="I35" s="46"/>
      <c r="J35" s="46"/>
      <c r="K35" s="46"/>
      <c r="L35" s="47">
        <v>0.12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8">
        <f>ROUND(BC94 + SUM(CG97:CG101), 2)</f>
        <v>0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8">
        <v>0</v>
      </c>
      <c r="AL35" s="46"/>
      <c r="AM35" s="46"/>
      <c r="AN35" s="46"/>
      <c r="AO35" s="46"/>
      <c r="AP35" s="46"/>
      <c r="AQ35" s="46"/>
      <c r="AR35" s="49"/>
      <c r="BE35" s="3"/>
    </row>
    <row r="36" hidden="1" s="3" customFormat="1" ht="14.4" customHeight="1">
      <c r="A36" s="3"/>
      <c r="B36" s="45"/>
      <c r="C36" s="46"/>
      <c r="D36" s="46"/>
      <c r="E36" s="46"/>
      <c r="F36" s="29" t="s">
        <v>49</v>
      </c>
      <c r="G36" s="46"/>
      <c r="H36" s="46"/>
      <c r="I36" s="46"/>
      <c r="J36" s="46"/>
      <c r="K36" s="46"/>
      <c r="L36" s="47">
        <v>0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8">
        <f>ROUND(BD94 + SUM(CH97:CH101), 2)</f>
        <v>0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8">
        <v>0</v>
      </c>
      <c r="AL36" s="46"/>
      <c r="AM36" s="46"/>
      <c r="AN36" s="46"/>
      <c r="AO36" s="46"/>
      <c r="AP36" s="46"/>
      <c r="AQ36" s="46"/>
      <c r="AR36" s="49"/>
      <c r="BE36" s="3"/>
    </row>
    <row r="37" s="2" customFormat="1" ht="6.96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7"/>
    </row>
    <row r="38" s="2" customFormat="1" ht="25.92" customHeight="1">
      <c r="A38" s="37"/>
      <c r="B38" s="38"/>
      <c r="C38" s="51"/>
      <c r="D38" s="52" t="s">
        <v>50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 t="s">
        <v>51</v>
      </c>
      <c r="U38" s="53"/>
      <c r="V38" s="53"/>
      <c r="W38" s="53"/>
      <c r="X38" s="55" t="s">
        <v>52</v>
      </c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6">
        <f>SUM(AK29:AK36)</f>
        <v>0</v>
      </c>
      <c r="AL38" s="53"/>
      <c r="AM38" s="53"/>
      <c r="AN38" s="53"/>
      <c r="AO38" s="57"/>
      <c r="AP38" s="51"/>
      <c r="AQ38" s="51"/>
      <c r="AR38" s="40"/>
      <c r="BE38" s="37"/>
    </row>
    <row r="39" s="2" customFormat="1" ht="6.96" customHeight="1">
      <c r="A39" s="37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BE39" s="37"/>
    </row>
    <row r="40" s="2" customFormat="1" ht="14.4" customHeight="1">
      <c r="A40" s="37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0"/>
      <c r="BE40" s="3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8"/>
      <c r="C49" s="59"/>
      <c r="D49" s="60" t="s">
        <v>53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54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7"/>
      <c r="B60" s="38"/>
      <c r="C60" s="39"/>
      <c r="D60" s="63" t="s">
        <v>55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3" t="s">
        <v>56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3" t="s">
        <v>55</v>
      </c>
      <c r="AI60" s="42"/>
      <c r="AJ60" s="42"/>
      <c r="AK60" s="42"/>
      <c r="AL60" s="42"/>
      <c r="AM60" s="63" t="s">
        <v>56</v>
      </c>
      <c r="AN60" s="42"/>
      <c r="AO60" s="42"/>
      <c r="AP60" s="39"/>
      <c r="AQ60" s="39"/>
      <c r="AR60" s="40"/>
      <c r="BE60" s="37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7"/>
      <c r="B64" s="38"/>
      <c r="C64" s="39"/>
      <c r="D64" s="60" t="s">
        <v>57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58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0"/>
      <c r="BE64" s="37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7"/>
      <c r="B75" s="38"/>
      <c r="C75" s="39"/>
      <c r="D75" s="63" t="s">
        <v>55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3" t="s">
        <v>56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3" t="s">
        <v>55</v>
      </c>
      <c r="AI75" s="42"/>
      <c r="AJ75" s="42"/>
      <c r="AK75" s="42"/>
      <c r="AL75" s="42"/>
      <c r="AM75" s="63" t="s">
        <v>56</v>
      </c>
      <c r="AN75" s="42"/>
      <c r="AO75" s="42"/>
      <c r="AP75" s="39"/>
      <c r="AQ75" s="39"/>
      <c r="AR75" s="40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0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0"/>
      <c r="BE81" s="37"/>
    </row>
    <row r="82" s="2" customFormat="1" ht="24.96" customHeight="1">
      <c r="A82" s="37"/>
      <c r="B82" s="38"/>
      <c r="C82" s="20" t="s">
        <v>59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7"/>
    </row>
    <row r="84" s="4" customFormat="1" ht="12" customHeight="1">
      <c r="A84" s="4"/>
      <c r="B84" s="69"/>
      <c r="C84" s="29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7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Vnitřní modernizace kulturního domu v Petrovicích I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7"/>
    </row>
    <row r="87" s="2" customFormat="1" ht="12" customHeight="1">
      <c r="A87" s="37"/>
      <c r="B87" s="38"/>
      <c r="C87" s="29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Petrovice I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29" t="s">
        <v>22</v>
      </c>
      <c r="AJ87" s="39"/>
      <c r="AK87" s="39"/>
      <c r="AL87" s="39"/>
      <c r="AM87" s="78" t="str">
        <f>IF(AN8= "","",AN8)</f>
        <v>27. 8. 2024</v>
      </c>
      <c r="AN87" s="78"/>
      <c r="AO87" s="39"/>
      <c r="AP87" s="39"/>
      <c r="AQ87" s="39"/>
      <c r="AR87" s="40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7"/>
    </row>
    <row r="89" s="2" customFormat="1" ht="15.15" customHeight="1">
      <c r="A89" s="37"/>
      <c r="B89" s="38"/>
      <c r="C89" s="29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Obec Petrovice I.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29" t="s">
        <v>32</v>
      </c>
      <c r="AJ89" s="39"/>
      <c r="AK89" s="39"/>
      <c r="AL89" s="39"/>
      <c r="AM89" s="79" t="str">
        <f>IF(E17="","",E17)</f>
        <v>Ing. arch Petr Kořený</v>
      </c>
      <c r="AN89" s="70"/>
      <c r="AO89" s="70"/>
      <c r="AP89" s="70"/>
      <c r="AQ89" s="39"/>
      <c r="AR89" s="40"/>
      <c r="AS89" s="80" t="s">
        <v>60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29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29" t="s">
        <v>35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0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61</v>
      </c>
      <c r="D92" s="93"/>
      <c r="E92" s="93"/>
      <c r="F92" s="93"/>
      <c r="G92" s="93"/>
      <c r="H92" s="94"/>
      <c r="I92" s="95" t="s">
        <v>62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63</v>
      </c>
      <c r="AH92" s="93"/>
      <c r="AI92" s="93"/>
      <c r="AJ92" s="93"/>
      <c r="AK92" s="93"/>
      <c r="AL92" s="93"/>
      <c r="AM92" s="93"/>
      <c r="AN92" s="95" t="s">
        <v>64</v>
      </c>
      <c r="AO92" s="93"/>
      <c r="AP92" s="97"/>
      <c r="AQ92" s="98" t="s">
        <v>65</v>
      </c>
      <c r="AR92" s="40"/>
      <c r="AS92" s="99" t="s">
        <v>66</v>
      </c>
      <c r="AT92" s="100" t="s">
        <v>67</v>
      </c>
      <c r="AU92" s="100" t="s">
        <v>68</v>
      </c>
      <c r="AV92" s="100" t="s">
        <v>69</v>
      </c>
      <c r="AW92" s="100" t="s">
        <v>70</v>
      </c>
      <c r="AX92" s="100" t="s">
        <v>71</v>
      </c>
      <c r="AY92" s="100" t="s">
        <v>72</v>
      </c>
      <c r="AZ92" s="100" t="s">
        <v>73</v>
      </c>
      <c r="BA92" s="100" t="s">
        <v>74</v>
      </c>
      <c r="BB92" s="100" t="s">
        <v>75</v>
      </c>
      <c r="BC92" s="100" t="s">
        <v>76</v>
      </c>
      <c r="BD92" s="101" t="s">
        <v>77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78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ROUND(AZ94*L32,2)</f>
        <v>0</v>
      </c>
      <c r="AW94" s="113">
        <f>ROUND(BA94*L33,2)</f>
        <v>0</v>
      </c>
      <c r="AX94" s="113">
        <f>ROUND(BB94*L32,2)</f>
        <v>0</v>
      </c>
      <c r="AY94" s="113">
        <f>ROUND(BC94*L33,2)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79</v>
      </c>
      <c r="BT94" s="116" t="s">
        <v>80</v>
      </c>
      <c r="BV94" s="116" t="s">
        <v>81</v>
      </c>
      <c r="BW94" s="116" t="s">
        <v>5</v>
      </c>
      <c r="BX94" s="116" t="s">
        <v>82</v>
      </c>
      <c r="CL94" s="116" t="s">
        <v>1</v>
      </c>
    </row>
    <row r="95" s="7" customFormat="1" ht="24.75" customHeight="1">
      <c r="A95" s="117" t="s">
        <v>83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'7 - Vnitřní modernizace k...'!J30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84</v>
      </c>
      <c r="AR95" s="124"/>
      <c r="AS95" s="125">
        <v>0</v>
      </c>
      <c r="AT95" s="126">
        <f>ROUND(SUM(AV95:AW95),2)</f>
        <v>0</v>
      </c>
      <c r="AU95" s="127">
        <f>'7 - Vnitřní modernizace k...'!P140</f>
        <v>0</v>
      </c>
      <c r="AV95" s="126">
        <f>'7 - Vnitřní modernizace k...'!J33</f>
        <v>0</v>
      </c>
      <c r="AW95" s="126">
        <f>'7 - Vnitřní modernizace k...'!J34</f>
        <v>0</v>
      </c>
      <c r="AX95" s="126">
        <f>'7 - Vnitřní modernizace k...'!J35</f>
        <v>0</v>
      </c>
      <c r="AY95" s="126">
        <f>'7 - Vnitřní modernizace k...'!J36</f>
        <v>0</v>
      </c>
      <c r="AZ95" s="126">
        <f>'7 - Vnitřní modernizace k...'!F33</f>
        <v>0</v>
      </c>
      <c r="BA95" s="126">
        <f>'7 - Vnitřní modernizace k...'!F34</f>
        <v>0</v>
      </c>
      <c r="BB95" s="126">
        <f>'7 - Vnitřní modernizace k...'!F35</f>
        <v>0</v>
      </c>
      <c r="BC95" s="126">
        <f>'7 - Vnitřní modernizace k...'!F36</f>
        <v>0</v>
      </c>
      <c r="BD95" s="128">
        <f>'7 - Vnitřní modernizace k...'!F37</f>
        <v>0</v>
      </c>
      <c r="BE95" s="7"/>
      <c r="BT95" s="129" t="s">
        <v>85</v>
      </c>
      <c r="BU95" s="129" t="s">
        <v>86</v>
      </c>
      <c r="BV95" s="129" t="s">
        <v>81</v>
      </c>
      <c r="BW95" s="129" t="s">
        <v>5</v>
      </c>
      <c r="BX95" s="129" t="s">
        <v>82</v>
      </c>
      <c r="CL95" s="129" t="s">
        <v>1</v>
      </c>
    </row>
    <row r="96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7"/>
    </row>
    <row r="97" s="2" customFormat="1" ht="30" customHeight="1">
      <c r="A97" s="37"/>
      <c r="B97" s="38"/>
      <c r="C97" s="106" t="s">
        <v>87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109">
        <f>ROUND(SUM(AG98:AG101), 2)</f>
        <v>0</v>
      </c>
      <c r="AH97" s="109"/>
      <c r="AI97" s="109"/>
      <c r="AJ97" s="109"/>
      <c r="AK97" s="109"/>
      <c r="AL97" s="109"/>
      <c r="AM97" s="109"/>
      <c r="AN97" s="109">
        <f>ROUND(SUM(AN98:AN101), 2)</f>
        <v>0</v>
      </c>
      <c r="AO97" s="109"/>
      <c r="AP97" s="109"/>
      <c r="AQ97" s="130"/>
      <c r="AR97" s="40"/>
      <c r="AS97" s="99" t="s">
        <v>88</v>
      </c>
      <c r="AT97" s="100" t="s">
        <v>89</v>
      </c>
      <c r="AU97" s="100" t="s">
        <v>44</v>
      </c>
      <c r="AV97" s="101" t="s">
        <v>67</v>
      </c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19.92" customHeight="1">
      <c r="A98" s="37"/>
      <c r="B98" s="38"/>
      <c r="C98" s="39"/>
      <c r="D98" s="131" t="s">
        <v>90</v>
      </c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39"/>
      <c r="AD98" s="39"/>
      <c r="AE98" s="39"/>
      <c r="AF98" s="39"/>
      <c r="AG98" s="132">
        <f>ROUND(AG94 * AS98, 2)</f>
        <v>0</v>
      </c>
      <c r="AH98" s="133"/>
      <c r="AI98" s="133"/>
      <c r="AJ98" s="133"/>
      <c r="AK98" s="133"/>
      <c r="AL98" s="133"/>
      <c r="AM98" s="133"/>
      <c r="AN98" s="133">
        <f>ROUND(AG98 + AV98, 2)</f>
        <v>0</v>
      </c>
      <c r="AO98" s="133"/>
      <c r="AP98" s="133"/>
      <c r="AQ98" s="39"/>
      <c r="AR98" s="40"/>
      <c r="AS98" s="134">
        <v>0</v>
      </c>
      <c r="AT98" s="135" t="s">
        <v>91</v>
      </c>
      <c r="AU98" s="135" t="s">
        <v>45</v>
      </c>
      <c r="AV98" s="136">
        <f>ROUND(IF(AU98="základní",AG98*L32,IF(AU98="snížená",AG98*L33,0)), 2)</f>
        <v>0</v>
      </c>
      <c r="AW98" s="37"/>
      <c r="AX98" s="37"/>
      <c r="AY98" s="37"/>
      <c r="AZ98" s="37"/>
      <c r="BA98" s="37"/>
      <c r="BB98" s="37"/>
      <c r="BC98" s="37"/>
      <c r="BD98" s="37"/>
      <c r="BE98" s="37"/>
      <c r="BV98" s="14" t="s">
        <v>92</v>
      </c>
      <c r="BY98" s="137">
        <f>IF(AU98="základní",AV98,0)</f>
        <v>0</v>
      </c>
      <c r="BZ98" s="137">
        <f>IF(AU98="snížená",AV98,0)</f>
        <v>0</v>
      </c>
      <c r="CA98" s="137">
        <v>0</v>
      </c>
      <c r="CB98" s="137">
        <v>0</v>
      </c>
      <c r="CC98" s="137">
        <v>0</v>
      </c>
      <c r="CD98" s="137">
        <f>IF(AU98="základní",AG98,0)</f>
        <v>0</v>
      </c>
      <c r="CE98" s="137">
        <f>IF(AU98="snížená",AG98,0)</f>
        <v>0</v>
      </c>
      <c r="CF98" s="137">
        <f>IF(AU98="zákl. přenesená",AG98,0)</f>
        <v>0</v>
      </c>
      <c r="CG98" s="137">
        <f>IF(AU98="sníž. přenesená",AG98,0)</f>
        <v>0</v>
      </c>
      <c r="CH98" s="137">
        <f>IF(AU98="nulová",AG98,0)</f>
        <v>0</v>
      </c>
      <c r="CI98" s="14">
        <f>IF(AU98="základní",1,IF(AU98="snížená",2,IF(AU98="zákl. přenesená",4,IF(AU98="sníž. přenesená",5,3))))</f>
        <v>1</v>
      </c>
      <c r="CJ98" s="14">
        <f>IF(AT98="stavební čast",1,IF(AT98="investiční čast",2,3))</f>
        <v>1</v>
      </c>
      <c r="CK98" s="14" t="str">
        <f>IF(D98="Vyplň vlastní","","x")</f>
        <v>x</v>
      </c>
    </row>
    <row r="99" s="2" customFormat="1" ht="19.92" customHeight="1">
      <c r="A99" s="37"/>
      <c r="B99" s="38"/>
      <c r="C99" s="39"/>
      <c r="D99" s="138" t="s">
        <v>93</v>
      </c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39"/>
      <c r="AD99" s="39"/>
      <c r="AE99" s="39"/>
      <c r="AF99" s="39"/>
      <c r="AG99" s="132">
        <f>ROUND(AG94 * AS99, 2)</f>
        <v>0</v>
      </c>
      <c r="AH99" s="133"/>
      <c r="AI99" s="133"/>
      <c r="AJ99" s="133"/>
      <c r="AK99" s="133"/>
      <c r="AL99" s="133"/>
      <c r="AM99" s="133"/>
      <c r="AN99" s="133">
        <f>ROUND(AG99 + AV99, 2)</f>
        <v>0</v>
      </c>
      <c r="AO99" s="133"/>
      <c r="AP99" s="133"/>
      <c r="AQ99" s="39"/>
      <c r="AR99" s="40"/>
      <c r="AS99" s="134">
        <v>0</v>
      </c>
      <c r="AT99" s="135" t="s">
        <v>91</v>
      </c>
      <c r="AU99" s="135" t="s">
        <v>45</v>
      </c>
      <c r="AV99" s="136">
        <f>ROUND(IF(AU99="základní",AG99*L32,IF(AU99="snížená",AG99*L33,0)), 2)</f>
        <v>0</v>
      </c>
      <c r="AW99" s="37"/>
      <c r="AX99" s="37"/>
      <c r="AY99" s="37"/>
      <c r="AZ99" s="37"/>
      <c r="BA99" s="37"/>
      <c r="BB99" s="37"/>
      <c r="BC99" s="37"/>
      <c r="BD99" s="37"/>
      <c r="BE99" s="37"/>
      <c r="BV99" s="14" t="s">
        <v>94</v>
      </c>
      <c r="BY99" s="137">
        <f>IF(AU99="základní",AV99,0)</f>
        <v>0</v>
      </c>
      <c r="BZ99" s="137">
        <f>IF(AU99="snížená",AV99,0)</f>
        <v>0</v>
      </c>
      <c r="CA99" s="137">
        <v>0</v>
      </c>
      <c r="CB99" s="137">
        <v>0</v>
      </c>
      <c r="CC99" s="137">
        <v>0</v>
      </c>
      <c r="CD99" s="137">
        <f>IF(AU99="základní",AG99,0)</f>
        <v>0</v>
      </c>
      <c r="CE99" s="137">
        <f>IF(AU99="snížená",AG99,0)</f>
        <v>0</v>
      </c>
      <c r="CF99" s="137">
        <f>IF(AU99="zákl. přenesená",AG99,0)</f>
        <v>0</v>
      </c>
      <c r="CG99" s="137">
        <f>IF(AU99="sníž. přenesená",AG99,0)</f>
        <v>0</v>
      </c>
      <c r="CH99" s="137">
        <f>IF(AU99="nulová",AG99,0)</f>
        <v>0</v>
      </c>
      <c r="CI99" s="14">
        <f>IF(AU99="základní",1,IF(AU99="snížená",2,IF(AU99="zákl. přenesená",4,IF(AU99="sníž. přenesená",5,3))))</f>
        <v>1</v>
      </c>
      <c r="CJ99" s="14">
        <f>IF(AT99="stavební čast",1,IF(AT99="investiční čast",2,3))</f>
        <v>1</v>
      </c>
      <c r="CK99" s="14" t="str">
        <f>IF(D99="Vyplň vlastní","","x")</f>
        <v/>
      </c>
    </row>
    <row r="100" s="2" customFormat="1" ht="19.92" customHeight="1">
      <c r="A100" s="37"/>
      <c r="B100" s="38"/>
      <c r="C100" s="39"/>
      <c r="D100" s="138" t="s">
        <v>93</v>
      </c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39"/>
      <c r="AD100" s="39"/>
      <c r="AE100" s="39"/>
      <c r="AF100" s="39"/>
      <c r="AG100" s="132">
        <f>ROUND(AG94 * AS100, 2)</f>
        <v>0</v>
      </c>
      <c r="AH100" s="133"/>
      <c r="AI100" s="133"/>
      <c r="AJ100" s="133"/>
      <c r="AK100" s="133"/>
      <c r="AL100" s="133"/>
      <c r="AM100" s="133"/>
      <c r="AN100" s="133">
        <f>ROUND(AG100 + AV100, 2)</f>
        <v>0</v>
      </c>
      <c r="AO100" s="133"/>
      <c r="AP100" s="133"/>
      <c r="AQ100" s="39"/>
      <c r="AR100" s="40"/>
      <c r="AS100" s="134">
        <v>0</v>
      </c>
      <c r="AT100" s="135" t="s">
        <v>91</v>
      </c>
      <c r="AU100" s="135" t="s">
        <v>45</v>
      </c>
      <c r="AV100" s="136">
        <f>ROUND(IF(AU100="základní",AG100*L32,IF(AU100="snížená",AG100*L33,0)), 2)</f>
        <v>0</v>
      </c>
      <c r="AW100" s="37"/>
      <c r="AX100" s="37"/>
      <c r="AY100" s="37"/>
      <c r="AZ100" s="37"/>
      <c r="BA100" s="37"/>
      <c r="BB100" s="37"/>
      <c r="BC100" s="37"/>
      <c r="BD100" s="37"/>
      <c r="BE100" s="37"/>
      <c r="BV100" s="14" t="s">
        <v>94</v>
      </c>
      <c r="BY100" s="137">
        <f>IF(AU100="základní",AV100,0)</f>
        <v>0</v>
      </c>
      <c r="BZ100" s="137">
        <f>IF(AU100="snížená",AV100,0)</f>
        <v>0</v>
      </c>
      <c r="CA100" s="137">
        <v>0</v>
      </c>
      <c r="CB100" s="137">
        <v>0</v>
      </c>
      <c r="CC100" s="137">
        <v>0</v>
      </c>
      <c r="CD100" s="137">
        <f>IF(AU100="základní",AG100,0)</f>
        <v>0</v>
      </c>
      <c r="CE100" s="137">
        <f>IF(AU100="snížená",AG100,0)</f>
        <v>0</v>
      </c>
      <c r="CF100" s="137">
        <f>IF(AU100="zákl. přenesená",AG100,0)</f>
        <v>0</v>
      </c>
      <c r="CG100" s="137">
        <f>IF(AU100="sníž. přenesená",AG100,0)</f>
        <v>0</v>
      </c>
      <c r="CH100" s="137">
        <f>IF(AU100="nulová",AG100,0)</f>
        <v>0</v>
      </c>
      <c r="CI100" s="14">
        <f>IF(AU100="základní",1,IF(AU100="snížená",2,IF(AU100="zákl. přenesená",4,IF(AU100="sníž. přenesená",5,3))))</f>
        <v>1</v>
      </c>
      <c r="CJ100" s="14">
        <f>IF(AT100="stavební čast",1,IF(AT100="investiční čast",2,3))</f>
        <v>1</v>
      </c>
      <c r="CK100" s="14" t="str">
        <f>IF(D100="Vyplň vlastní","","x")</f>
        <v/>
      </c>
    </row>
    <row r="101" s="2" customFormat="1" ht="19.92" customHeight="1">
      <c r="A101" s="37"/>
      <c r="B101" s="38"/>
      <c r="C101" s="39"/>
      <c r="D101" s="138" t="s">
        <v>93</v>
      </c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39"/>
      <c r="AD101" s="39"/>
      <c r="AE101" s="39"/>
      <c r="AF101" s="39"/>
      <c r="AG101" s="132">
        <f>ROUND(AG94 * AS101, 2)</f>
        <v>0</v>
      </c>
      <c r="AH101" s="133"/>
      <c r="AI101" s="133"/>
      <c r="AJ101" s="133"/>
      <c r="AK101" s="133"/>
      <c r="AL101" s="133"/>
      <c r="AM101" s="133"/>
      <c r="AN101" s="133">
        <f>ROUND(AG101 + AV101, 2)</f>
        <v>0</v>
      </c>
      <c r="AO101" s="133"/>
      <c r="AP101" s="133"/>
      <c r="AQ101" s="39"/>
      <c r="AR101" s="40"/>
      <c r="AS101" s="139">
        <v>0</v>
      </c>
      <c r="AT101" s="140" t="s">
        <v>91</v>
      </c>
      <c r="AU101" s="140" t="s">
        <v>45</v>
      </c>
      <c r="AV101" s="141">
        <f>ROUND(IF(AU101="základní",AG101*L32,IF(AU101="snížená",AG101*L33,0)), 2)</f>
        <v>0</v>
      </c>
      <c r="AW101" s="37"/>
      <c r="AX101" s="37"/>
      <c r="AY101" s="37"/>
      <c r="AZ101" s="37"/>
      <c r="BA101" s="37"/>
      <c r="BB101" s="37"/>
      <c r="BC101" s="37"/>
      <c r="BD101" s="37"/>
      <c r="BE101" s="37"/>
      <c r="BV101" s="14" t="s">
        <v>94</v>
      </c>
      <c r="BY101" s="137">
        <f>IF(AU101="základní",AV101,0)</f>
        <v>0</v>
      </c>
      <c r="BZ101" s="137">
        <f>IF(AU101="snížená",AV101,0)</f>
        <v>0</v>
      </c>
      <c r="CA101" s="137">
        <v>0</v>
      </c>
      <c r="CB101" s="137">
        <v>0</v>
      </c>
      <c r="CC101" s="137">
        <v>0</v>
      </c>
      <c r="CD101" s="137">
        <f>IF(AU101="základní",AG101,0)</f>
        <v>0</v>
      </c>
      <c r="CE101" s="137">
        <f>IF(AU101="snížená",AG101,0)</f>
        <v>0</v>
      </c>
      <c r="CF101" s="137">
        <f>IF(AU101="zákl. přenesená",AG101,0)</f>
        <v>0</v>
      </c>
      <c r="CG101" s="137">
        <f>IF(AU101="sníž. přenesená",AG101,0)</f>
        <v>0</v>
      </c>
      <c r="CH101" s="137">
        <f>IF(AU101="nulová",AG101,0)</f>
        <v>0</v>
      </c>
      <c r="CI101" s="14">
        <f>IF(AU101="základní",1,IF(AU101="snížená",2,IF(AU101="zákl. přenesená",4,IF(AU101="sníž. přenesená",5,3))))</f>
        <v>1</v>
      </c>
      <c r="CJ101" s="14">
        <f>IF(AT101="stavební čast",1,IF(AT101="investiční čast",2,3))</f>
        <v>1</v>
      </c>
      <c r="CK101" s="14" t="str">
        <f>IF(D101="Vyplň vlastní","","x")</f>
        <v/>
      </c>
    </row>
    <row r="102" s="2" customFormat="1" ht="10.8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0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30" customHeight="1">
      <c r="A103" s="37"/>
      <c r="B103" s="38"/>
      <c r="C103" s="142" t="s">
        <v>95</v>
      </c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4">
        <f>ROUND(AG94 + AG97, 2)</f>
        <v>0</v>
      </c>
      <c r="AH103" s="144"/>
      <c r="AI103" s="144"/>
      <c r="AJ103" s="144"/>
      <c r="AK103" s="144"/>
      <c r="AL103" s="144"/>
      <c r="AM103" s="144"/>
      <c r="AN103" s="144">
        <f>ROUND(AN94 + AN97, 2)</f>
        <v>0</v>
      </c>
      <c r="AO103" s="144"/>
      <c r="AP103" s="144"/>
      <c r="AQ103" s="143"/>
      <c r="AR103" s="40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40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</sheetData>
  <sheetProtection sheet="1" formatColumns="0" formatRows="0" objects="1" scenarios="1" spinCount="100000" saltValue="CE7siWarhXQe3/AdOq+h7GIIHzW4DIXWD7gOyzMPxvn9Vlg8YzHdC3MzblFQfvI9/CxPZGALz/GSsI/EwCIksw==" hashValue="/4GnNw5RbdC6BVYkeFST4ku5Nybwe7UnqoluAJA41wMWL1HDUwBGgKcbShGZStEzJ7Ep8coaM+6CzjdWKuFCYQ==" algorithmName="SHA-512" password="CC35"/>
  <mergeCells count="60">
    <mergeCell ref="L85:AJ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7 - Vnitřní modernizace 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7"/>
      <c r="AT3" s="14" t="s">
        <v>96</v>
      </c>
    </row>
    <row r="4" s="1" customFormat="1" ht="24.96" customHeight="1">
      <c r="B4" s="17"/>
      <c r="D4" s="147" t="s">
        <v>97</v>
      </c>
      <c r="L4" s="17"/>
      <c r="M4" s="148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7"/>
      <c r="B6" s="40"/>
      <c r="C6" s="37"/>
      <c r="D6" s="149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0"/>
      <c r="C7" s="37"/>
      <c r="D7" s="37"/>
      <c r="E7" s="150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0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0"/>
      <c r="C9" s="37"/>
      <c r="D9" s="149" t="s">
        <v>18</v>
      </c>
      <c r="E9" s="37"/>
      <c r="F9" s="151" t="s">
        <v>1</v>
      </c>
      <c r="G9" s="37"/>
      <c r="H9" s="37"/>
      <c r="I9" s="149" t="s">
        <v>19</v>
      </c>
      <c r="J9" s="151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0"/>
      <c r="C10" s="37"/>
      <c r="D10" s="149" t="s">
        <v>20</v>
      </c>
      <c r="E10" s="37"/>
      <c r="F10" s="151" t="s">
        <v>21</v>
      </c>
      <c r="G10" s="37"/>
      <c r="H10" s="37"/>
      <c r="I10" s="149" t="s">
        <v>22</v>
      </c>
      <c r="J10" s="152" t="str">
        <f>'Rekapitulace stavby'!AN8</f>
        <v>27. 8. 2024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0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49" t="s">
        <v>24</v>
      </c>
      <c r="E12" s="37"/>
      <c r="F12" s="37"/>
      <c r="G12" s="37"/>
      <c r="H12" s="37"/>
      <c r="I12" s="149" t="s">
        <v>25</v>
      </c>
      <c r="J12" s="151" t="s">
        <v>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0"/>
      <c r="C13" s="37"/>
      <c r="D13" s="37"/>
      <c r="E13" s="151" t="s">
        <v>27</v>
      </c>
      <c r="F13" s="37"/>
      <c r="G13" s="37"/>
      <c r="H13" s="37"/>
      <c r="I13" s="149" t="s">
        <v>28</v>
      </c>
      <c r="J13" s="151" t="s">
        <v>29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0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0"/>
      <c r="C15" s="37"/>
      <c r="D15" s="149" t="s">
        <v>30</v>
      </c>
      <c r="E15" s="37"/>
      <c r="F15" s="37"/>
      <c r="G15" s="37"/>
      <c r="H15" s="37"/>
      <c r="I15" s="149" t="s">
        <v>25</v>
      </c>
      <c r="J15" s="30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0"/>
      <c r="C16" s="37"/>
      <c r="D16" s="37"/>
      <c r="E16" s="30" t="str">
        <f>'Rekapitulace stavby'!E14</f>
        <v>Vyplň údaj</v>
      </c>
      <c r="F16" s="151"/>
      <c r="G16" s="151"/>
      <c r="H16" s="151"/>
      <c r="I16" s="149" t="s">
        <v>28</v>
      </c>
      <c r="J16" s="30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0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0"/>
      <c r="C18" s="37"/>
      <c r="D18" s="149" t="s">
        <v>32</v>
      </c>
      <c r="E18" s="37"/>
      <c r="F18" s="37"/>
      <c r="G18" s="37"/>
      <c r="H18" s="37"/>
      <c r="I18" s="149" t="s">
        <v>25</v>
      </c>
      <c r="J18" s="151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0"/>
      <c r="C19" s="37"/>
      <c r="D19" s="37"/>
      <c r="E19" s="151" t="s">
        <v>33</v>
      </c>
      <c r="F19" s="37"/>
      <c r="G19" s="37"/>
      <c r="H19" s="37"/>
      <c r="I19" s="149" t="s">
        <v>28</v>
      </c>
      <c r="J19" s="151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0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0"/>
      <c r="C21" s="37"/>
      <c r="D21" s="149" t="s">
        <v>35</v>
      </c>
      <c r="E21" s="37"/>
      <c r="F21" s="37"/>
      <c r="G21" s="37"/>
      <c r="H21" s="37"/>
      <c r="I21" s="149" t="s">
        <v>25</v>
      </c>
      <c r="J21" s="151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0"/>
      <c r="C22" s="37"/>
      <c r="D22" s="37"/>
      <c r="E22" s="151" t="str">
        <f>IF('Rekapitulace stavby'!E20="","",'Rekapitulace stavby'!E20)</f>
        <v xml:space="preserve"> </v>
      </c>
      <c r="F22" s="37"/>
      <c r="G22" s="37"/>
      <c r="H22" s="37"/>
      <c r="I22" s="149" t="s">
        <v>28</v>
      </c>
      <c r="J22" s="151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0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0"/>
      <c r="C24" s="37"/>
      <c r="D24" s="149" t="s">
        <v>37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53"/>
      <c r="B25" s="154"/>
      <c r="C25" s="153"/>
      <c r="D25" s="153"/>
      <c r="E25" s="155" t="s">
        <v>1</v>
      </c>
      <c r="F25" s="155"/>
      <c r="G25" s="155"/>
      <c r="H25" s="155"/>
      <c r="I25" s="153"/>
      <c r="J25" s="153"/>
      <c r="K25" s="153"/>
      <c r="L25" s="156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</row>
    <row r="26" s="2" customFormat="1" ht="6.96" customHeight="1">
      <c r="A26" s="37"/>
      <c r="B26" s="40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0"/>
      <c r="C27" s="37"/>
      <c r="D27" s="157"/>
      <c r="E27" s="157"/>
      <c r="F27" s="157"/>
      <c r="G27" s="157"/>
      <c r="H27" s="157"/>
      <c r="I27" s="157"/>
      <c r="J27" s="157"/>
      <c r="K27" s="15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4.4" customHeight="1">
      <c r="A28" s="37"/>
      <c r="B28" s="40"/>
      <c r="C28" s="37"/>
      <c r="D28" s="151" t="s">
        <v>98</v>
      </c>
      <c r="E28" s="37"/>
      <c r="F28" s="37"/>
      <c r="G28" s="37"/>
      <c r="H28" s="37"/>
      <c r="I28" s="37"/>
      <c r="J28" s="158">
        <f>J94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14.4" customHeight="1">
      <c r="A29" s="37"/>
      <c r="B29" s="40"/>
      <c r="C29" s="37"/>
      <c r="D29" s="159" t="s">
        <v>90</v>
      </c>
      <c r="E29" s="37"/>
      <c r="F29" s="37"/>
      <c r="G29" s="37"/>
      <c r="H29" s="37"/>
      <c r="I29" s="37"/>
      <c r="J29" s="158">
        <f>J115</f>
        <v>0</v>
      </c>
      <c r="K29" s="3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0" t="s">
        <v>40</v>
      </c>
      <c r="E30" s="37"/>
      <c r="F30" s="37"/>
      <c r="G30" s="37"/>
      <c r="H30" s="37"/>
      <c r="I30" s="37"/>
      <c r="J30" s="161">
        <f>ROUND(J28 + J29,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2" t="s">
        <v>42</v>
      </c>
      <c r="G32" s="37"/>
      <c r="H32" s="37"/>
      <c r="I32" s="162" t="s">
        <v>41</v>
      </c>
      <c r="J32" s="162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3" t="s">
        <v>44</v>
      </c>
      <c r="E33" s="149" t="s">
        <v>45</v>
      </c>
      <c r="F33" s="164">
        <f>ROUND((SUM(BE115:BE122) + SUM(BE140:BE220)),  2)</f>
        <v>0</v>
      </c>
      <c r="G33" s="37"/>
      <c r="H33" s="37"/>
      <c r="I33" s="165">
        <v>0.20999999999999999</v>
      </c>
      <c r="J33" s="164">
        <f>ROUND(((SUM(BE115:BE122) + SUM(BE140:BE220))*I33),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49" t="s">
        <v>46</v>
      </c>
      <c r="F34" s="164">
        <f>ROUND((SUM(BF115:BF122) + SUM(BF140:BF220)),  2)</f>
        <v>0</v>
      </c>
      <c r="G34" s="37"/>
      <c r="H34" s="37"/>
      <c r="I34" s="165">
        <v>0.12</v>
      </c>
      <c r="J34" s="164">
        <f>ROUND(((SUM(BF115:BF122) + SUM(BF140:BF220))*I34),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49" t="s">
        <v>47</v>
      </c>
      <c r="F35" s="164">
        <f>ROUND((SUM(BG115:BG122) + SUM(BG140:BG220)),  2)</f>
        <v>0</v>
      </c>
      <c r="G35" s="37"/>
      <c r="H35" s="37"/>
      <c r="I35" s="165">
        <v>0.20999999999999999</v>
      </c>
      <c r="J35" s="16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49" t="s">
        <v>48</v>
      </c>
      <c r="F36" s="164">
        <f>ROUND((SUM(BH115:BH122) + SUM(BH140:BH220)),  2)</f>
        <v>0</v>
      </c>
      <c r="G36" s="37"/>
      <c r="H36" s="37"/>
      <c r="I36" s="165">
        <v>0.12</v>
      </c>
      <c r="J36" s="16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49" t="s">
        <v>49</v>
      </c>
      <c r="F37" s="164">
        <f>ROUND((SUM(BI115:BI122) + SUM(BI140:BI220)),  2)</f>
        <v>0</v>
      </c>
      <c r="G37" s="37"/>
      <c r="H37" s="37"/>
      <c r="I37" s="165">
        <v>0</v>
      </c>
      <c r="J37" s="16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66"/>
      <c r="D39" s="167" t="s">
        <v>50</v>
      </c>
      <c r="E39" s="168"/>
      <c r="F39" s="168"/>
      <c r="G39" s="169" t="s">
        <v>51</v>
      </c>
      <c r="H39" s="170" t="s">
        <v>52</v>
      </c>
      <c r="I39" s="168"/>
      <c r="J39" s="171">
        <f>SUM(J30:J37)</f>
        <v>0</v>
      </c>
      <c r="K39" s="17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3" t="s">
        <v>53</v>
      </c>
      <c r="E50" s="174"/>
      <c r="F50" s="174"/>
      <c r="G50" s="173" t="s">
        <v>54</v>
      </c>
      <c r="H50" s="174"/>
      <c r="I50" s="174"/>
      <c r="J50" s="174"/>
      <c r="K50" s="174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5" t="s">
        <v>55</v>
      </c>
      <c r="E61" s="176"/>
      <c r="F61" s="177" t="s">
        <v>56</v>
      </c>
      <c r="G61" s="175" t="s">
        <v>55</v>
      </c>
      <c r="H61" s="176"/>
      <c r="I61" s="176"/>
      <c r="J61" s="178" t="s">
        <v>56</v>
      </c>
      <c r="K61" s="17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3" t="s">
        <v>57</v>
      </c>
      <c r="E65" s="179"/>
      <c r="F65" s="179"/>
      <c r="G65" s="173" t="s">
        <v>58</v>
      </c>
      <c r="H65" s="179"/>
      <c r="I65" s="179"/>
      <c r="J65" s="179"/>
      <c r="K65" s="17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5" t="s">
        <v>55</v>
      </c>
      <c r="E76" s="176"/>
      <c r="F76" s="177" t="s">
        <v>56</v>
      </c>
      <c r="G76" s="175" t="s">
        <v>55</v>
      </c>
      <c r="H76" s="176"/>
      <c r="I76" s="176"/>
      <c r="J76" s="178" t="s">
        <v>56</v>
      </c>
      <c r="K76" s="17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Vnitřní modernizace kulturního domu v Petrovicích I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29" t="s">
        <v>20</v>
      </c>
      <c r="D87" s="39"/>
      <c r="E87" s="39"/>
      <c r="F87" s="24" t="str">
        <f>F10</f>
        <v>Petrovice I</v>
      </c>
      <c r="G87" s="39"/>
      <c r="H87" s="39"/>
      <c r="I87" s="29" t="s">
        <v>22</v>
      </c>
      <c r="J87" s="78" t="str">
        <f>IF(J10="","",J10)</f>
        <v>27. 8. 2024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29" t="s">
        <v>24</v>
      </c>
      <c r="D89" s="39"/>
      <c r="E89" s="39"/>
      <c r="F89" s="24" t="str">
        <f>E13</f>
        <v>Obec Petrovice I.</v>
      </c>
      <c r="G89" s="39"/>
      <c r="H89" s="39"/>
      <c r="I89" s="29" t="s">
        <v>32</v>
      </c>
      <c r="J89" s="33" t="str">
        <f>E19</f>
        <v>Ing. arch Petr Kořený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29" t="s">
        <v>30</v>
      </c>
      <c r="D90" s="39"/>
      <c r="E90" s="39"/>
      <c r="F90" s="24" t="str">
        <f>IF(E16="","",E16)</f>
        <v>Vyplň údaj</v>
      </c>
      <c r="G90" s="39"/>
      <c r="H90" s="39"/>
      <c r="I90" s="29" t="s">
        <v>35</v>
      </c>
      <c r="J90" s="33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84" t="s">
        <v>100</v>
      </c>
      <c r="D92" s="143"/>
      <c r="E92" s="143"/>
      <c r="F92" s="143"/>
      <c r="G92" s="143"/>
      <c r="H92" s="143"/>
      <c r="I92" s="143"/>
      <c r="J92" s="185" t="s">
        <v>101</v>
      </c>
      <c r="K92" s="143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86" t="s">
        <v>102</v>
      </c>
      <c r="D94" s="39"/>
      <c r="E94" s="39"/>
      <c r="F94" s="39"/>
      <c r="G94" s="39"/>
      <c r="H94" s="39"/>
      <c r="I94" s="39"/>
      <c r="J94" s="109">
        <f>J140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4" t="s">
        <v>103</v>
      </c>
    </row>
    <row r="95" s="9" customFormat="1" ht="24.96" customHeight="1">
      <c r="A95" s="9"/>
      <c r="B95" s="187"/>
      <c r="C95" s="188"/>
      <c r="D95" s="189" t="s">
        <v>104</v>
      </c>
      <c r="E95" s="190"/>
      <c r="F95" s="190"/>
      <c r="G95" s="190"/>
      <c r="H95" s="190"/>
      <c r="I95" s="190"/>
      <c r="J95" s="191">
        <f>J141</f>
        <v>0</v>
      </c>
      <c r="K95" s="188"/>
      <c r="L95" s="19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3"/>
      <c r="C96" s="194"/>
      <c r="D96" s="195" t="s">
        <v>105</v>
      </c>
      <c r="E96" s="196"/>
      <c r="F96" s="196"/>
      <c r="G96" s="196"/>
      <c r="H96" s="196"/>
      <c r="I96" s="196"/>
      <c r="J96" s="197">
        <f>J142</f>
        <v>0</v>
      </c>
      <c r="K96" s="194"/>
      <c r="L96" s="198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3"/>
      <c r="C97" s="194"/>
      <c r="D97" s="195" t="s">
        <v>106</v>
      </c>
      <c r="E97" s="196"/>
      <c r="F97" s="196"/>
      <c r="G97" s="196"/>
      <c r="H97" s="196"/>
      <c r="I97" s="196"/>
      <c r="J97" s="197">
        <f>J146</f>
        <v>0</v>
      </c>
      <c r="K97" s="194"/>
      <c r="L97" s="198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87"/>
      <c r="C98" s="188"/>
      <c r="D98" s="189" t="s">
        <v>107</v>
      </c>
      <c r="E98" s="190"/>
      <c r="F98" s="190"/>
      <c r="G98" s="190"/>
      <c r="H98" s="190"/>
      <c r="I98" s="190"/>
      <c r="J98" s="191">
        <f>J148</f>
        <v>0</v>
      </c>
      <c r="K98" s="188"/>
      <c r="L98" s="19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93"/>
      <c r="C99" s="194"/>
      <c r="D99" s="195" t="s">
        <v>108</v>
      </c>
      <c r="E99" s="196"/>
      <c r="F99" s="196"/>
      <c r="G99" s="196"/>
      <c r="H99" s="196"/>
      <c r="I99" s="196"/>
      <c r="J99" s="197">
        <f>J149</f>
        <v>0</v>
      </c>
      <c r="K99" s="194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3"/>
      <c r="C100" s="194"/>
      <c r="D100" s="195" t="s">
        <v>109</v>
      </c>
      <c r="E100" s="196"/>
      <c r="F100" s="196"/>
      <c r="G100" s="196"/>
      <c r="H100" s="196"/>
      <c r="I100" s="196"/>
      <c r="J100" s="197">
        <f>J156</f>
        <v>0</v>
      </c>
      <c r="K100" s="194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94"/>
      <c r="D101" s="195" t="s">
        <v>110</v>
      </c>
      <c r="E101" s="196"/>
      <c r="F101" s="196"/>
      <c r="G101" s="196"/>
      <c r="H101" s="196"/>
      <c r="I101" s="196"/>
      <c r="J101" s="197">
        <f>J158</f>
        <v>0</v>
      </c>
      <c r="K101" s="194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94"/>
      <c r="D102" s="195" t="s">
        <v>111</v>
      </c>
      <c r="E102" s="196"/>
      <c r="F102" s="196"/>
      <c r="G102" s="196"/>
      <c r="H102" s="196"/>
      <c r="I102" s="196"/>
      <c r="J102" s="197">
        <f>J164</f>
        <v>0</v>
      </c>
      <c r="K102" s="194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94"/>
      <c r="D103" s="195" t="s">
        <v>112</v>
      </c>
      <c r="E103" s="196"/>
      <c r="F103" s="196"/>
      <c r="G103" s="196"/>
      <c r="H103" s="196"/>
      <c r="I103" s="196"/>
      <c r="J103" s="197">
        <f>J177</f>
        <v>0</v>
      </c>
      <c r="K103" s="194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94"/>
      <c r="D104" s="195" t="s">
        <v>113</v>
      </c>
      <c r="E104" s="196"/>
      <c r="F104" s="196"/>
      <c r="G104" s="196"/>
      <c r="H104" s="196"/>
      <c r="I104" s="196"/>
      <c r="J104" s="197">
        <f>J180</f>
        <v>0</v>
      </c>
      <c r="K104" s="194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94"/>
      <c r="D105" s="195" t="s">
        <v>114</v>
      </c>
      <c r="E105" s="196"/>
      <c r="F105" s="196"/>
      <c r="G105" s="196"/>
      <c r="H105" s="196"/>
      <c r="I105" s="196"/>
      <c r="J105" s="197">
        <f>J189</f>
        <v>0</v>
      </c>
      <c r="K105" s="194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94"/>
      <c r="D106" s="195" t="s">
        <v>115</v>
      </c>
      <c r="E106" s="196"/>
      <c r="F106" s="196"/>
      <c r="G106" s="196"/>
      <c r="H106" s="196"/>
      <c r="I106" s="196"/>
      <c r="J106" s="197">
        <f>J199</f>
        <v>0</v>
      </c>
      <c r="K106" s="194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94"/>
      <c r="D107" s="195" t="s">
        <v>116</v>
      </c>
      <c r="E107" s="196"/>
      <c r="F107" s="196"/>
      <c r="G107" s="196"/>
      <c r="H107" s="196"/>
      <c r="I107" s="196"/>
      <c r="J107" s="197">
        <f>J206</f>
        <v>0</v>
      </c>
      <c r="K107" s="194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94"/>
      <c r="D108" s="195" t="s">
        <v>117</v>
      </c>
      <c r="E108" s="196"/>
      <c r="F108" s="196"/>
      <c r="G108" s="196"/>
      <c r="H108" s="196"/>
      <c r="I108" s="196"/>
      <c r="J108" s="197">
        <f>J208</f>
        <v>0</v>
      </c>
      <c r="K108" s="194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7"/>
      <c r="C109" s="188"/>
      <c r="D109" s="189" t="s">
        <v>118</v>
      </c>
      <c r="E109" s="190"/>
      <c r="F109" s="190"/>
      <c r="G109" s="190"/>
      <c r="H109" s="190"/>
      <c r="I109" s="190"/>
      <c r="J109" s="191">
        <f>J214</f>
        <v>0</v>
      </c>
      <c r="K109" s="188"/>
      <c r="L109" s="19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87"/>
      <c r="C110" s="188"/>
      <c r="D110" s="189" t="s">
        <v>119</v>
      </c>
      <c r="E110" s="190"/>
      <c r="F110" s="190"/>
      <c r="G110" s="190"/>
      <c r="H110" s="190"/>
      <c r="I110" s="190"/>
      <c r="J110" s="191">
        <f>J216</f>
        <v>0</v>
      </c>
      <c r="K110" s="188"/>
      <c r="L110" s="19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3"/>
      <c r="C111" s="194"/>
      <c r="D111" s="195" t="s">
        <v>120</v>
      </c>
      <c r="E111" s="196"/>
      <c r="F111" s="196"/>
      <c r="G111" s="196"/>
      <c r="H111" s="196"/>
      <c r="I111" s="196"/>
      <c r="J111" s="197">
        <f>J217</f>
        <v>0</v>
      </c>
      <c r="K111" s="194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3"/>
      <c r="C112" s="194"/>
      <c r="D112" s="195" t="s">
        <v>121</v>
      </c>
      <c r="E112" s="196"/>
      <c r="F112" s="196"/>
      <c r="G112" s="196"/>
      <c r="H112" s="196"/>
      <c r="I112" s="196"/>
      <c r="J112" s="197">
        <f>J219</f>
        <v>0</v>
      </c>
      <c r="K112" s="194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9.28" customHeight="1">
      <c r="A115" s="37"/>
      <c r="B115" s="38"/>
      <c r="C115" s="186" t="s">
        <v>122</v>
      </c>
      <c r="D115" s="39"/>
      <c r="E115" s="39"/>
      <c r="F115" s="39"/>
      <c r="G115" s="39"/>
      <c r="H115" s="39"/>
      <c r="I115" s="39"/>
      <c r="J115" s="199">
        <f>ROUND(J116 + J117 + J118 + J119 + J120 + J121,2)</f>
        <v>0</v>
      </c>
      <c r="K115" s="39"/>
      <c r="L115" s="62"/>
      <c r="N115" s="200" t="s">
        <v>44</v>
      </c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8" customHeight="1">
      <c r="A116" s="37"/>
      <c r="B116" s="38"/>
      <c r="C116" s="39"/>
      <c r="D116" s="138" t="s">
        <v>123</v>
      </c>
      <c r="E116" s="131"/>
      <c r="F116" s="131"/>
      <c r="G116" s="39"/>
      <c r="H116" s="39"/>
      <c r="I116" s="39"/>
      <c r="J116" s="132">
        <v>0</v>
      </c>
      <c r="K116" s="39"/>
      <c r="L116" s="201"/>
      <c r="M116" s="202"/>
      <c r="N116" s="203" t="s">
        <v>45</v>
      </c>
      <c r="O116" s="202"/>
      <c r="P116" s="202"/>
      <c r="Q116" s="202"/>
      <c r="R116" s="202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5" t="s">
        <v>124</v>
      </c>
      <c r="AZ116" s="202"/>
      <c r="BA116" s="202"/>
      <c r="BB116" s="202"/>
      <c r="BC116" s="202"/>
      <c r="BD116" s="202"/>
      <c r="BE116" s="206">
        <f>IF(N116="základní",J116,0)</f>
        <v>0</v>
      </c>
      <c r="BF116" s="206">
        <f>IF(N116="snížená",J116,0)</f>
        <v>0</v>
      </c>
      <c r="BG116" s="206">
        <f>IF(N116="zákl. přenesená",J116,0)</f>
        <v>0</v>
      </c>
      <c r="BH116" s="206">
        <f>IF(N116="sníž. přenesená",J116,0)</f>
        <v>0</v>
      </c>
      <c r="BI116" s="206">
        <f>IF(N116="nulová",J116,0)</f>
        <v>0</v>
      </c>
      <c r="BJ116" s="205" t="s">
        <v>85</v>
      </c>
      <c r="BK116" s="202"/>
      <c r="BL116" s="202"/>
      <c r="BM116" s="202"/>
    </row>
    <row r="117" s="2" customFormat="1" ht="18" customHeight="1">
      <c r="A117" s="37"/>
      <c r="B117" s="38"/>
      <c r="C117" s="39"/>
      <c r="D117" s="138" t="s">
        <v>125</v>
      </c>
      <c r="E117" s="131"/>
      <c r="F117" s="131"/>
      <c r="G117" s="39"/>
      <c r="H117" s="39"/>
      <c r="I117" s="39"/>
      <c r="J117" s="132">
        <v>0</v>
      </c>
      <c r="K117" s="39"/>
      <c r="L117" s="201"/>
      <c r="M117" s="202"/>
      <c r="N117" s="203" t="s">
        <v>45</v>
      </c>
      <c r="O117" s="202"/>
      <c r="P117" s="202"/>
      <c r="Q117" s="202"/>
      <c r="R117" s="202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5" t="s">
        <v>124</v>
      </c>
      <c r="AZ117" s="202"/>
      <c r="BA117" s="202"/>
      <c r="BB117" s="202"/>
      <c r="BC117" s="202"/>
      <c r="BD117" s="202"/>
      <c r="BE117" s="206">
        <f>IF(N117="základní",J117,0)</f>
        <v>0</v>
      </c>
      <c r="BF117" s="206">
        <f>IF(N117="snížená",J117,0)</f>
        <v>0</v>
      </c>
      <c r="BG117" s="206">
        <f>IF(N117="zákl. přenesená",J117,0)</f>
        <v>0</v>
      </c>
      <c r="BH117" s="206">
        <f>IF(N117="sníž. přenesená",J117,0)</f>
        <v>0</v>
      </c>
      <c r="BI117" s="206">
        <f>IF(N117="nulová",J117,0)</f>
        <v>0</v>
      </c>
      <c r="BJ117" s="205" t="s">
        <v>85</v>
      </c>
      <c r="BK117" s="202"/>
      <c r="BL117" s="202"/>
      <c r="BM117" s="202"/>
    </row>
    <row r="118" s="2" customFormat="1" ht="18" customHeight="1">
      <c r="A118" s="37"/>
      <c r="B118" s="38"/>
      <c r="C118" s="39"/>
      <c r="D118" s="138" t="s">
        <v>126</v>
      </c>
      <c r="E118" s="131"/>
      <c r="F118" s="131"/>
      <c r="G118" s="39"/>
      <c r="H118" s="39"/>
      <c r="I118" s="39"/>
      <c r="J118" s="132">
        <v>0</v>
      </c>
      <c r="K118" s="39"/>
      <c r="L118" s="201"/>
      <c r="M118" s="202"/>
      <c r="N118" s="203" t="s">
        <v>45</v>
      </c>
      <c r="O118" s="202"/>
      <c r="P118" s="202"/>
      <c r="Q118" s="202"/>
      <c r="R118" s="202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5" t="s">
        <v>124</v>
      </c>
      <c r="AZ118" s="202"/>
      <c r="BA118" s="202"/>
      <c r="BB118" s="202"/>
      <c r="BC118" s="202"/>
      <c r="BD118" s="202"/>
      <c r="BE118" s="206">
        <f>IF(N118="základní",J118,0)</f>
        <v>0</v>
      </c>
      <c r="BF118" s="206">
        <f>IF(N118="snížená",J118,0)</f>
        <v>0</v>
      </c>
      <c r="BG118" s="206">
        <f>IF(N118="zákl. přenesená",J118,0)</f>
        <v>0</v>
      </c>
      <c r="BH118" s="206">
        <f>IF(N118="sníž. přenesená",J118,0)</f>
        <v>0</v>
      </c>
      <c r="BI118" s="206">
        <f>IF(N118="nulová",J118,0)</f>
        <v>0</v>
      </c>
      <c r="BJ118" s="205" t="s">
        <v>85</v>
      </c>
      <c r="BK118" s="202"/>
      <c r="BL118" s="202"/>
      <c r="BM118" s="202"/>
    </row>
    <row r="119" s="2" customFormat="1" ht="18" customHeight="1">
      <c r="A119" s="37"/>
      <c r="B119" s="38"/>
      <c r="C119" s="39"/>
      <c r="D119" s="138" t="s">
        <v>127</v>
      </c>
      <c r="E119" s="131"/>
      <c r="F119" s="131"/>
      <c r="G119" s="39"/>
      <c r="H119" s="39"/>
      <c r="I119" s="39"/>
      <c r="J119" s="132">
        <v>0</v>
      </c>
      <c r="K119" s="39"/>
      <c r="L119" s="201"/>
      <c r="M119" s="202"/>
      <c r="N119" s="203" t="s">
        <v>45</v>
      </c>
      <c r="O119" s="202"/>
      <c r="P119" s="202"/>
      <c r="Q119" s="202"/>
      <c r="R119" s="202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5" t="s">
        <v>124</v>
      </c>
      <c r="AZ119" s="202"/>
      <c r="BA119" s="202"/>
      <c r="BB119" s="202"/>
      <c r="BC119" s="202"/>
      <c r="BD119" s="202"/>
      <c r="BE119" s="206">
        <f>IF(N119="základní",J119,0)</f>
        <v>0</v>
      </c>
      <c r="BF119" s="206">
        <f>IF(N119="snížená",J119,0)</f>
        <v>0</v>
      </c>
      <c r="BG119" s="206">
        <f>IF(N119="zákl. přenesená",J119,0)</f>
        <v>0</v>
      </c>
      <c r="BH119" s="206">
        <f>IF(N119="sníž. přenesená",J119,0)</f>
        <v>0</v>
      </c>
      <c r="BI119" s="206">
        <f>IF(N119="nulová",J119,0)</f>
        <v>0</v>
      </c>
      <c r="BJ119" s="205" t="s">
        <v>85</v>
      </c>
      <c r="BK119" s="202"/>
      <c r="BL119" s="202"/>
      <c r="BM119" s="202"/>
    </row>
    <row r="120" s="2" customFormat="1" ht="18" customHeight="1">
      <c r="A120" s="37"/>
      <c r="B120" s="38"/>
      <c r="C120" s="39"/>
      <c r="D120" s="138" t="s">
        <v>128</v>
      </c>
      <c r="E120" s="131"/>
      <c r="F120" s="131"/>
      <c r="G120" s="39"/>
      <c r="H120" s="39"/>
      <c r="I120" s="39"/>
      <c r="J120" s="132">
        <v>0</v>
      </c>
      <c r="K120" s="39"/>
      <c r="L120" s="201"/>
      <c r="M120" s="202"/>
      <c r="N120" s="203" t="s">
        <v>45</v>
      </c>
      <c r="O120" s="202"/>
      <c r="P120" s="202"/>
      <c r="Q120" s="202"/>
      <c r="R120" s="202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5" t="s">
        <v>124</v>
      </c>
      <c r="AZ120" s="202"/>
      <c r="BA120" s="202"/>
      <c r="BB120" s="202"/>
      <c r="BC120" s="202"/>
      <c r="BD120" s="202"/>
      <c r="BE120" s="206">
        <f>IF(N120="základní",J120,0)</f>
        <v>0</v>
      </c>
      <c r="BF120" s="206">
        <f>IF(N120="snížená",J120,0)</f>
        <v>0</v>
      </c>
      <c r="BG120" s="206">
        <f>IF(N120="zákl. přenesená",J120,0)</f>
        <v>0</v>
      </c>
      <c r="BH120" s="206">
        <f>IF(N120="sníž. přenesená",J120,0)</f>
        <v>0</v>
      </c>
      <c r="BI120" s="206">
        <f>IF(N120="nulová",J120,0)</f>
        <v>0</v>
      </c>
      <c r="BJ120" s="205" t="s">
        <v>85</v>
      </c>
      <c r="BK120" s="202"/>
      <c r="BL120" s="202"/>
      <c r="BM120" s="202"/>
    </row>
    <row r="121" s="2" customFormat="1" ht="18" customHeight="1">
      <c r="A121" s="37"/>
      <c r="B121" s="38"/>
      <c r="C121" s="39"/>
      <c r="D121" s="131" t="s">
        <v>129</v>
      </c>
      <c r="E121" s="39"/>
      <c r="F121" s="39"/>
      <c r="G121" s="39"/>
      <c r="H121" s="39"/>
      <c r="I121" s="39"/>
      <c r="J121" s="132">
        <f>ROUND(J28*T121,2)</f>
        <v>0</v>
      </c>
      <c r="K121" s="39"/>
      <c r="L121" s="201"/>
      <c r="M121" s="202"/>
      <c r="N121" s="203" t="s">
        <v>45</v>
      </c>
      <c r="O121" s="202"/>
      <c r="P121" s="202"/>
      <c r="Q121" s="202"/>
      <c r="R121" s="202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5" t="s">
        <v>130</v>
      </c>
      <c r="AZ121" s="202"/>
      <c r="BA121" s="202"/>
      <c r="BB121" s="202"/>
      <c r="BC121" s="202"/>
      <c r="BD121" s="202"/>
      <c r="BE121" s="206">
        <f>IF(N121="základní",J121,0)</f>
        <v>0</v>
      </c>
      <c r="BF121" s="206">
        <f>IF(N121="snížená",J121,0)</f>
        <v>0</v>
      </c>
      <c r="BG121" s="206">
        <f>IF(N121="zákl. přenesená",J121,0)</f>
        <v>0</v>
      </c>
      <c r="BH121" s="206">
        <f>IF(N121="sníž. přenesená",J121,0)</f>
        <v>0</v>
      </c>
      <c r="BI121" s="206">
        <f>IF(N121="nulová",J121,0)</f>
        <v>0</v>
      </c>
      <c r="BJ121" s="205" t="s">
        <v>85</v>
      </c>
      <c r="BK121" s="202"/>
      <c r="BL121" s="202"/>
      <c r="BM121" s="202"/>
    </row>
    <row r="122" s="2" customForma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9.28" customHeight="1">
      <c r="A123" s="37"/>
      <c r="B123" s="38"/>
      <c r="C123" s="142" t="s">
        <v>95</v>
      </c>
      <c r="D123" s="143"/>
      <c r="E123" s="143"/>
      <c r="F123" s="143"/>
      <c r="G123" s="143"/>
      <c r="H123" s="143"/>
      <c r="I123" s="143"/>
      <c r="J123" s="144">
        <f>ROUND(J94+J115,2)</f>
        <v>0</v>
      </c>
      <c r="K123" s="143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65"/>
      <c r="C124" s="66"/>
      <c r="D124" s="66"/>
      <c r="E124" s="66"/>
      <c r="F124" s="66"/>
      <c r="G124" s="66"/>
      <c r="H124" s="66"/>
      <c r="I124" s="66"/>
      <c r="J124" s="66"/>
      <c r="K124" s="66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8" s="2" customFormat="1" ht="6.96" customHeight="1">
      <c r="A128" s="37"/>
      <c r="B128" s="67"/>
      <c r="C128" s="68"/>
      <c r="D128" s="68"/>
      <c r="E128" s="68"/>
      <c r="F128" s="68"/>
      <c r="G128" s="68"/>
      <c r="H128" s="68"/>
      <c r="I128" s="68"/>
      <c r="J128" s="68"/>
      <c r="K128" s="68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4.96" customHeight="1">
      <c r="A129" s="37"/>
      <c r="B129" s="38"/>
      <c r="C129" s="20" t="s">
        <v>131</v>
      </c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29" t="s">
        <v>16</v>
      </c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6.5" customHeight="1">
      <c r="A132" s="37"/>
      <c r="B132" s="38"/>
      <c r="C132" s="39"/>
      <c r="D132" s="39"/>
      <c r="E132" s="75" t="str">
        <f>E7</f>
        <v>Vnitřní modernizace kulturního domu v Petrovicích I</v>
      </c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6.96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2" customHeight="1">
      <c r="A134" s="37"/>
      <c r="B134" s="38"/>
      <c r="C134" s="29" t="s">
        <v>20</v>
      </c>
      <c r="D134" s="39"/>
      <c r="E134" s="39"/>
      <c r="F134" s="24" t="str">
        <f>F10</f>
        <v>Petrovice I</v>
      </c>
      <c r="G134" s="39"/>
      <c r="H134" s="39"/>
      <c r="I134" s="29" t="s">
        <v>22</v>
      </c>
      <c r="J134" s="78" t="str">
        <f>IF(J10="","",J10)</f>
        <v>27. 8. 2024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6.96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5.15" customHeight="1">
      <c r="A136" s="37"/>
      <c r="B136" s="38"/>
      <c r="C136" s="29" t="s">
        <v>24</v>
      </c>
      <c r="D136" s="39"/>
      <c r="E136" s="39"/>
      <c r="F136" s="24" t="str">
        <f>E13</f>
        <v>Obec Petrovice I.</v>
      </c>
      <c r="G136" s="39"/>
      <c r="H136" s="39"/>
      <c r="I136" s="29" t="s">
        <v>32</v>
      </c>
      <c r="J136" s="33" t="str">
        <f>E19</f>
        <v>Ing. arch Petr Kořený</v>
      </c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15.15" customHeight="1">
      <c r="A137" s="37"/>
      <c r="B137" s="38"/>
      <c r="C137" s="29" t="s">
        <v>30</v>
      </c>
      <c r="D137" s="39"/>
      <c r="E137" s="39"/>
      <c r="F137" s="24" t="str">
        <f>IF(E16="","",E16)</f>
        <v>Vyplň údaj</v>
      </c>
      <c r="G137" s="39"/>
      <c r="H137" s="39"/>
      <c r="I137" s="29" t="s">
        <v>35</v>
      </c>
      <c r="J137" s="33" t="str">
        <f>E22</f>
        <v xml:space="preserve"> </v>
      </c>
      <c r="K137" s="39"/>
      <c r="L137" s="62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0.32" customHeight="1">
      <c r="A138" s="37"/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62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11" customFormat="1" ht="29.28" customHeight="1">
      <c r="A139" s="207"/>
      <c r="B139" s="208"/>
      <c r="C139" s="209" t="s">
        <v>132</v>
      </c>
      <c r="D139" s="210" t="s">
        <v>65</v>
      </c>
      <c r="E139" s="210" t="s">
        <v>61</v>
      </c>
      <c r="F139" s="210" t="s">
        <v>62</v>
      </c>
      <c r="G139" s="210" t="s">
        <v>133</v>
      </c>
      <c r="H139" s="210" t="s">
        <v>134</v>
      </c>
      <c r="I139" s="210" t="s">
        <v>135</v>
      </c>
      <c r="J139" s="211" t="s">
        <v>101</v>
      </c>
      <c r="K139" s="212" t="s">
        <v>136</v>
      </c>
      <c r="L139" s="213"/>
      <c r="M139" s="99" t="s">
        <v>1</v>
      </c>
      <c r="N139" s="100" t="s">
        <v>44</v>
      </c>
      <c r="O139" s="100" t="s">
        <v>137</v>
      </c>
      <c r="P139" s="100" t="s">
        <v>138</v>
      </c>
      <c r="Q139" s="100" t="s">
        <v>139</v>
      </c>
      <c r="R139" s="100" t="s">
        <v>140</v>
      </c>
      <c r="S139" s="100" t="s">
        <v>141</v>
      </c>
      <c r="T139" s="101" t="s">
        <v>142</v>
      </c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</row>
    <row r="140" s="2" customFormat="1" ht="22.8" customHeight="1">
      <c r="A140" s="37"/>
      <c r="B140" s="38"/>
      <c r="C140" s="106" t="s">
        <v>143</v>
      </c>
      <c r="D140" s="39"/>
      <c r="E140" s="39"/>
      <c r="F140" s="39"/>
      <c r="G140" s="39"/>
      <c r="H140" s="39"/>
      <c r="I140" s="39"/>
      <c r="J140" s="214">
        <f>BK140</f>
        <v>0</v>
      </c>
      <c r="K140" s="39"/>
      <c r="L140" s="40"/>
      <c r="M140" s="102"/>
      <c r="N140" s="215"/>
      <c r="O140" s="103"/>
      <c r="P140" s="216">
        <f>P141+P148+P214+P216</f>
        <v>0</v>
      </c>
      <c r="Q140" s="103"/>
      <c r="R140" s="216">
        <f>R141+R148+R214+R216</f>
        <v>7.8371474999999986</v>
      </c>
      <c r="S140" s="103"/>
      <c r="T140" s="217">
        <f>T141+T148+T214+T216</f>
        <v>2.4312800000000001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4" t="s">
        <v>79</v>
      </c>
      <c r="AU140" s="14" t="s">
        <v>103</v>
      </c>
      <c r="BK140" s="218">
        <f>BK141+BK148+BK214+BK216</f>
        <v>0</v>
      </c>
    </row>
    <row r="141" s="12" customFormat="1" ht="25.92" customHeight="1">
      <c r="A141" s="12"/>
      <c r="B141" s="219"/>
      <c r="C141" s="220"/>
      <c r="D141" s="221" t="s">
        <v>79</v>
      </c>
      <c r="E141" s="222" t="s">
        <v>144</v>
      </c>
      <c r="F141" s="222" t="s">
        <v>145</v>
      </c>
      <c r="G141" s="220"/>
      <c r="H141" s="220"/>
      <c r="I141" s="223"/>
      <c r="J141" s="224">
        <f>BK141</f>
        <v>0</v>
      </c>
      <c r="K141" s="220"/>
      <c r="L141" s="225"/>
      <c r="M141" s="226"/>
      <c r="N141" s="227"/>
      <c r="O141" s="227"/>
      <c r="P141" s="228">
        <f>P142+P146</f>
        <v>0</v>
      </c>
      <c r="Q141" s="227"/>
      <c r="R141" s="228">
        <f>R142+R146</f>
        <v>0.72023999999999999</v>
      </c>
      <c r="S141" s="227"/>
      <c r="T141" s="229">
        <f>T142+T146</f>
        <v>0.98999999999999999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85</v>
      </c>
      <c r="AT141" s="231" t="s">
        <v>79</v>
      </c>
      <c r="AU141" s="231" t="s">
        <v>80</v>
      </c>
      <c r="AY141" s="230" t="s">
        <v>146</v>
      </c>
      <c r="BK141" s="232">
        <f>BK142+BK146</f>
        <v>0</v>
      </c>
    </row>
    <row r="142" s="12" customFormat="1" ht="22.8" customHeight="1">
      <c r="A142" s="12"/>
      <c r="B142" s="219"/>
      <c r="C142" s="220"/>
      <c r="D142" s="221" t="s">
        <v>79</v>
      </c>
      <c r="E142" s="233" t="s">
        <v>147</v>
      </c>
      <c r="F142" s="233" t="s">
        <v>148</v>
      </c>
      <c r="G142" s="220"/>
      <c r="H142" s="220"/>
      <c r="I142" s="223"/>
      <c r="J142" s="234">
        <f>BK142</f>
        <v>0</v>
      </c>
      <c r="K142" s="220"/>
      <c r="L142" s="225"/>
      <c r="M142" s="226"/>
      <c r="N142" s="227"/>
      <c r="O142" s="227"/>
      <c r="P142" s="228">
        <f>SUM(P143:P145)</f>
        <v>0</v>
      </c>
      <c r="Q142" s="227"/>
      <c r="R142" s="228">
        <f>SUM(R143:R145)</f>
        <v>0.72023999999999999</v>
      </c>
      <c r="S142" s="227"/>
      <c r="T142" s="229">
        <f>SUM(T143:T145)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0" t="s">
        <v>85</v>
      </c>
      <c r="AT142" s="231" t="s">
        <v>79</v>
      </c>
      <c r="AU142" s="231" t="s">
        <v>85</v>
      </c>
      <c r="AY142" s="230" t="s">
        <v>146</v>
      </c>
      <c r="BK142" s="232">
        <f>SUM(BK143:BK145)</f>
        <v>0</v>
      </c>
    </row>
    <row r="143" s="2" customFormat="1" ht="24.15" customHeight="1">
      <c r="A143" s="37"/>
      <c r="B143" s="38"/>
      <c r="C143" s="235" t="s">
        <v>96</v>
      </c>
      <c r="D143" s="235" t="s">
        <v>149</v>
      </c>
      <c r="E143" s="236" t="s">
        <v>150</v>
      </c>
      <c r="F143" s="237" t="s">
        <v>151</v>
      </c>
      <c r="G143" s="238" t="s">
        <v>152</v>
      </c>
      <c r="H143" s="239">
        <v>25</v>
      </c>
      <c r="I143" s="240"/>
      <c r="J143" s="241">
        <f>ROUND(I143*H143,2)</f>
        <v>0</v>
      </c>
      <c r="K143" s="242"/>
      <c r="L143" s="40"/>
      <c r="M143" s="243" t="s">
        <v>1</v>
      </c>
      <c r="N143" s="244" t="s">
        <v>45</v>
      </c>
      <c r="O143" s="90"/>
      <c r="P143" s="245">
        <f>O143*H143</f>
        <v>0</v>
      </c>
      <c r="Q143" s="245">
        <v>0.0080000000000000002</v>
      </c>
      <c r="R143" s="245">
        <f>Q143*H143</f>
        <v>0.20000000000000001</v>
      </c>
      <c r="S143" s="245">
        <v>0</v>
      </c>
      <c r="T143" s="24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153</v>
      </c>
      <c r="AT143" s="247" t="s">
        <v>149</v>
      </c>
      <c r="AU143" s="247" t="s">
        <v>96</v>
      </c>
      <c r="AY143" s="14" t="s">
        <v>146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4" t="s">
        <v>85</v>
      </c>
      <c r="BK143" s="137">
        <f>ROUND(I143*H143,2)</f>
        <v>0</v>
      </c>
      <c r="BL143" s="14" t="s">
        <v>153</v>
      </c>
      <c r="BM143" s="247" t="s">
        <v>154</v>
      </c>
    </row>
    <row r="144" s="2" customFormat="1" ht="24.15" customHeight="1">
      <c r="A144" s="37"/>
      <c r="B144" s="38"/>
      <c r="C144" s="235" t="s">
        <v>155</v>
      </c>
      <c r="D144" s="235" t="s">
        <v>149</v>
      </c>
      <c r="E144" s="236" t="s">
        <v>156</v>
      </c>
      <c r="F144" s="237" t="s">
        <v>157</v>
      </c>
      <c r="G144" s="238" t="s">
        <v>152</v>
      </c>
      <c r="H144" s="239">
        <v>25</v>
      </c>
      <c r="I144" s="240"/>
      <c r="J144" s="241">
        <f>ROUND(I144*H144,2)</f>
        <v>0</v>
      </c>
      <c r="K144" s="242"/>
      <c r="L144" s="40"/>
      <c r="M144" s="243" t="s">
        <v>1</v>
      </c>
      <c r="N144" s="244" t="s">
        <v>45</v>
      </c>
      <c r="O144" s="90"/>
      <c r="P144" s="245">
        <f>O144*H144</f>
        <v>0</v>
      </c>
      <c r="Q144" s="245">
        <v>0.02</v>
      </c>
      <c r="R144" s="245">
        <f>Q144*H144</f>
        <v>0.5</v>
      </c>
      <c r="S144" s="245">
        <v>0</v>
      </c>
      <c r="T144" s="24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7" t="s">
        <v>153</v>
      </c>
      <c r="AT144" s="247" t="s">
        <v>149</v>
      </c>
      <c r="AU144" s="247" t="s">
        <v>96</v>
      </c>
      <c r="AY144" s="14" t="s">
        <v>146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4" t="s">
        <v>85</v>
      </c>
      <c r="BK144" s="137">
        <f>ROUND(I144*H144,2)</f>
        <v>0</v>
      </c>
      <c r="BL144" s="14" t="s">
        <v>153</v>
      </c>
      <c r="BM144" s="247" t="s">
        <v>158</v>
      </c>
    </row>
    <row r="145" s="2" customFormat="1" ht="24.15" customHeight="1">
      <c r="A145" s="37"/>
      <c r="B145" s="38"/>
      <c r="C145" s="235" t="s">
        <v>159</v>
      </c>
      <c r="D145" s="235" t="s">
        <v>149</v>
      </c>
      <c r="E145" s="236" t="s">
        <v>160</v>
      </c>
      <c r="F145" s="237" t="s">
        <v>161</v>
      </c>
      <c r="G145" s="238" t="s">
        <v>152</v>
      </c>
      <c r="H145" s="239">
        <v>92</v>
      </c>
      <c r="I145" s="240"/>
      <c r="J145" s="241">
        <f>ROUND(I145*H145,2)</f>
        <v>0</v>
      </c>
      <c r="K145" s="242"/>
      <c r="L145" s="40"/>
      <c r="M145" s="243" t="s">
        <v>1</v>
      </c>
      <c r="N145" s="244" t="s">
        <v>45</v>
      </c>
      <c r="O145" s="90"/>
      <c r="P145" s="245">
        <f>O145*H145</f>
        <v>0</v>
      </c>
      <c r="Q145" s="245">
        <v>0.00022000000000000001</v>
      </c>
      <c r="R145" s="245">
        <f>Q145*H145</f>
        <v>0.020240000000000001</v>
      </c>
      <c r="S145" s="245">
        <v>0</v>
      </c>
      <c r="T145" s="24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47" t="s">
        <v>153</v>
      </c>
      <c r="AT145" s="247" t="s">
        <v>149</v>
      </c>
      <c r="AU145" s="247" t="s">
        <v>96</v>
      </c>
      <c r="AY145" s="14" t="s">
        <v>146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4" t="s">
        <v>85</v>
      </c>
      <c r="BK145" s="137">
        <f>ROUND(I145*H145,2)</f>
        <v>0</v>
      </c>
      <c r="BL145" s="14" t="s">
        <v>153</v>
      </c>
      <c r="BM145" s="247" t="s">
        <v>162</v>
      </c>
    </row>
    <row r="146" s="12" customFormat="1" ht="22.8" customHeight="1">
      <c r="A146" s="12"/>
      <c r="B146" s="219"/>
      <c r="C146" s="220"/>
      <c r="D146" s="221" t="s">
        <v>79</v>
      </c>
      <c r="E146" s="233" t="s">
        <v>163</v>
      </c>
      <c r="F146" s="233" t="s">
        <v>164</v>
      </c>
      <c r="G146" s="220"/>
      <c r="H146" s="220"/>
      <c r="I146" s="223"/>
      <c r="J146" s="234">
        <f>BK146</f>
        <v>0</v>
      </c>
      <c r="K146" s="220"/>
      <c r="L146" s="225"/>
      <c r="M146" s="226"/>
      <c r="N146" s="227"/>
      <c r="O146" s="227"/>
      <c r="P146" s="228">
        <f>P147</f>
        <v>0</v>
      </c>
      <c r="Q146" s="227"/>
      <c r="R146" s="228">
        <f>R147</f>
        <v>0</v>
      </c>
      <c r="S146" s="227"/>
      <c r="T146" s="229">
        <f>T147</f>
        <v>0.98999999999999999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0" t="s">
        <v>85</v>
      </c>
      <c r="AT146" s="231" t="s">
        <v>79</v>
      </c>
      <c r="AU146" s="231" t="s">
        <v>85</v>
      </c>
      <c r="AY146" s="230" t="s">
        <v>146</v>
      </c>
      <c r="BK146" s="232">
        <f>BK147</f>
        <v>0</v>
      </c>
    </row>
    <row r="147" s="2" customFormat="1" ht="37.8" customHeight="1">
      <c r="A147" s="37"/>
      <c r="B147" s="38"/>
      <c r="C147" s="235" t="s">
        <v>165</v>
      </c>
      <c r="D147" s="235" t="s">
        <v>149</v>
      </c>
      <c r="E147" s="236" t="s">
        <v>166</v>
      </c>
      <c r="F147" s="237" t="s">
        <v>167</v>
      </c>
      <c r="G147" s="238" t="s">
        <v>152</v>
      </c>
      <c r="H147" s="239">
        <v>99</v>
      </c>
      <c r="I147" s="240"/>
      <c r="J147" s="241">
        <f>ROUND(I147*H147,2)</f>
        <v>0</v>
      </c>
      <c r="K147" s="242"/>
      <c r="L147" s="40"/>
      <c r="M147" s="243" t="s">
        <v>1</v>
      </c>
      <c r="N147" s="244" t="s">
        <v>45</v>
      </c>
      <c r="O147" s="90"/>
      <c r="P147" s="245">
        <f>O147*H147</f>
        <v>0</v>
      </c>
      <c r="Q147" s="245">
        <v>0</v>
      </c>
      <c r="R147" s="245">
        <f>Q147*H147</f>
        <v>0</v>
      </c>
      <c r="S147" s="245">
        <v>0.01</v>
      </c>
      <c r="T147" s="246">
        <f>S147*H147</f>
        <v>0.98999999999999999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7" t="s">
        <v>153</v>
      </c>
      <c r="AT147" s="247" t="s">
        <v>149</v>
      </c>
      <c r="AU147" s="247" t="s">
        <v>96</v>
      </c>
      <c r="AY147" s="14" t="s">
        <v>146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4" t="s">
        <v>85</v>
      </c>
      <c r="BK147" s="137">
        <f>ROUND(I147*H147,2)</f>
        <v>0</v>
      </c>
      <c r="BL147" s="14" t="s">
        <v>153</v>
      </c>
      <c r="BM147" s="247" t="s">
        <v>168</v>
      </c>
    </row>
    <row r="148" s="12" customFormat="1" ht="25.92" customHeight="1">
      <c r="A148" s="12"/>
      <c r="B148" s="219"/>
      <c r="C148" s="220"/>
      <c r="D148" s="221" t="s">
        <v>79</v>
      </c>
      <c r="E148" s="222" t="s">
        <v>169</v>
      </c>
      <c r="F148" s="222" t="s">
        <v>170</v>
      </c>
      <c r="G148" s="220"/>
      <c r="H148" s="220"/>
      <c r="I148" s="223"/>
      <c r="J148" s="224">
        <f>BK148</f>
        <v>0</v>
      </c>
      <c r="K148" s="220"/>
      <c r="L148" s="225"/>
      <c r="M148" s="226"/>
      <c r="N148" s="227"/>
      <c r="O148" s="227"/>
      <c r="P148" s="228">
        <f>P149+P156+P158+P164+P177+P180+P189+P199+P206+P208</f>
        <v>0</v>
      </c>
      <c r="Q148" s="227"/>
      <c r="R148" s="228">
        <f>R149+R156+R158+R164+R177+R180+R189+R199+R206+R208</f>
        <v>7.1169074999999991</v>
      </c>
      <c r="S148" s="227"/>
      <c r="T148" s="229">
        <f>T149+T156+T158+T164+T177+T180+T189+T199+T206+T208</f>
        <v>1.4412799999999999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30" t="s">
        <v>96</v>
      </c>
      <c r="AT148" s="231" t="s">
        <v>79</v>
      </c>
      <c r="AU148" s="231" t="s">
        <v>80</v>
      </c>
      <c r="AY148" s="230" t="s">
        <v>146</v>
      </c>
      <c r="BK148" s="232">
        <f>BK149+BK156+BK158+BK164+BK177+BK180+BK189+BK199+BK206+BK208</f>
        <v>0</v>
      </c>
    </row>
    <row r="149" s="12" customFormat="1" ht="22.8" customHeight="1">
      <c r="A149" s="12"/>
      <c r="B149" s="219"/>
      <c r="C149" s="220"/>
      <c r="D149" s="221" t="s">
        <v>79</v>
      </c>
      <c r="E149" s="233" t="s">
        <v>171</v>
      </c>
      <c r="F149" s="233" t="s">
        <v>172</v>
      </c>
      <c r="G149" s="220"/>
      <c r="H149" s="220"/>
      <c r="I149" s="223"/>
      <c r="J149" s="234">
        <f>BK149</f>
        <v>0</v>
      </c>
      <c r="K149" s="220"/>
      <c r="L149" s="225"/>
      <c r="M149" s="226"/>
      <c r="N149" s="227"/>
      <c r="O149" s="227"/>
      <c r="P149" s="228">
        <f>SUM(P150:P155)</f>
        <v>0</v>
      </c>
      <c r="Q149" s="227"/>
      <c r="R149" s="228">
        <f>SUM(R150:R155)</f>
        <v>0.043380000000000002</v>
      </c>
      <c r="S149" s="227"/>
      <c r="T149" s="229">
        <f>SUM(T150:T155)</f>
        <v>0.064000000000000001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0" t="s">
        <v>96</v>
      </c>
      <c r="AT149" s="231" t="s">
        <v>79</v>
      </c>
      <c r="AU149" s="231" t="s">
        <v>85</v>
      </c>
      <c r="AY149" s="230" t="s">
        <v>146</v>
      </c>
      <c r="BK149" s="232">
        <f>SUM(BK150:BK155)</f>
        <v>0</v>
      </c>
    </row>
    <row r="150" s="2" customFormat="1" ht="44.25" customHeight="1">
      <c r="A150" s="37"/>
      <c r="B150" s="38"/>
      <c r="C150" s="235" t="s">
        <v>14</v>
      </c>
      <c r="D150" s="235" t="s">
        <v>149</v>
      </c>
      <c r="E150" s="236" t="s">
        <v>173</v>
      </c>
      <c r="F150" s="237" t="s">
        <v>174</v>
      </c>
      <c r="G150" s="238" t="s">
        <v>175</v>
      </c>
      <c r="H150" s="239">
        <v>10</v>
      </c>
      <c r="I150" s="240"/>
      <c r="J150" s="241">
        <f>ROUND(I150*H150,2)</f>
        <v>0</v>
      </c>
      <c r="K150" s="242"/>
      <c r="L150" s="40"/>
      <c r="M150" s="243" t="s">
        <v>1</v>
      </c>
      <c r="N150" s="244" t="s">
        <v>45</v>
      </c>
      <c r="O150" s="90"/>
      <c r="P150" s="245">
        <f>O150*H150</f>
        <v>0</v>
      </c>
      <c r="Q150" s="245">
        <v>0</v>
      </c>
      <c r="R150" s="245">
        <f>Q150*H150</f>
        <v>0</v>
      </c>
      <c r="S150" s="245">
        <v>0.001</v>
      </c>
      <c r="T150" s="246">
        <f>S150*H150</f>
        <v>0.01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7" t="s">
        <v>176</v>
      </c>
      <c r="AT150" s="247" t="s">
        <v>149</v>
      </c>
      <c r="AU150" s="247" t="s">
        <v>96</v>
      </c>
      <c r="AY150" s="14" t="s">
        <v>146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4" t="s">
        <v>85</v>
      </c>
      <c r="BK150" s="137">
        <f>ROUND(I150*H150,2)</f>
        <v>0</v>
      </c>
      <c r="BL150" s="14" t="s">
        <v>176</v>
      </c>
      <c r="BM150" s="247" t="s">
        <v>177</v>
      </c>
    </row>
    <row r="151" s="2" customFormat="1" ht="37.8" customHeight="1">
      <c r="A151" s="37"/>
      <c r="B151" s="38"/>
      <c r="C151" s="235" t="s">
        <v>178</v>
      </c>
      <c r="D151" s="235" t="s">
        <v>149</v>
      </c>
      <c r="E151" s="236" t="s">
        <v>179</v>
      </c>
      <c r="F151" s="237" t="s">
        <v>180</v>
      </c>
      <c r="G151" s="238" t="s">
        <v>175</v>
      </c>
      <c r="H151" s="239">
        <v>18</v>
      </c>
      <c r="I151" s="240"/>
      <c r="J151" s="241">
        <f>ROUND(I151*H151,2)</f>
        <v>0</v>
      </c>
      <c r="K151" s="242"/>
      <c r="L151" s="40"/>
      <c r="M151" s="243" t="s">
        <v>1</v>
      </c>
      <c r="N151" s="244" t="s">
        <v>45</v>
      </c>
      <c r="O151" s="90"/>
      <c r="P151" s="245">
        <f>O151*H151</f>
        <v>0</v>
      </c>
      <c r="Q151" s="245">
        <v>0</v>
      </c>
      <c r="R151" s="245">
        <f>Q151*H151</f>
        <v>0</v>
      </c>
      <c r="S151" s="245">
        <v>0.0030000000000000001</v>
      </c>
      <c r="T151" s="246">
        <f>S151*H151</f>
        <v>0.053999999999999999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7" t="s">
        <v>176</v>
      </c>
      <c r="AT151" s="247" t="s">
        <v>149</v>
      </c>
      <c r="AU151" s="247" t="s">
        <v>96</v>
      </c>
      <c r="AY151" s="14" t="s">
        <v>146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4" t="s">
        <v>85</v>
      </c>
      <c r="BK151" s="137">
        <f>ROUND(I151*H151,2)</f>
        <v>0</v>
      </c>
      <c r="BL151" s="14" t="s">
        <v>176</v>
      </c>
      <c r="BM151" s="247" t="s">
        <v>181</v>
      </c>
    </row>
    <row r="152" s="2" customFormat="1" ht="33" customHeight="1">
      <c r="A152" s="37"/>
      <c r="B152" s="38"/>
      <c r="C152" s="235" t="s">
        <v>182</v>
      </c>
      <c r="D152" s="235" t="s">
        <v>149</v>
      </c>
      <c r="E152" s="236" t="s">
        <v>183</v>
      </c>
      <c r="F152" s="237" t="s">
        <v>184</v>
      </c>
      <c r="G152" s="238" t="s">
        <v>175</v>
      </c>
      <c r="H152" s="239">
        <v>16</v>
      </c>
      <c r="I152" s="240"/>
      <c r="J152" s="241">
        <f>ROUND(I152*H152,2)</f>
        <v>0</v>
      </c>
      <c r="K152" s="242"/>
      <c r="L152" s="40"/>
      <c r="M152" s="243" t="s">
        <v>1</v>
      </c>
      <c r="N152" s="244" t="s">
        <v>45</v>
      </c>
      <c r="O152" s="90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7" t="s">
        <v>176</v>
      </c>
      <c r="AT152" s="247" t="s">
        <v>149</v>
      </c>
      <c r="AU152" s="247" t="s">
        <v>96</v>
      </c>
      <c r="AY152" s="14" t="s">
        <v>146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4" t="s">
        <v>85</v>
      </c>
      <c r="BK152" s="137">
        <f>ROUND(I152*H152,2)</f>
        <v>0</v>
      </c>
      <c r="BL152" s="14" t="s">
        <v>176</v>
      </c>
      <c r="BM152" s="247" t="s">
        <v>185</v>
      </c>
    </row>
    <row r="153" s="2" customFormat="1" ht="24.15" customHeight="1">
      <c r="A153" s="37"/>
      <c r="B153" s="38"/>
      <c r="C153" s="248" t="s">
        <v>186</v>
      </c>
      <c r="D153" s="248" t="s">
        <v>187</v>
      </c>
      <c r="E153" s="249" t="s">
        <v>188</v>
      </c>
      <c r="F153" s="250" t="s">
        <v>189</v>
      </c>
      <c r="G153" s="251" t="s">
        <v>175</v>
      </c>
      <c r="H153" s="252">
        <v>16</v>
      </c>
      <c r="I153" s="253"/>
      <c r="J153" s="254">
        <f>ROUND(I153*H153,2)</f>
        <v>0</v>
      </c>
      <c r="K153" s="255"/>
      <c r="L153" s="256"/>
      <c r="M153" s="257" t="s">
        <v>1</v>
      </c>
      <c r="N153" s="258" t="s">
        <v>45</v>
      </c>
      <c r="O153" s="90"/>
      <c r="P153" s="245">
        <f>O153*H153</f>
        <v>0</v>
      </c>
      <c r="Q153" s="245">
        <v>0.00048000000000000001</v>
      </c>
      <c r="R153" s="245">
        <f>Q153*H153</f>
        <v>0.0076800000000000002</v>
      </c>
      <c r="S153" s="245">
        <v>0</v>
      </c>
      <c r="T153" s="24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7" t="s">
        <v>190</v>
      </c>
      <c r="AT153" s="247" t="s">
        <v>187</v>
      </c>
      <c r="AU153" s="247" t="s">
        <v>96</v>
      </c>
      <c r="AY153" s="14" t="s">
        <v>146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4" t="s">
        <v>85</v>
      </c>
      <c r="BK153" s="137">
        <f>ROUND(I153*H153,2)</f>
        <v>0</v>
      </c>
      <c r="BL153" s="14" t="s">
        <v>176</v>
      </c>
      <c r="BM153" s="247" t="s">
        <v>191</v>
      </c>
    </row>
    <row r="154" s="2" customFormat="1" ht="37.8" customHeight="1">
      <c r="A154" s="37"/>
      <c r="B154" s="38"/>
      <c r="C154" s="235" t="s">
        <v>192</v>
      </c>
      <c r="D154" s="235" t="s">
        <v>149</v>
      </c>
      <c r="E154" s="236" t="s">
        <v>193</v>
      </c>
      <c r="F154" s="237" t="s">
        <v>194</v>
      </c>
      <c r="G154" s="238" t="s">
        <v>175</v>
      </c>
      <c r="H154" s="239">
        <v>14</v>
      </c>
      <c r="I154" s="240"/>
      <c r="J154" s="241">
        <f>ROUND(I154*H154,2)</f>
        <v>0</v>
      </c>
      <c r="K154" s="242"/>
      <c r="L154" s="40"/>
      <c r="M154" s="243" t="s">
        <v>1</v>
      </c>
      <c r="N154" s="244" t="s">
        <v>45</v>
      </c>
      <c r="O154" s="90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7" t="s">
        <v>176</v>
      </c>
      <c r="AT154" s="247" t="s">
        <v>149</v>
      </c>
      <c r="AU154" s="247" t="s">
        <v>96</v>
      </c>
      <c r="AY154" s="14" t="s">
        <v>146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4" t="s">
        <v>85</v>
      </c>
      <c r="BK154" s="137">
        <f>ROUND(I154*H154,2)</f>
        <v>0</v>
      </c>
      <c r="BL154" s="14" t="s">
        <v>176</v>
      </c>
      <c r="BM154" s="247" t="s">
        <v>195</v>
      </c>
    </row>
    <row r="155" s="2" customFormat="1" ht="24.15" customHeight="1">
      <c r="A155" s="37"/>
      <c r="B155" s="38"/>
      <c r="C155" s="248" t="s">
        <v>163</v>
      </c>
      <c r="D155" s="248" t="s">
        <v>187</v>
      </c>
      <c r="E155" s="249" t="s">
        <v>196</v>
      </c>
      <c r="F155" s="250" t="s">
        <v>197</v>
      </c>
      <c r="G155" s="251" t="s">
        <v>175</v>
      </c>
      <c r="H155" s="252">
        <v>14</v>
      </c>
      <c r="I155" s="253"/>
      <c r="J155" s="254">
        <f>ROUND(I155*H155,2)</f>
        <v>0</v>
      </c>
      <c r="K155" s="255"/>
      <c r="L155" s="256"/>
      <c r="M155" s="257" t="s">
        <v>1</v>
      </c>
      <c r="N155" s="258" t="s">
        <v>45</v>
      </c>
      <c r="O155" s="90"/>
      <c r="P155" s="245">
        <f>O155*H155</f>
        <v>0</v>
      </c>
      <c r="Q155" s="245">
        <v>0.0025500000000000002</v>
      </c>
      <c r="R155" s="245">
        <f>Q155*H155</f>
        <v>0.035700000000000003</v>
      </c>
      <c r="S155" s="245">
        <v>0</v>
      </c>
      <c r="T155" s="24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7" t="s">
        <v>190</v>
      </c>
      <c r="AT155" s="247" t="s">
        <v>187</v>
      </c>
      <c r="AU155" s="247" t="s">
        <v>96</v>
      </c>
      <c r="AY155" s="14" t="s">
        <v>146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4" t="s">
        <v>85</v>
      </c>
      <c r="BK155" s="137">
        <f>ROUND(I155*H155,2)</f>
        <v>0</v>
      </c>
      <c r="BL155" s="14" t="s">
        <v>176</v>
      </c>
      <c r="BM155" s="247" t="s">
        <v>198</v>
      </c>
    </row>
    <row r="156" s="12" customFormat="1" ht="22.8" customHeight="1">
      <c r="A156" s="12"/>
      <c r="B156" s="219"/>
      <c r="C156" s="220"/>
      <c r="D156" s="221" t="s">
        <v>79</v>
      </c>
      <c r="E156" s="233" t="s">
        <v>199</v>
      </c>
      <c r="F156" s="233" t="s">
        <v>200</v>
      </c>
      <c r="G156" s="220"/>
      <c r="H156" s="220"/>
      <c r="I156" s="223"/>
      <c r="J156" s="234">
        <f>BK156</f>
        <v>0</v>
      </c>
      <c r="K156" s="220"/>
      <c r="L156" s="225"/>
      <c r="M156" s="226"/>
      <c r="N156" s="227"/>
      <c r="O156" s="227"/>
      <c r="P156" s="228">
        <f>P157</f>
        <v>0</v>
      </c>
      <c r="Q156" s="227"/>
      <c r="R156" s="228">
        <f>R157</f>
        <v>0.2384</v>
      </c>
      <c r="S156" s="227"/>
      <c r="T156" s="229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0" t="s">
        <v>96</v>
      </c>
      <c r="AT156" s="231" t="s">
        <v>79</v>
      </c>
      <c r="AU156" s="231" t="s">
        <v>85</v>
      </c>
      <c r="AY156" s="230" t="s">
        <v>146</v>
      </c>
      <c r="BK156" s="232">
        <f>BK157</f>
        <v>0</v>
      </c>
    </row>
    <row r="157" s="2" customFormat="1" ht="24.15" customHeight="1">
      <c r="A157" s="37"/>
      <c r="B157" s="38"/>
      <c r="C157" s="235" t="s">
        <v>201</v>
      </c>
      <c r="D157" s="235" t="s">
        <v>149</v>
      </c>
      <c r="E157" s="236" t="s">
        <v>202</v>
      </c>
      <c r="F157" s="237" t="s">
        <v>203</v>
      </c>
      <c r="G157" s="238" t="s">
        <v>204</v>
      </c>
      <c r="H157" s="239">
        <v>20</v>
      </c>
      <c r="I157" s="240"/>
      <c r="J157" s="241">
        <f>ROUND(I157*H157,2)</f>
        <v>0</v>
      </c>
      <c r="K157" s="242"/>
      <c r="L157" s="40"/>
      <c r="M157" s="243" t="s">
        <v>1</v>
      </c>
      <c r="N157" s="244" t="s">
        <v>45</v>
      </c>
      <c r="O157" s="90"/>
      <c r="P157" s="245">
        <f>O157*H157</f>
        <v>0</v>
      </c>
      <c r="Q157" s="245">
        <v>0.01192</v>
      </c>
      <c r="R157" s="245">
        <f>Q157*H157</f>
        <v>0.2384</v>
      </c>
      <c r="S157" s="245">
        <v>0</v>
      </c>
      <c r="T157" s="24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7" t="s">
        <v>176</v>
      </c>
      <c r="AT157" s="247" t="s">
        <v>149</v>
      </c>
      <c r="AU157" s="247" t="s">
        <v>96</v>
      </c>
      <c r="AY157" s="14" t="s">
        <v>146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4" t="s">
        <v>85</v>
      </c>
      <c r="BK157" s="137">
        <f>ROUND(I157*H157,2)</f>
        <v>0</v>
      </c>
      <c r="BL157" s="14" t="s">
        <v>176</v>
      </c>
      <c r="BM157" s="247" t="s">
        <v>205</v>
      </c>
    </row>
    <row r="158" s="12" customFormat="1" ht="22.8" customHeight="1">
      <c r="A158" s="12"/>
      <c r="B158" s="219"/>
      <c r="C158" s="220"/>
      <c r="D158" s="221" t="s">
        <v>79</v>
      </c>
      <c r="E158" s="233" t="s">
        <v>206</v>
      </c>
      <c r="F158" s="233" t="s">
        <v>207</v>
      </c>
      <c r="G158" s="220"/>
      <c r="H158" s="220"/>
      <c r="I158" s="223"/>
      <c r="J158" s="234">
        <f>BK158</f>
        <v>0</v>
      </c>
      <c r="K158" s="220"/>
      <c r="L158" s="225"/>
      <c r="M158" s="226"/>
      <c r="N158" s="227"/>
      <c r="O158" s="227"/>
      <c r="P158" s="228">
        <f>SUM(P159:P163)</f>
        <v>0</v>
      </c>
      <c r="Q158" s="227"/>
      <c r="R158" s="228">
        <f>SUM(R159:R163)</f>
        <v>0.65691999999999995</v>
      </c>
      <c r="S158" s="227"/>
      <c r="T158" s="229">
        <f>SUM(T159:T163)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0" t="s">
        <v>96</v>
      </c>
      <c r="AT158" s="231" t="s">
        <v>79</v>
      </c>
      <c r="AU158" s="231" t="s">
        <v>85</v>
      </c>
      <c r="AY158" s="230" t="s">
        <v>146</v>
      </c>
      <c r="BK158" s="232">
        <f>SUM(BK159:BK163)</f>
        <v>0</v>
      </c>
    </row>
    <row r="159" s="2" customFormat="1" ht="33" customHeight="1">
      <c r="A159" s="37"/>
      <c r="B159" s="38"/>
      <c r="C159" s="235" t="s">
        <v>208</v>
      </c>
      <c r="D159" s="235" t="s">
        <v>149</v>
      </c>
      <c r="E159" s="236" t="s">
        <v>209</v>
      </c>
      <c r="F159" s="237" t="s">
        <v>210</v>
      </c>
      <c r="G159" s="238" t="s">
        <v>152</v>
      </c>
      <c r="H159" s="239">
        <v>92</v>
      </c>
      <c r="I159" s="240"/>
      <c r="J159" s="241">
        <f>ROUND(I159*H159,2)</f>
        <v>0</v>
      </c>
      <c r="K159" s="242"/>
      <c r="L159" s="40"/>
      <c r="M159" s="243" t="s">
        <v>1</v>
      </c>
      <c r="N159" s="244" t="s">
        <v>45</v>
      </c>
      <c r="O159" s="90"/>
      <c r="P159" s="245">
        <f>O159*H159</f>
        <v>0</v>
      </c>
      <c r="Q159" s="245">
        <v>0.00117</v>
      </c>
      <c r="R159" s="245">
        <f>Q159*H159</f>
        <v>0.10764</v>
      </c>
      <c r="S159" s="245">
        <v>0</v>
      </c>
      <c r="T159" s="24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7" t="s">
        <v>176</v>
      </c>
      <c r="AT159" s="247" t="s">
        <v>149</v>
      </c>
      <c r="AU159" s="247" t="s">
        <v>96</v>
      </c>
      <c r="AY159" s="14" t="s">
        <v>146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4" t="s">
        <v>85</v>
      </c>
      <c r="BK159" s="137">
        <f>ROUND(I159*H159,2)</f>
        <v>0</v>
      </c>
      <c r="BL159" s="14" t="s">
        <v>176</v>
      </c>
      <c r="BM159" s="247" t="s">
        <v>211</v>
      </c>
    </row>
    <row r="160" s="2" customFormat="1" ht="37.8" customHeight="1">
      <c r="A160" s="37"/>
      <c r="B160" s="38"/>
      <c r="C160" s="248" t="s">
        <v>212</v>
      </c>
      <c r="D160" s="248" t="s">
        <v>187</v>
      </c>
      <c r="E160" s="249" t="s">
        <v>213</v>
      </c>
      <c r="F160" s="250" t="s">
        <v>214</v>
      </c>
      <c r="G160" s="251" t="s">
        <v>152</v>
      </c>
      <c r="H160" s="252">
        <v>119.59999999999999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45</v>
      </c>
      <c r="O160" s="90"/>
      <c r="P160" s="245">
        <f>O160*H160</f>
        <v>0</v>
      </c>
      <c r="Q160" s="245">
        <v>0.0038999999999999998</v>
      </c>
      <c r="R160" s="245">
        <f>Q160*H160</f>
        <v>0.46643999999999997</v>
      </c>
      <c r="S160" s="245">
        <v>0</v>
      </c>
      <c r="T160" s="24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7" t="s">
        <v>190</v>
      </c>
      <c r="AT160" s="247" t="s">
        <v>187</v>
      </c>
      <c r="AU160" s="247" t="s">
        <v>96</v>
      </c>
      <c r="AY160" s="14" t="s">
        <v>146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4" t="s">
        <v>85</v>
      </c>
      <c r="BK160" s="137">
        <f>ROUND(I160*H160,2)</f>
        <v>0</v>
      </c>
      <c r="BL160" s="14" t="s">
        <v>176</v>
      </c>
      <c r="BM160" s="247" t="s">
        <v>215</v>
      </c>
    </row>
    <row r="161" s="2" customFormat="1" ht="24.15" customHeight="1">
      <c r="A161" s="37"/>
      <c r="B161" s="38"/>
      <c r="C161" s="235" t="s">
        <v>216</v>
      </c>
      <c r="D161" s="235" t="s">
        <v>149</v>
      </c>
      <c r="E161" s="236" t="s">
        <v>217</v>
      </c>
      <c r="F161" s="237" t="s">
        <v>218</v>
      </c>
      <c r="G161" s="238" t="s">
        <v>219</v>
      </c>
      <c r="H161" s="239">
        <v>436</v>
      </c>
      <c r="I161" s="240"/>
      <c r="J161" s="241">
        <f>ROUND(I161*H161,2)</f>
        <v>0</v>
      </c>
      <c r="K161" s="242"/>
      <c r="L161" s="40"/>
      <c r="M161" s="243" t="s">
        <v>1</v>
      </c>
      <c r="N161" s="244" t="s">
        <v>45</v>
      </c>
      <c r="O161" s="90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7" t="s">
        <v>176</v>
      </c>
      <c r="AT161" s="247" t="s">
        <v>149</v>
      </c>
      <c r="AU161" s="247" t="s">
        <v>96</v>
      </c>
      <c r="AY161" s="14" t="s">
        <v>146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4" t="s">
        <v>85</v>
      </c>
      <c r="BK161" s="137">
        <f>ROUND(I161*H161,2)</f>
        <v>0</v>
      </c>
      <c r="BL161" s="14" t="s">
        <v>176</v>
      </c>
      <c r="BM161" s="247" t="s">
        <v>220</v>
      </c>
    </row>
    <row r="162" s="2" customFormat="1" ht="16.5" customHeight="1">
      <c r="A162" s="37"/>
      <c r="B162" s="38"/>
      <c r="C162" s="248" t="s">
        <v>221</v>
      </c>
      <c r="D162" s="248" t="s">
        <v>187</v>
      </c>
      <c r="E162" s="249" t="s">
        <v>222</v>
      </c>
      <c r="F162" s="250" t="s">
        <v>223</v>
      </c>
      <c r="G162" s="251" t="s">
        <v>175</v>
      </c>
      <c r="H162" s="252">
        <v>436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45</v>
      </c>
      <c r="O162" s="90"/>
      <c r="P162" s="245">
        <f>O162*H162</f>
        <v>0</v>
      </c>
      <c r="Q162" s="245">
        <v>0.00019000000000000001</v>
      </c>
      <c r="R162" s="245">
        <f>Q162*H162</f>
        <v>0.082840000000000011</v>
      </c>
      <c r="S162" s="245">
        <v>0</v>
      </c>
      <c r="T162" s="24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7" t="s">
        <v>190</v>
      </c>
      <c r="AT162" s="247" t="s">
        <v>187</v>
      </c>
      <c r="AU162" s="247" t="s">
        <v>96</v>
      </c>
      <c r="AY162" s="14" t="s">
        <v>146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4" t="s">
        <v>85</v>
      </c>
      <c r="BK162" s="137">
        <f>ROUND(I162*H162,2)</f>
        <v>0</v>
      </c>
      <c r="BL162" s="14" t="s">
        <v>176</v>
      </c>
      <c r="BM162" s="247" t="s">
        <v>224</v>
      </c>
    </row>
    <row r="163" s="2" customFormat="1" ht="16.5" customHeight="1">
      <c r="A163" s="37"/>
      <c r="B163" s="38"/>
      <c r="C163" s="235" t="s">
        <v>225</v>
      </c>
      <c r="D163" s="235" t="s">
        <v>149</v>
      </c>
      <c r="E163" s="236" t="s">
        <v>226</v>
      </c>
      <c r="F163" s="237" t="s">
        <v>227</v>
      </c>
      <c r="G163" s="238" t="s">
        <v>228</v>
      </c>
      <c r="H163" s="239">
        <v>1</v>
      </c>
      <c r="I163" s="240"/>
      <c r="J163" s="241">
        <f>ROUND(I163*H163,2)</f>
        <v>0</v>
      </c>
      <c r="K163" s="242"/>
      <c r="L163" s="40"/>
      <c r="M163" s="243" t="s">
        <v>1</v>
      </c>
      <c r="N163" s="244" t="s">
        <v>45</v>
      </c>
      <c r="O163" s="90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7" t="s">
        <v>176</v>
      </c>
      <c r="AT163" s="247" t="s">
        <v>149</v>
      </c>
      <c r="AU163" s="247" t="s">
        <v>96</v>
      </c>
      <c r="AY163" s="14" t="s">
        <v>146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4" t="s">
        <v>85</v>
      </c>
      <c r="BK163" s="137">
        <f>ROUND(I163*H163,2)</f>
        <v>0</v>
      </c>
      <c r="BL163" s="14" t="s">
        <v>176</v>
      </c>
      <c r="BM163" s="247" t="s">
        <v>229</v>
      </c>
    </row>
    <row r="164" s="12" customFormat="1" ht="22.8" customHeight="1">
      <c r="A164" s="12"/>
      <c r="B164" s="219"/>
      <c r="C164" s="220"/>
      <c r="D164" s="221" t="s">
        <v>79</v>
      </c>
      <c r="E164" s="233" t="s">
        <v>230</v>
      </c>
      <c r="F164" s="233" t="s">
        <v>231</v>
      </c>
      <c r="G164" s="220"/>
      <c r="H164" s="220"/>
      <c r="I164" s="223"/>
      <c r="J164" s="234">
        <f>BK164</f>
        <v>0</v>
      </c>
      <c r="K164" s="220"/>
      <c r="L164" s="225"/>
      <c r="M164" s="226"/>
      <c r="N164" s="227"/>
      <c r="O164" s="227"/>
      <c r="P164" s="228">
        <f>SUM(P165:P176)</f>
        <v>0</v>
      </c>
      <c r="Q164" s="227"/>
      <c r="R164" s="228">
        <f>SUM(R165:R176)</f>
        <v>4.1529400000000001</v>
      </c>
      <c r="S164" s="227"/>
      <c r="T164" s="229">
        <f>SUM(T165:T176)</f>
        <v>0.41599999999999998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0" t="s">
        <v>96</v>
      </c>
      <c r="AT164" s="231" t="s">
        <v>79</v>
      </c>
      <c r="AU164" s="231" t="s">
        <v>85</v>
      </c>
      <c r="AY164" s="230" t="s">
        <v>146</v>
      </c>
      <c r="BK164" s="232">
        <f>SUM(BK165:BK176)</f>
        <v>0</v>
      </c>
    </row>
    <row r="165" s="2" customFormat="1" ht="24.15" customHeight="1">
      <c r="A165" s="37"/>
      <c r="B165" s="38"/>
      <c r="C165" s="235" t="s">
        <v>232</v>
      </c>
      <c r="D165" s="235" t="s">
        <v>149</v>
      </c>
      <c r="E165" s="236" t="s">
        <v>233</v>
      </c>
      <c r="F165" s="237" t="s">
        <v>234</v>
      </c>
      <c r="G165" s="238" t="s">
        <v>152</v>
      </c>
      <c r="H165" s="239">
        <v>250</v>
      </c>
      <c r="I165" s="240"/>
      <c r="J165" s="241">
        <f>ROUND(I165*H165,2)</f>
        <v>0</v>
      </c>
      <c r="K165" s="242"/>
      <c r="L165" s="40"/>
      <c r="M165" s="243" t="s">
        <v>1</v>
      </c>
      <c r="N165" s="244" t="s">
        <v>45</v>
      </c>
      <c r="O165" s="90"/>
      <c r="P165" s="245">
        <f>O165*H165</f>
        <v>0</v>
      </c>
      <c r="Q165" s="245">
        <v>0</v>
      </c>
      <c r="R165" s="245">
        <f>Q165*H165</f>
        <v>0</v>
      </c>
      <c r="S165" s="245">
        <v>0</v>
      </c>
      <c r="T165" s="24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7" t="s">
        <v>176</v>
      </c>
      <c r="AT165" s="247" t="s">
        <v>149</v>
      </c>
      <c r="AU165" s="247" t="s">
        <v>96</v>
      </c>
      <c r="AY165" s="14" t="s">
        <v>146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4" t="s">
        <v>85</v>
      </c>
      <c r="BK165" s="137">
        <f>ROUND(I165*H165,2)</f>
        <v>0</v>
      </c>
      <c r="BL165" s="14" t="s">
        <v>176</v>
      </c>
      <c r="BM165" s="247" t="s">
        <v>235</v>
      </c>
    </row>
    <row r="166" s="2" customFormat="1" ht="16.5" customHeight="1">
      <c r="A166" s="37"/>
      <c r="B166" s="38"/>
      <c r="C166" s="248" t="s">
        <v>236</v>
      </c>
      <c r="D166" s="248" t="s">
        <v>187</v>
      </c>
      <c r="E166" s="249" t="s">
        <v>237</v>
      </c>
      <c r="F166" s="250" t="s">
        <v>238</v>
      </c>
      <c r="G166" s="251" t="s">
        <v>152</v>
      </c>
      <c r="H166" s="252">
        <v>300</v>
      </c>
      <c r="I166" s="253"/>
      <c r="J166" s="254">
        <f>ROUND(I166*H166,2)</f>
        <v>0</v>
      </c>
      <c r="K166" s="255"/>
      <c r="L166" s="256"/>
      <c r="M166" s="257" t="s">
        <v>1</v>
      </c>
      <c r="N166" s="258" t="s">
        <v>45</v>
      </c>
      <c r="O166" s="90"/>
      <c r="P166" s="245">
        <f>O166*H166</f>
        <v>0</v>
      </c>
      <c r="Q166" s="245">
        <v>0.010449999999999999</v>
      </c>
      <c r="R166" s="245">
        <f>Q166*H166</f>
        <v>3.1349999999999998</v>
      </c>
      <c r="S166" s="245">
        <v>0</v>
      </c>
      <c r="T166" s="24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7" t="s">
        <v>190</v>
      </c>
      <c r="AT166" s="247" t="s">
        <v>187</v>
      </c>
      <c r="AU166" s="247" t="s">
        <v>96</v>
      </c>
      <c r="AY166" s="14" t="s">
        <v>146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4" t="s">
        <v>85</v>
      </c>
      <c r="BK166" s="137">
        <f>ROUND(I166*H166,2)</f>
        <v>0</v>
      </c>
      <c r="BL166" s="14" t="s">
        <v>176</v>
      </c>
      <c r="BM166" s="247" t="s">
        <v>239</v>
      </c>
    </row>
    <row r="167" s="2" customFormat="1" ht="16.5" customHeight="1">
      <c r="A167" s="37"/>
      <c r="B167" s="38"/>
      <c r="C167" s="235" t="s">
        <v>240</v>
      </c>
      <c r="D167" s="235" t="s">
        <v>149</v>
      </c>
      <c r="E167" s="236" t="s">
        <v>241</v>
      </c>
      <c r="F167" s="237" t="s">
        <v>242</v>
      </c>
      <c r="G167" s="238" t="s">
        <v>228</v>
      </c>
      <c r="H167" s="239">
        <v>675.79999999999995</v>
      </c>
      <c r="I167" s="240"/>
      <c r="J167" s="241">
        <f>ROUND(I167*H167,2)</f>
        <v>0</v>
      </c>
      <c r="K167" s="242"/>
      <c r="L167" s="40"/>
      <c r="M167" s="243" t="s">
        <v>1</v>
      </c>
      <c r="N167" s="244" t="s">
        <v>45</v>
      </c>
      <c r="O167" s="90"/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7" t="s">
        <v>176</v>
      </c>
      <c r="AT167" s="247" t="s">
        <v>149</v>
      </c>
      <c r="AU167" s="247" t="s">
        <v>96</v>
      </c>
      <c r="AY167" s="14" t="s">
        <v>146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4" t="s">
        <v>85</v>
      </c>
      <c r="BK167" s="137">
        <f>ROUND(I167*H167,2)</f>
        <v>0</v>
      </c>
      <c r="BL167" s="14" t="s">
        <v>176</v>
      </c>
      <c r="BM167" s="247" t="s">
        <v>243</v>
      </c>
    </row>
    <row r="168" s="2" customFormat="1" ht="16.5" customHeight="1">
      <c r="A168" s="37"/>
      <c r="B168" s="38"/>
      <c r="C168" s="248" t="s">
        <v>244</v>
      </c>
      <c r="D168" s="248" t="s">
        <v>187</v>
      </c>
      <c r="E168" s="249" t="s">
        <v>245</v>
      </c>
      <c r="F168" s="250" t="s">
        <v>246</v>
      </c>
      <c r="G168" s="251" t="s">
        <v>204</v>
      </c>
      <c r="H168" s="252">
        <v>1.784</v>
      </c>
      <c r="I168" s="253"/>
      <c r="J168" s="254">
        <f>ROUND(I168*H168,2)</f>
        <v>0</v>
      </c>
      <c r="K168" s="255"/>
      <c r="L168" s="256"/>
      <c r="M168" s="257" t="s">
        <v>1</v>
      </c>
      <c r="N168" s="258" t="s">
        <v>45</v>
      </c>
      <c r="O168" s="90"/>
      <c r="P168" s="245">
        <f>O168*H168</f>
        <v>0</v>
      </c>
      <c r="Q168" s="245">
        <v>0.55000000000000004</v>
      </c>
      <c r="R168" s="245">
        <f>Q168*H168</f>
        <v>0.98120000000000007</v>
      </c>
      <c r="S168" s="245">
        <v>0</v>
      </c>
      <c r="T168" s="24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7" t="s">
        <v>190</v>
      </c>
      <c r="AT168" s="247" t="s">
        <v>187</v>
      </c>
      <c r="AU168" s="247" t="s">
        <v>96</v>
      </c>
      <c r="AY168" s="14" t="s">
        <v>146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4" t="s">
        <v>85</v>
      </c>
      <c r="BK168" s="137">
        <f>ROUND(I168*H168,2)</f>
        <v>0</v>
      </c>
      <c r="BL168" s="14" t="s">
        <v>176</v>
      </c>
      <c r="BM168" s="247" t="s">
        <v>247</v>
      </c>
    </row>
    <row r="169" s="2" customFormat="1" ht="24.15" customHeight="1">
      <c r="A169" s="37"/>
      <c r="B169" s="38"/>
      <c r="C169" s="235" t="s">
        <v>248</v>
      </c>
      <c r="D169" s="235" t="s">
        <v>149</v>
      </c>
      <c r="E169" s="236" t="s">
        <v>249</v>
      </c>
      <c r="F169" s="237" t="s">
        <v>250</v>
      </c>
      <c r="G169" s="238" t="s">
        <v>152</v>
      </c>
      <c r="H169" s="239">
        <v>20</v>
      </c>
      <c r="I169" s="240"/>
      <c r="J169" s="241">
        <f>ROUND(I169*H169,2)</f>
        <v>0</v>
      </c>
      <c r="K169" s="242"/>
      <c r="L169" s="40"/>
      <c r="M169" s="243" t="s">
        <v>1</v>
      </c>
      <c r="N169" s="244" t="s">
        <v>45</v>
      </c>
      <c r="O169" s="90"/>
      <c r="P169" s="245">
        <f>O169*H169</f>
        <v>0</v>
      </c>
      <c r="Q169" s="245">
        <v>0</v>
      </c>
      <c r="R169" s="245">
        <f>Q169*H169</f>
        <v>0</v>
      </c>
      <c r="S169" s="245">
        <v>0</v>
      </c>
      <c r="T169" s="24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7" t="s">
        <v>176</v>
      </c>
      <c r="AT169" s="247" t="s">
        <v>149</v>
      </c>
      <c r="AU169" s="247" t="s">
        <v>96</v>
      </c>
      <c r="AY169" s="14" t="s">
        <v>146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4" t="s">
        <v>85</v>
      </c>
      <c r="BK169" s="137">
        <f>ROUND(I169*H169,2)</f>
        <v>0</v>
      </c>
      <c r="BL169" s="14" t="s">
        <v>176</v>
      </c>
      <c r="BM169" s="247" t="s">
        <v>251</v>
      </c>
    </row>
    <row r="170" s="2" customFormat="1" ht="21.75" customHeight="1">
      <c r="A170" s="37"/>
      <c r="B170" s="38"/>
      <c r="C170" s="235" t="s">
        <v>252</v>
      </c>
      <c r="D170" s="235" t="s">
        <v>149</v>
      </c>
      <c r="E170" s="236" t="s">
        <v>253</v>
      </c>
      <c r="F170" s="237" t="s">
        <v>254</v>
      </c>
      <c r="G170" s="238" t="s">
        <v>228</v>
      </c>
      <c r="H170" s="239">
        <v>167</v>
      </c>
      <c r="I170" s="240"/>
      <c r="J170" s="241">
        <f>ROUND(I170*H170,2)</f>
        <v>0</v>
      </c>
      <c r="K170" s="242"/>
      <c r="L170" s="40"/>
      <c r="M170" s="243" t="s">
        <v>1</v>
      </c>
      <c r="N170" s="244" t="s">
        <v>45</v>
      </c>
      <c r="O170" s="90"/>
      <c r="P170" s="245">
        <f>O170*H170</f>
        <v>0</v>
      </c>
      <c r="Q170" s="245">
        <v>0</v>
      </c>
      <c r="R170" s="245">
        <f>Q170*H170</f>
        <v>0</v>
      </c>
      <c r="S170" s="245">
        <v>0</v>
      </c>
      <c r="T170" s="24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7" t="s">
        <v>176</v>
      </c>
      <c r="AT170" s="247" t="s">
        <v>149</v>
      </c>
      <c r="AU170" s="247" t="s">
        <v>96</v>
      </c>
      <c r="AY170" s="14" t="s">
        <v>146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4" t="s">
        <v>85</v>
      </c>
      <c r="BK170" s="137">
        <f>ROUND(I170*H170,2)</f>
        <v>0</v>
      </c>
      <c r="BL170" s="14" t="s">
        <v>176</v>
      </c>
      <c r="BM170" s="247" t="s">
        <v>255</v>
      </c>
    </row>
    <row r="171" s="2" customFormat="1" ht="16.5" customHeight="1">
      <c r="A171" s="37"/>
      <c r="B171" s="38"/>
      <c r="C171" s="248" t="s">
        <v>256</v>
      </c>
      <c r="D171" s="248" t="s">
        <v>187</v>
      </c>
      <c r="E171" s="249" t="s">
        <v>257</v>
      </c>
      <c r="F171" s="250" t="s">
        <v>258</v>
      </c>
      <c r="G171" s="251" t="s">
        <v>228</v>
      </c>
      <c r="H171" s="252">
        <v>183.69999999999999</v>
      </c>
      <c r="I171" s="253"/>
      <c r="J171" s="254">
        <f>ROUND(I171*H171,2)</f>
        <v>0</v>
      </c>
      <c r="K171" s="255"/>
      <c r="L171" s="256"/>
      <c r="M171" s="257" t="s">
        <v>1</v>
      </c>
      <c r="N171" s="258" t="s">
        <v>45</v>
      </c>
      <c r="O171" s="90"/>
      <c r="P171" s="245">
        <f>O171*H171</f>
        <v>0</v>
      </c>
      <c r="Q171" s="245">
        <v>0.00020000000000000001</v>
      </c>
      <c r="R171" s="245">
        <f>Q171*H171</f>
        <v>0.036740000000000002</v>
      </c>
      <c r="S171" s="245">
        <v>0</v>
      </c>
      <c r="T171" s="246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47" t="s">
        <v>190</v>
      </c>
      <c r="AT171" s="247" t="s">
        <v>187</v>
      </c>
      <c r="AU171" s="247" t="s">
        <v>96</v>
      </c>
      <c r="AY171" s="14" t="s">
        <v>146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4" t="s">
        <v>85</v>
      </c>
      <c r="BK171" s="137">
        <f>ROUND(I171*H171,2)</f>
        <v>0</v>
      </c>
      <c r="BL171" s="14" t="s">
        <v>176</v>
      </c>
      <c r="BM171" s="247" t="s">
        <v>259</v>
      </c>
    </row>
    <row r="172" s="2" customFormat="1" ht="24.15" customHeight="1">
      <c r="A172" s="37"/>
      <c r="B172" s="38"/>
      <c r="C172" s="235" t="s">
        <v>260</v>
      </c>
      <c r="D172" s="235" t="s">
        <v>149</v>
      </c>
      <c r="E172" s="236" t="s">
        <v>261</v>
      </c>
      <c r="F172" s="237" t="s">
        <v>262</v>
      </c>
      <c r="G172" s="238" t="s">
        <v>175</v>
      </c>
      <c r="H172" s="239">
        <v>8</v>
      </c>
      <c r="I172" s="240"/>
      <c r="J172" s="241">
        <f>ROUND(I172*H172,2)</f>
        <v>0</v>
      </c>
      <c r="K172" s="242"/>
      <c r="L172" s="40"/>
      <c r="M172" s="243" t="s">
        <v>1</v>
      </c>
      <c r="N172" s="244" t="s">
        <v>45</v>
      </c>
      <c r="O172" s="90"/>
      <c r="P172" s="245">
        <f>O172*H172</f>
        <v>0</v>
      </c>
      <c r="Q172" s="245">
        <v>0</v>
      </c>
      <c r="R172" s="245">
        <f>Q172*H172</f>
        <v>0</v>
      </c>
      <c r="S172" s="245">
        <v>0.051999999999999998</v>
      </c>
      <c r="T172" s="246">
        <f>S172*H172</f>
        <v>0.41599999999999998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7" t="s">
        <v>176</v>
      </c>
      <c r="AT172" s="247" t="s">
        <v>149</v>
      </c>
      <c r="AU172" s="247" t="s">
        <v>96</v>
      </c>
      <c r="AY172" s="14" t="s">
        <v>146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4" t="s">
        <v>85</v>
      </c>
      <c r="BK172" s="137">
        <f>ROUND(I172*H172,2)</f>
        <v>0</v>
      </c>
      <c r="BL172" s="14" t="s">
        <v>176</v>
      </c>
      <c r="BM172" s="247" t="s">
        <v>263</v>
      </c>
    </row>
    <row r="173" s="2" customFormat="1" ht="24.15" customHeight="1">
      <c r="A173" s="37"/>
      <c r="B173" s="38"/>
      <c r="C173" s="235" t="s">
        <v>264</v>
      </c>
      <c r="D173" s="235" t="s">
        <v>149</v>
      </c>
      <c r="E173" s="236" t="s">
        <v>265</v>
      </c>
      <c r="F173" s="237" t="s">
        <v>266</v>
      </c>
      <c r="G173" s="238" t="s">
        <v>175</v>
      </c>
      <c r="H173" s="239">
        <v>1</v>
      </c>
      <c r="I173" s="240"/>
      <c r="J173" s="241">
        <f>ROUND(I173*H173,2)</f>
        <v>0</v>
      </c>
      <c r="K173" s="242"/>
      <c r="L173" s="40"/>
      <c r="M173" s="243" t="s">
        <v>1</v>
      </c>
      <c r="N173" s="244" t="s">
        <v>45</v>
      </c>
      <c r="O173" s="90"/>
      <c r="P173" s="245">
        <f>O173*H173</f>
        <v>0</v>
      </c>
      <c r="Q173" s="245">
        <v>0</v>
      </c>
      <c r="R173" s="245">
        <f>Q173*H173</f>
        <v>0</v>
      </c>
      <c r="S173" s="245">
        <v>0</v>
      </c>
      <c r="T173" s="24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47" t="s">
        <v>176</v>
      </c>
      <c r="AT173" s="247" t="s">
        <v>149</v>
      </c>
      <c r="AU173" s="247" t="s">
        <v>96</v>
      </c>
      <c r="AY173" s="14" t="s">
        <v>146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14" t="s">
        <v>85</v>
      </c>
      <c r="BK173" s="137">
        <f>ROUND(I173*H173,2)</f>
        <v>0</v>
      </c>
      <c r="BL173" s="14" t="s">
        <v>176</v>
      </c>
      <c r="BM173" s="247" t="s">
        <v>267</v>
      </c>
    </row>
    <row r="174" s="2" customFormat="1" ht="24.15" customHeight="1">
      <c r="A174" s="37"/>
      <c r="B174" s="38"/>
      <c r="C174" s="235" t="s">
        <v>268</v>
      </c>
      <c r="D174" s="235" t="s">
        <v>149</v>
      </c>
      <c r="E174" s="236" t="s">
        <v>269</v>
      </c>
      <c r="F174" s="237" t="s">
        <v>270</v>
      </c>
      <c r="G174" s="238" t="s">
        <v>271</v>
      </c>
      <c r="H174" s="239">
        <v>4.1529999999999996</v>
      </c>
      <c r="I174" s="240"/>
      <c r="J174" s="241">
        <f>ROUND(I174*H174,2)</f>
        <v>0</v>
      </c>
      <c r="K174" s="242"/>
      <c r="L174" s="40"/>
      <c r="M174" s="243" t="s">
        <v>1</v>
      </c>
      <c r="N174" s="244" t="s">
        <v>45</v>
      </c>
      <c r="O174" s="90"/>
      <c r="P174" s="245">
        <f>O174*H174</f>
        <v>0</v>
      </c>
      <c r="Q174" s="245">
        <v>0</v>
      </c>
      <c r="R174" s="245">
        <f>Q174*H174</f>
        <v>0</v>
      </c>
      <c r="S174" s="245">
        <v>0</v>
      </c>
      <c r="T174" s="24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47" t="s">
        <v>176</v>
      </c>
      <c r="AT174" s="247" t="s">
        <v>149</v>
      </c>
      <c r="AU174" s="247" t="s">
        <v>96</v>
      </c>
      <c r="AY174" s="14" t="s">
        <v>146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4" t="s">
        <v>85</v>
      </c>
      <c r="BK174" s="137">
        <f>ROUND(I174*H174,2)</f>
        <v>0</v>
      </c>
      <c r="BL174" s="14" t="s">
        <v>176</v>
      </c>
      <c r="BM174" s="247" t="s">
        <v>272</v>
      </c>
    </row>
    <row r="175" s="2" customFormat="1" ht="24.15" customHeight="1">
      <c r="A175" s="37"/>
      <c r="B175" s="38"/>
      <c r="C175" s="235" t="s">
        <v>273</v>
      </c>
      <c r="D175" s="235" t="s">
        <v>149</v>
      </c>
      <c r="E175" s="236" t="s">
        <v>274</v>
      </c>
      <c r="F175" s="237" t="s">
        <v>275</v>
      </c>
      <c r="G175" s="238" t="s">
        <v>271</v>
      </c>
      <c r="H175" s="239">
        <v>4.1529999999999996</v>
      </c>
      <c r="I175" s="240"/>
      <c r="J175" s="241">
        <f>ROUND(I175*H175,2)</f>
        <v>0</v>
      </c>
      <c r="K175" s="242"/>
      <c r="L175" s="40"/>
      <c r="M175" s="243" t="s">
        <v>1</v>
      </c>
      <c r="N175" s="244" t="s">
        <v>45</v>
      </c>
      <c r="O175" s="90"/>
      <c r="P175" s="245">
        <f>O175*H175</f>
        <v>0</v>
      </c>
      <c r="Q175" s="245">
        <v>0</v>
      </c>
      <c r="R175" s="245">
        <f>Q175*H175</f>
        <v>0</v>
      </c>
      <c r="S175" s="245">
        <v>0</v>
      </c>
      <c r="T175" s="24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47" t="s">
        <v>176</v>
      </c>
      <c r="AT175" s="247" t="s">
        <v>149</v>
      </c>
      <c r="AU175" s="247" t="s">
        <v>96</v>
      </c>
      <c r="AY175" s="14" t="s">
        <v>146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4" t="s">
        <v>85</v>
      </c>
      <c r="BK175" s="137">
        <f>ROUND(I175*H175,2)</f>
        <v>0</v>
      </c>
      <c r="BL175" s="14" t="s">
        <v>176</v>
      </c>
      <c r="BM175" s="247" t="s">
        <v>276</v>
      </c>
    </row>
    <row r="176" s="2" customFormat="1" ht="24.15" customHeight="1">
      <c r="A176" s="37"/>
      <c r="B176" s="38"/>
      <c r="C176" s="235" t="s">
        <v>277</v>
      </c>
      <c r="D176" s="235" t="s">
        <v>149</v>
      </c>
      <c r="E176" s="236" t="s">
        <v>278</v>
      </c>
      <c r="F176" s="237" t="s">
        <v>279</v>
      </c>
      <c r="G176" s="238" t="s">
        <v>271</v>
      </c>
      <c r="H176" s="239">
        <v>4.1529999999999996</v>
      </c>
      <c r="I176" s="240"/>
      <c r="J176" s="241">
        <f>ROUND(I176*H176,2)</f>
        <v>0</v>
      </c>
      <c r="K176" s="242"/>
      <c r="L176" s="40"/>
      <c r="M176" s="243" t="s">
        <v>1</v>
      </c>
      <c r="N176" s="244" t="s">
        <v>45</v>
      </c>
      <c r="O176" s="90"/>
      <c r="P176" s="245">
        <f>O176*H176</f>
        <v>0</v>
      </c>
      <c r="Q176" s="245">
        <v>0</v>
      </c>
      <c r="R176" s="245">
        <f>Q176*H176</f>
        <v>0</v>
      </c>
      <c r="S176" s="245">
        <v>0</v>
      </c>
      <c r="T176" s="24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47" t="s">
        <v>176</v>
      </c>
      <c r="AT176" s="247" t="s">
        <v>149</v>
      </c>
      <c r="AU176" s="247" t="s">
        <v>96</v>
      </c>
      <c r="AY176" s="14" t="s">
        <v>146</v>
      </c>
      <c r="BE176" s="137">
        <f>IF(N176="základní",J176,0)</f>
        <v>0</v>
      </c>
      <c r="BF176" s="137">
        <f>IF(N176="snížená",J176,0)</f>
        <v>0</v>
      </c>
      <c r="BG176" s="137">
        <f>IF(N176="zákl. přenesená",J176,0)</f>
        <v>0</v>
      </c>
      <c r="BH176" s="137">
        <f>IF(N176="sníž. přenesená",J176,0)</f>
        <v>0</v>
      </c>
      <c r="BI176" s="137">
        <f>IF(N176="nulová",J176,0)</f>
        <v>0</v>
      </c>
      <c r="BJ176" s="14" t="s">
        <v>85</v>
      </c>
      <c r="BK176" s="137">
        <f>ROUND(I176*H176,2)</f>
        <v>0</v>
      </c>
      <c r="BL176" s="14" t="s">
        <v>176</v>
      </c>
      <c r="BM176" s="247" t="s">
        <v>280</v>
      </c>
    </row>
    <row r="177" s="12" customFormat="1" ht="22.8" customHeight="1">
      <c r="A177" s="12"/>
      <c r="B177" s="219"/>
      <c r="C177" s="220"/>
      <c r="D177" s="221" t="s">
        <v>79</v>
      </c>
      <c r="E177" s="233" t="s">
        <v>281</v>
      </c>
      <c r="F177" s="233" t="s">
        <v>282</v>
      </c>
      <c r="G177" s="220"/>
      <c r="H177" s="220"/>
      <c r="I177" s="223"/>
      <c r="J177" s="234">
        <f>BK177</f>
        <v>0</v>
      </c>
      <c r="K177" s="220"/>
      <c r="L177" s="225"/>
      <c r="M177" s="226"/>
      <c r="N177" s="227"/>
      <c r="O177" s="227"/>
      <c r="P177" s="228">
        <f>SUM(P178:P179)</f>
        <v>0</v>
      </c>
      <c r="Q177" s="227"/>
      <c r="R177" s="228">
        <f>SUM(R178:R179)</f>
        <v>0.089999999999999997</v>
      </c>
      <c r="S177" s="227"/>
      <c r="T177" s="229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30" t="s">
        <v>96</v>
      </c>
      <c r="AT177" s="231" t="s">
        <v>79</v>
      </c>
      <c r="AU177" s="231" t="s">
        <v>85</v>
      </c>
      <c r="AY177" s="230" t="s">
        <v>146</v>
      </c>
      <c r="BK177" s="232">
        <f>SUM(BK178:BK179)</f>
        <v>0</v>
      </c>
    </row>
    <row r="178" s="2" customFormat="1" ht="24.15" customHeight="1">
      <c r="A178" s="37"/>
      <c r="B178" s="38"/>
      <c r="C178" s="235" t="s">
        <v>283</v>
      </c>
      <c r="D178" s="235" t="s">
        <v>149</v>
      </c>
      <c r="E178" s="236" t="s">
        <v>284</v>
      </c>
      <c r="F178" s="237" t="s">
        <v>285</v>
      </c>
      <c r="G178" s="238" t="s">
        <v>175</v>
      </c>
      <c r="H178" s="239">
        <v>15</v>
      </c>
      <c r="I178" s="240"/>
      <c r="J178" s="241">
        <f>ROUND(I178*H178,2)</f>
        <v>0</v>
      </c>
      <c r="K178" s="242"/>
      <c r="L178" s="40"/>
      <c r="M178" s="243" t="s">
        <v>1</v>
      </c>
      <c r="N178" s="244" t="s">
        <v>45</v>
      </c>
      <c r="O178" s="90"/>
      <c r="P178" s="245">
        <f>O178*H178</f>
        <v>0</v>
      </c>
      <c r="Q178" s="245">
        <v>0</v>
      </c>
      <c r="R178" s="245">
        <f>Q178*H178</f>
        <v>0</v>
      </c>
      <c r="S178" s="245">
        <v>0</v>
      </c>
      <c r="T178" s="24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47" t="s">
        <v>176</v>
      </c>
      <c r="AT178" s="247" t="s">
        <v>149</v>
      </c>
      <c r="AU178" s="247" t="s">
        <v>96</v>
      </c>
      <c r="AY178" s="14" t="s">
        <v>146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4" t="s">
        <v>85</v>
      </c>
      <c r="BK178" s="137">
        <f>ROUND(I178*H178,2)</f>
        <v>0</v>
      </c>
      <c r="BL178" s="14" t="s">
        <v>176</v>
      </c>
      <c r="BM178" s="247" t="s">
        <v>286</v>
      </c>
    </row>
    <row r="179" s="2" customFormat="1" ht="16.5" customHeight="1">
      <c r="A179" s="37"/>
      <c r="B179" s="38"/>
      <c r="C179" s="248" t="s">
        <v>287</v>
      </c>
      <c r="D179" s="248" t="s">
        <v>187</v>
      </c>
      <c r="E179" s="249" t="s">
        <v>288</v>
      </c>
      <c r="F179" s="250" t="s">
        <v>289</v>
      </c>
      <c r="G179" s="251" t="s">
        <v>175</v>
      </c>
      <c r="H179" s="252">
        <v>45</v>
      </c>
      <c r="I179" s="253"/>
      <c r="J179" s="254">
        <f>ROUND(I179*H179,2)</f>
        <v>0</v>
      </c>
      <c r="K179" s="255"/>
      <c r="L179" s="256"/>
      <c r="M179" s="257" t="s">
        <v>1</v>
      </c>
      <c r="N179" s="258" t="s">
        <v>45</v>
      </c>
      <c r="O179" s="90"/>
      <c r="P179" s="245">
        <f>O179*H179</f>
        <v>0</v>
      </c>
      <c r="Q179" s="245">
        <v>0.002</v>
      </c>
      <c r="R179" s="245">
        <f>Q179*H179</f>
        <v>0.089999999999999997</v>
      </c>
      <c r="S179" s="245">
        <v>0</v>
      </c>
      <c r="T179" s="24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47" t="s">
        <v>190</v>
      </c>
      <c r="AT179" s="247" t="s">
        <v>187</v>
      </c>
      <c r="AU179" s="247" t="s">
        <v>96</v>
      </c>
      <c r="AY179" s="14" t="s">
        <v>146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4" t="s">
        <v>85</v>
      </c>
      <c r="BK179" s="137">
        <f>ROUND(I179*H179,2)</f>
        <v>0</v>
      </c>
      <c r="BL179" s="14" t="s">
        <v>176</v>
      </c>
      <c r="BM179" s="247" t="s">
        <v>290</v>
      </c>
    </row>
    <row r="180" s="12" customFormat="1" ht="22.8" customHeight="1">
      <c r="A180" s="12"/>
      <c r="B180" s="219"/>
      <c r="C180" s="220"/>
      <c r="D180" s="221" t="s">
        <v>79</v>
      </c>
      <c r="E180" s="233" t="s">
        <v>291</v>
      </c>
      <c r="F180" s="233" t="s">
        <v>292</v>
      </c>
      <c r="G180" s="220"/>
      <c r="H180" s="220"/>
      <c r="I180" s="223"/>
      <c r="J180" s="234">
        <f>BK180</f>
        <v>0</v>
      </c>
      <c r="K180" s="220"/>
      <c r="L180" s="225"/>
      <c r="M180" s="226"/>
      <c r="N180" s="227"/>
      <c r="O180" s="227"/>
      <c r="P180" s="228">
        <f>SUM(P181:P188)</f>
        <v>0</v>
      </c>
      <c r="Q180" s="227"/>
      <c r="R180" s="228">
        <f>SUM(R181:R188)</f>
        <v>1.5529599999999999</v>
      </c>
      <c r="S180" s="227"/>
      <c r="T180" s="229">
        <f>SUM(T181:T188)</f>
        <v>0.74852999999999992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30" t="s">
        <v>96</v>
      </c>
      <c r="AT180" s="231" t="s">
        <v>79</v>
      </c>
      <c r="AU180" s="231" t="s">
        <v>85</v>
      </c>
      <c r="AY180" s="230" t="s">
        <v>146</v>
      </c>
      <c r="BK180" s="232">
        <f>SUM(BK181:BK188)</f>
        <v>0</v>
      </c>
    </row>
    <row r="181" s="2" customFormat="1" ht="16.5" customHeight="1">
      <c r="A181" s="37"/>
      <c r="B181" s="38"/>
      <c r="C181" s="235" t="s">
        <v>8</v>
      </c>
      <c r="D181" s="235" t="s">
        <v>149</v>
      </c>
      <c r="E181" s="236" t="s">
        <v>293</v>
      </c>
      <c r="F181" s="237" t="s">
        <v>294</v>
      </c>
      <c r="G181" s="238" t="s">
        <v>152</v>
      </c>
      <c r="H181" s="239">
        <v>92</v>
      </c>
      <c r="I181" s="240"/>
      <c r="J181" s="241">
        <f>ROUND(I181*H181,2)</f>
        <v>0</v>
      </c>
      <c r="K181" s="242"/>
      <c r="L181" s="40"/>
      <c r="M181" s="243" t="s">
        <v>1</v>
      </c>
      <c r="N181" s="244" t="s">
        <v>45</v>
      </c>
      <c r="O181" s="90"/>
      <c r="P181" s="245">
        <f>O181*H181</f>
        <v>0</v>
      </c>
      <c r="Q181" s="245">
        <v>0</v>
      </c>
      <c r="R181" s="245">
        <f>Q181*H181</f>
        <v>0</v>
      </c>
      <c r="S181" s="245">
        <v>0</v>
      </c>
      <c r="T181" s="24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47" t="s">
        <v>176</v>
      </c>
      <c r="AT181" s="247" t="s">
        <v>149</v>
      </c>
      <c r="AU181" s="247" t="s">
        <v>96</v>
      </c>
      <c r="AY181" s="14" t="s">
        <v>146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4" t="s">
        <v>85</v>
      </c>
      <c r="BK181" s="137">
        <f>ROUND(I181*H181,2)</f>
        <v>0</v>
      </c>
      <c r="BL181" s="14" t="s">
        <v>176</v>
      </c>
      <c r="BM181" s="247" t="s">
        <v>295</v>
      </c>
    </row>
    <row r="182" s="2" customFormat="1" ht="16.5" customHeight="1">
      <c r="A182" s="37"/>
      <c r="B182" s="38"/>
      <c r="C182" s="235" t="s">
        <v>296</v>
      </c>
      <c r="D182" s="235" t="s">
        <v>149</v>
      </c>
      <c r="E182" s="236" t="s">
        <v>297</v>
      </c>
      <c r="F182" s="237" t="s">
        <v>298</v>
      </c>
      <c r="G182" s="238" t="s">
        <v>152</v>
      </c>
      <c r="H182" s="239">
        <v>92</v>
      </c>
      <c r="I182" s="240"/>
      <c r="J182" s="241">
        <f>ROUND(I182*H182,2)</f>
        <v>0</v>
      </c>
      <c r="K182" s="242"/>
      <c r="L182" s="40"/>
      <c r="M182" s="243" t="s">
        <v>1</v>
      </c>
      <c r="N182" s="244" t="s">
        <v>45</v>
      </c>
      <c r="O182" s="90"/>
      <c r="P182" s="245">
        <f>O182*H182</f>
        <v>0</v>
      </c>
      <c r="Q182" s="245">
        <v>0.00029999999999999997</v>
      </c>
      <c r="R182" s="245">
        <f>Q182*H182</f>
        <v>0.027599999999999996</v>
      </c>
      <c r="S182" s="245">
        <v>0</v>
      </c>
      <c r="T182" s="246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47" t="s">
        <v>176</v>
      </c>
      <c r="AT182" s="247" t="s">
        <v>149</v>
      </c>
      <c r="AU182" s="247" t="s">
        <v>96</v>
      </c>
      <c r="AY182" s="14" t="s">
        <v>146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14" t="s">
        <v>85</v>
      </c>
      <c r="BK182" s="137">
        <f>ROUND(I182*H182,2)</f>
        <v>0</v>
      </c>
      <c r="BL182" s="14" t="s">
        <v>176</v>
      </c>
      <c r="BM182" s="247" t="s">
        <v>299</v>
      </c>
    </row>
    <row r="183" s="2" customFormat="1" ht="24.15" customHeight="1">
      <c r="A183" s="37"/>
      <c r="B183" s="38"/>
      <c r="C183" s="235" t="s">
        <v>300</v>
      </c>
      <c r="D183" s="235" t="s">
        <v>149</v>
      </c>
      <c r="E183" s="236" t="s">
        <v>301</v>
      </c>
      <c r="F183" s="237" t="s">
        <v>302</v>
      </c>
      <c r="G183" s="238" t="s">
        <v>152</v>
      </c>
      <c r="H183" s="239">
        <v>92</v>
      </c>
      <c r="I183" s="240"/>
      <c r="J183" s="241">
        <f>ROUND(I183*H183,2)</f>
        <v>0</v>
      </c>
      <c r="K183" s="242"/>
      <c r="L183" s="40"/>
      <c r="M183" s="243" t="s">
        <v>1</v>
      </c>
      <c r="N183" s="244" t="s">
        <v>45</v>
      </c>
      <c r="O183" s="90"/>
      <c r="P183" s="245">
        <f>O183*H183</f>
        <v>0</v>
      </c>
      <c r="Q183" s="245">
        <v>0</v>
      </c>
      <c r="R183" s="245">
        <f>Q183*H183</f>
        <v>0</v>
      </c>
      <c r="S183" s="245">
        <v>0</v>
      </c>
      <c r="T183" s="24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47" t="s">
        <v>176</v>
      </c>
      <c r="AT183" s="247" t="s">
        <v>149</v>
      </c>
      <c r="AU183" s="247" t="s">
        <v>96</v>
      </c>
      <c r="AY183" s="14" t="s">
        <v>146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4" t="s">
        <v>85</v>
      </c>
      <c r="BK183" s="137">
        <f>ROUND(I183*H183,2)</f>
        <v>0</v>
      </c>
      <c r="BL183" s="14" t="s">
        <v>176</v>
      </c>
      <c r="BM183" s="247" t="s">
        <v>303</v>
      </c>
    </row>
    <row r="184" s="2" customFormat="1" ht="24.15" customHeight="1">
      <c r="A184" s="37"/>
      <c r="B184" s="38"/>
      <c r="C184" s="235" t="s">
        <v>304</v>
      </c>
      <c r="D184" s="235" t="s">
        <v>149</v>
      </c>
      <c r="E184" s="236" t="s">
        <v>305</v>
      </c>
      <c r="F184" s="237" t="s">
        <v>306</v>
      </c>
      <c r="G184" s="238" t="s">
        <v>152</v>
      </c>
      <c r="H184" s="239">
        <v>92</v>
      </c>
      <c r="I184" s="240"/>
      <c r="J184" s="241">
        <f>ROUND(I184*H184,2)</f>
        <v>0</v>
      </c>
      <c r="K184" s="242"/>
      <c r="L184" s="40"/>
      <c r="M184" s="243" t="s">
        <v>1</v>
      </c>
      <c r="N184" s="244" t="s">
        <v>45</v>
      </c>
      <c r="O184" s="90"/>
      <c r="P184" s="245">
        <f>O184*H184</f>
        <v>0</v>
      </c>
      <c r="Q184" s="245">
        <v>0.0075799999999999999</v>
      </c>
      <c r="R184" s="245">
        <f>Q184*H184</f>
        <v>0.69735999999999998</v>
      </c>
      <c r="S184" s="245">
        <v>0</v>
      </c>
      <c r="T184" s="24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47" t="s">
        <v>176</v>
      </c>
      <c r="AT184" s="247" t="s">
        <v>149</v>
      </c>
      <c r="AU184" s="247" t="s">
        <v>96</v>
      </c>
      <c r="AY184" s="14" t="s">
        <v>146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4" t="s">
        <v>85</v>
      </c>
      <c r="BK184" s="137">
        <f>ROUND(I184*H184,2)</f>
        <v>0</v>
      </c>
      <c r="BL184" s="14" t="s">
        <v>176</v>
      </c>
      <c r="BM184" s="247" t="s">
        <v>307</v>
      </c>
    </row>
    <row r="185" s="2" customFormat="1" ht="24.15" customHeight="1">
      <c r="A185" s="37"/>
      <c r="B185" s="38"/>
      <c r="C185" s="235" t="s">
        <v>176</v>
      </c>
      <c r="D185" s="235" t="s">
        <v>149</v>
      </c>
      <c r="E185" s="236" t="s">
        <v>308</v>
      </c>
      <c r="F185" s="237" t="s">
        <v>309</v>
      </c>
      <c r="G185" s="238" t="s">
        <v>152</v>
      </c>
      <c r="H185" s="239">
        <v>9</v>
      </c>
      <c r="I185" s="240"/>
      <c r="J185" s="241">
        <f>ROUND(I185*H185,2)</f>
        <v>0</v>
      </c>
      <c r="K185" s="242"/>
      <c r="L185" s="40"/>
      <c r="M185" s="243" t="s">
        <v>1</v>
      </c>
      <c r="N185" s="244" t="s">
        <v>45</v>
      </c>
      <c r="O185" s="90"/>
      <c r="P185" s="245">
        <f>O185*H185</f>
        <v>0</v>
      </c>
      <c r="Q185" s="245">
        <v>0</v>
      </c>
      <c r="R185" s="245">
        <f>Q185*H185</f>
        <v>0</v>
      </c>
      <c r="S185" s="245">
        <v>0.083169999999999994</v>
      </c>
      <c r="T185" s="246">
        <f>S185*H185</f>
        <v>0.74852999999999992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47" t="s">
        <v>176</v>
      </c>
      <c r="AT185" s="247" t="s">
        <v>149</v>
      </c>
      <c r="AU185" s="247" t="s">
        <v>96</v>
      </c>
      <c r="AY185" s="14" t="s">
        <v>146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4" t="s">
        <v>85</v>
      </c>
      <c r="BK185" s="137">
        <f>ROUND(I185*H185,2)</f>
        <v>0</v>
      </c>
      <c r="BL185" s="14" t="s">
        <v>176</v>
      </c>
      <c r="BM185" s="247" t="s">
        <v>310</v>
      </c>
    </row>
    <row r="186" s="2" customFormat="1" ht="33" customHeight="1">
      <c r="A186" s="37"/>
      <c r="B186" s="38"/>
      <c r="C186" s="235" t="s">
        <v>311</v>
      </c>
      <c r="D186" s="235" t="s">
        <v>149</v>
      </c>
      <c r="E186" s="236" t="s">
        <v>312</v>
      </c>
      <c r="F186" s="237" t="s">
        <v>313</v>
      </c>
      <c r="G186" s="238" t="s">
        <v>152</v>
      </c>
      <c r="H186" s="239">
        <v>92</v>
      </c>
      <c r="I186" s="240"/>
      <c r="J186" s="241">
        <f>ROUND(I186*H186,2)</f>
        <v>0</v>
      </c>
      <c r="K186" s="242"/>
      <c r="L186" s="40"/>
      <c r="M186" s="243" t="s">
        <v>1</v>
      </c>
      <c r="N186" s="244" t="s">
        <v>45</v>
      </c>
      <c r="O186" s="90"/>
      <c r="P186" s="245">
        <f>O186*H186</f>
        <v>0</v>
      </c>
      <c r="Q186" s="245">
        <v>0.0089999999999999993</v>
      </c>
      <c r="R186" s="245">
        <f>Q186*H186</f>
        <v>0.82799999999999996</v>
      </c>
      <c r="S186" s="245">
        <v>0</v>
      </c>
      <c r="T186" s="24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47" t="s">
        <v>176</v>
      </c>
      <c r="AT186" s="247" t="s">
        <v>149</v>
      </c>
      <c r="AU186" s="247" t="s">
        <v>96</v>
      </c>
      <c r="AY186" s="14" t="s">
        <v>146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4" t="s">
        <v>85</v>
      </c>
      <c r="BK186" s="137">
        <f>ROUND(I186*H186,2)</f>
        <v>0</v>
      </c>
      <c r="BL186" s="14" t="s">
        <v>176</v>
      </c>
      <c r="BM186" s="247" t="s">
        <v>314</v>
      </c>
    </row>
    <row r="187" s="2" customFormat="1" ht="24.15" customHeight="1">
      <c r="A187" s="37"/>
      <c r="B187" s="38"/>
      <c r="C187" s="248" t="s">
        <v>315</v>
      </c>
      <c r="D187" s="248" t="s">
        <v>187</v>
      </c>
      <c r="E187" s="249" t="s">
        <v>316</v>
      </c>
      <c r="F187" s="250" t="s">
        <v>317</v>
      </c>
      <c r="G187" s="251" t="s">
        <v>152</v>
      </c>
      <c r="H187" s="252">
        <v>105.8</v>
      </c>
      <c r="I187" s="253"/>
      <c r="J187" s="254">
        <f>ROUND(I187*H187,2)</f>
        <v>0</v>
      </c>
      <c r="K187" s="255"/>
      <c r="L187" s="256"/>
      <c r="M187" s="257" t="s">
        <v>1</v>
      </c>
      <c r="N187" s="258" t="s">
        <v>45</v>
      </c>
      <c r="O187" s="90"/>
      <c r="P187" s="245">
        <f>O187*H187</f>
        <v>0</v>
      </c>
      <c r="Q187" s="245">
        <v>0</v>
      </c>
      <c r="R187" s="245">
        <f>Q187*H187</f>
        <v>0</v>
      </c>
      <c r="S187" s="245">
        <v>0</v>
      </c>
      <c r="T187" s="24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47" t="s">
        <v>190</v>
      </c>
      <c r="AT187" s="247" t="s">
        <v>187</v>
      </c>
      <c r="AU187" s="247" t="s">
        <v>96</v>
      </c>
      <c r="AY187" s="14" t="s">
        <v>146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4" t="s">
        <v>85</v>
      </c>
      <c r="BK187" s="137">
        <f>ROUND(I187*H187,2)</f>
        <v>0</v>
      </c>
      <c r="BL187" s="14" t="s">
        <v>176</v>
      </c>
      <c r="BM187" s="247" t="s">
        <v>318</v>
      </c>
    </row>
    <row r="188" s="2" customFormat="1" ht="24.15" customHeight="1">
      <c r="A188" s="37"/>
      <c r="B188" s="38"/>
      <c r="C188" s="235" t="s">
        <v>319</v>
      </c>
      <c r="D188" s="235" t="s">
        <v>149</v>
      </c>
      <c r="E188" s="236" t="s">
        <v>320</v>
      </c>
      <c r="F188" s="237" t="s">
        <v>321</v>
      </c>
      <c r="G188" s="238" t="s">
        <v>271</v>
      </c>
      <c r="H188" s="239">
        <v>1.5529999999999999</v>
      </c>
      <c r="I188" s="240"/>
      <c r="J188" s="241">
        <f>ROUND(I188*H188,2)</f>
        <v>0</v>
      </c>
      <c r="K188" s="242"/>
      <c r="L188" s="40"/>
      <c r="M188" s="243" t="s">
        <v>1</v>
      </c>
      <c r="N188" s="244" t="s">
        <v>45</v>
      </c>
      <c r="O188" s="90"/>
      <c r="P188" s="245">
        <f>O188*H188</f>
        <v>0</v>
      </c>
      <c r="Q188" s="245">
        <v>0</v>
      </c>
      <c r="R188" s="245">
        <f>Q188*H188</f>
        <v>0</v>
      </c>
      <c r="S188" s="245">
        <v>0</v>
      </c>
      <c r="T188" s="246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47" t="s">
        <v>176</v>
      </c>
      <c r="AT188" s="247" t="s">
        <v>149</v>
      </c>
      <c r="AU188" s="247" t="s">
        <v>96</v>
      </c>
      <c r="AY188" s="14" t="s">
        <v>146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4" t="s">
        <v>85</v>
      </c>
      <c r="BK188" s="137">
        <f>ROUND(I188*H188,2)</f>
        <v>0</v>
      </c>
      <c r="BL188" s="14" t="s">
        <v>176</v>
      </c>
      <c r="BM188" s="247" t="s">
        <v>322</v>
      </c>
    </row>
    <row r="189" s="12" customFormat="1" ht="22.8" customHeight="1">
      <c r="A189" s="12"/>
      <c r="B189" s="219"/>
      <c r="C189" s="220"/>
      <c r="D189" s="221" t="s">
        <v>79</v>
      </c>
      <c r="E189" s="233" t="s">
        <v>323</v>
      </c>
      <c r="F189" s="233" t="s">
        <v>324</v>
      </c>
      <c r="G189" s="220"/>
      <c r="H189" s="220"/>
      <c r="I189" s="223"/>
      <c r="J189" s="234">
        <f>BK189</f>
        <v>0</v>
      </c>
      <c r="K189" s="220"/>
      <c r="L189" s="225"/>
      <c r="M189" s="226"/>
      <c r="N189" s="227"/>
      <c r="O189" s="227"/>
      <c r="P189" s="228">
        <f>SUM(P190:P198)</f>
        <v>0</v>
      </c>
      <c r="Q189" s="227"/>
      <c r="R189" s="228">
        <f>SUM(R190:R198)</f>
        <v>0.22425000000000003</v>
      </c>
      <c r="S189" s="227"/>
      <c r="T189" s="229">
        <f>SUM(T190:T198)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0" t="s">
        <v>96</v>
      </c>
      <c r="AT189" s="231" t="s">
        <v>79</v>
      </c>
      <c r="AU189" s="231" t="s">
        <v>85</v>
      </c>
      <c r="AY189" s="230" t="s">
        <v>146</v>
      </c>
      <c r="BK189" s="232">
        <f>SUM(BK190:BK198)</f>
        <v>0</v>
      </c>
    </row>
    <row r="190" s="2" customFormat="1" ht="24.15" customHeight="1">
      <c r="A190" s="37"/>
      <c r="B190" s="38"/>
      <c r="C190" s="235" t="s">
        <v>325</v>
      </c>
      <c r="D190" s="235" t="s">
        <v>149</v>
      </c>
      <c r="E190" s="236" t="s">
        <v>326</v>
      </c>
      <c r="F190" s="237" t="s">
        <v>327</v>
      </c>
      <c r="G190" s="238" t="s">
        <v>228</v>
      </c>
      <c r="H190" s="239">
        <v>125</v>
      </c>
      <c r="I190" s="240"/>
      <c r="J190" s="241">
        <f>ROUND(I190*H190,2)</f>
        <v>0</v>
      </c>
      <c r="K190" s="242"/>
      <c r="L190" s="40"/>
      <c r="M190" s="243" t="s">
        <v>1</v>
      </c>
      <c r="N190" s="244" t="s">
        <v>45</v>
      </c>
      <c r="O190" s="90"/>
      <c r="P190" s="245">
        <f>O190*H190</f>
        <v>0</v>
      </c>
      <c r="Q190" s="245">
        <v>3.0000000000000001E-05</v>
      </c>
      <c r="R190" s="245">
        <f>Q190*H190</f>
        <v>0.0037500000000000003</v>
      </c>
      <c r="S190" s="245">
        <v>0</v>
      </c>
      <c r="T190" s="24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47" t="s">
        <v>176</v>
      </c>
      <c r="AT190" s="247" t="s">
        <v>149</v>
      </c>
      <c r="AU190" s="247" t="s">
        <v>96</v>
      </c>
      <c r="AY190" s="14" t="s">
        <v>146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4" t="s">
        <v>85</v>
      </c>
      <c r="BK190" s="137">
        <f>ROUND(I190*H190,2)</f>
        <v>0</v>
      </c>
      <c r="BL190" s="14" t="s">
        <v>176</v>
      </c>
      <c r="BM190" s="247" t="s">
        <v>328</v>
      </c>
    </row>
    <row r="191" s="2" customFormat="1" ht="16.5" customHeight="1">
      <c r="A191" s="37"/>
      <c r="B191" s="38"/>
      <c r="C191" s="248" t="s">
        <v>329</v>
      </c>
      <c r="D191" s="248" t="s">
        <v>187</v>
      </c>
      <c r="E191" s="249" t="s">
        <v>330</v>
      </c>
      <c r="F191" s="250" t="s">
        <v>331</v>
      </c>
      <c r="G191" s="251" t="s">
        <v>228</v>
      </c>
      <c r="H191" s="252">
        <v>135</v>
      </c>
      <c r="I191" s="253"/>
      <c r="J191" s="254">
        <f>ROUND(I191*H191,2)</f>
        <v>0</v>
      </c>
      <c r="K191" s="255"/>
      <c r="L191" s="256"/>
      <c r="M191" s="257" t="s">
        <v>1</v>
      </c>
      <c r="N191" s="258" t="s">
        <v>45</v>
      </c>
      <c r="O191" s="90"/>
      <c r="P191" s="245">
        <f>O191*H191</f>
        <v>0</v>
      </c>
      <c r="Q191" s="245">
        <v>0.00020000000000000001</v>
      </c>
      <c r="R191" s="245">
        <f>Q191*H191</f>
        <v>0.027</v>
      </c>
      <c r="S191" s="245">
        <v>0</v>
      </c>
      <c r="T191" s="24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47" t="s">
        <v>190</v>
      </c>
      <c r="AT191" s="247" t="s">
        <v>187</v>
      </c>
      <c r="AU191" s="247" t="s">
        <v>96</v>
      </c>
      <c r="AY191" s="14" t="s">
        <v>146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4" t="s">
        <v>85</v>
      </c>
      <c r="BK191" s="137">
        <f>ROUND(I191*H191,2)</f>
        <v>0</v>
      </c>
      <c r="BL191" s="14" t="s">
        <v>176</v>
      </c>
      <c r="BM191" s="247" t="s">
        <v>332</v>
      </c>
    </row>
    <row r="192" s="2" customFormat="1" ht="24.15" customHeight="1">
      <c r="A192" s="37"/>
      <c r="B192" s="38"/>
      <c r="C192" s="235" t="s">
        <v>333</v>
      </c>
      <c r="D192" s="235" t="s">
        <v>149</v>
      </c>
      <c r="E192" s="236" t="s">
        <v>334</v>
      </c>
      <c r="F192" s="237" t="s">
        <v>335</v>
      </c>
      <c r="G192" s="238" t="s">
        <v>152</v>
      </c>
      <c r="H192" s="239">
        <v>225</v>
      </c>
      <c r="I192" s="240"/>
      <c r="J192" s="241">
        <f>ROUND(I192*H192,2)</f>
        <v>0</v>
      </c>
      <c r="K192" s="242"/>
      <c r="L192" s="40"/>
      <c r="M192" s="243" t="s">
        <v>1</v>
      </c>
      <c r="N192" s="244" t="s">
        <v>45</v>
      </c>
      <c r="O192" s="90"/>
      <c r="P192" s="245">
        <f>O192*H192</f>
        <v>0</v>
      </c>
      <c r="Q192" s="245">
        <v>8.0000000000000007E-05</v>
      </c>
      <c r="R192" s="245">
        <f>Q192*H192</f>
        <v>0.018000000000000002</v>
      </c>
      <c r="S192" s="245">
        <v>0</v>
      </c>
      <c r="T192" s="24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47" t="s">
        <v>176</v>
      </c>
      <c r="AT192" s="247" t="s">
        <v>149</v>
      </c>
      <c r="AU192" s="247" t="s">
        <v>96</v>
      </c>
      <c r="AY192" s="14" t="s">
        <v>146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4" t="s">
        <v>85</v>
      </c>
      <c r="BK192" s="137">
        <f>ROUND(I192*H192,2)</f>
        <v>0</v>
      </c>
      <c r="BL192" s="14" t="s">
        <v>176</v>
      </c>
      <c r="BM192" s="247" t="s">
        <v>336</v>
      </c>
    </row>
    <row r="193" s="2" customFormat="1" ht="16.5" customHeight="1">
      <c r="A193" s="37"/>
      <c r="B193" s="38"/>
      <c r="C193" s="235" t="s">
        <v>337</v>
      </c>
      <c r="D193" s="235" t="s">
        <v>149</v>
      </c>
      <c r="E193" s="236" t="s">
        <v>338</v>
      </c>
      <c r="F193" s="237" t="s">
        <v>339</v>
      </c>
      <c r="G193" s="238" t="s">
        <v>152</v>
      </c>
      <c r="H193" s="239">
        <v>225</v>
      </c>
      <c r="I193" s="240"/>
      <c r="J193" s="241">
        <f>ROUND(I193*H193,2)</f>
        <v>0</v>
      </c>
      <c r="K193" s="242"/>
      <c r="L193" s="40"/>
      <c r="M193" s="243" t="s">
        <v>1</v>
      </c>
      <c r="N193" s="244" t="s">
        <v>45</v>
      </c>
      <c r="O193" s="90"/>
      <c r="P193" s="245">
        <f>O193*H193</f>
        <v>0</v>
      </c>
      <c r="Q193" s="245">
        <v>1.0000000000000001E-05</v>
      </c>
      <c r="R193" s="245">
        <f>Q193*H193</f>
        <v>0.0022500000000000003</v>
      </c>
      <c r="S193" s="245">
        <v>0</v>
      </c>
      <c r="T193" s="24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47" t="s">
        <v>176</v>
      </c>
      <c r="AT193" s="247" t="s">
        <v>149</v>
      </c>
      <c r="AU193" s="247" t="s">
        <v>96</v>
      </c>
      <c r="AY193" s="14" t="s">
        <v>146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4" t="s">
        <v>85</v>
      </c>
      <c r="BK193" s="137">
        <f>ROUND(I193*H193,2)</f>
        <v>0</v>
      </c>
      <c r="BL193" s="14" t="s">
        <v>176</v>
      </c>
      <c r="BM193" s="247" t="s">
        <v>340</v>
      </c>
    </row>
    <row r="194" s="2" customFormat="1" ht="16.5" customHeight="1">
      <c r="A194" s="37"/>
      <c r="B194" s="38"/>
      <c r="C194" s="235" t="s">
        <v>341</v>
      </c>
      <c r="D194" s="235" t="s">
        <v>149</v>
      </c>
      <c r="E194" s="236" t="s">
        <v>342</v>
      </c>
      <c r="F194" s="237" t="s">
        <v>343</v>
      </c>
      <c r="G194" s="238" t="s">
        <v>152</v>
      </c>
      <c r="H194" s="239">
        <v>225</v>
      </c>
      <c r="I194" s="240"/>
      <c r="J194" s="241">
        <f>ROUND(I194*H194,2)</f>
        <v>0</v>
      </c>
      <c r="K194" s="242"/>
      <c r="L194" s="40"/>
      <c r="M194" s="243" t="s">
        <v>1</v>
      </c>
      <c r="N194" s="244" t="s">
        <v>45</v>
      </c>
      <c r="O194" s="90"/>
      <c r="P194" s="245">
        <f>O194*H194</f>
        <v>0</v>
      </c>
      <c r="Q194" s="245">
        <v>1.0000000000000001E-05</v>
      </c>
      <c r="R194" s="245">
        <f>Q194*H194</f>
        <v>0.0022500000000000003</v>
      </c>
      <c r="S194" s="245">
        <v>0</v>
      </c>
      <c r="T194" s="24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47" t="s">
        <v>176</v>
      </c>
      <c r="AT194" s="247" t="s">
        <v>149</v>
      </c>
      <c r="AU194" s="247" t="s">
        <v>96</v>
      </c>
      <c r="AY194" s="14" t="s">
        <v>146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4" t="s">
        <v>85</v>
      </c>
      <c r="BK194" s="137">
        <f>ROUND(I194*H194,2)</f>
        <v>0</v>
      </c>
      <c r="BL194" s="14" t="s">
        <v>176</v>
      </c>
      <c r="BM194" s="247" t="s">
        <v>344</v>
      </c>
    </row>
    <row r="195" s="2" customFormat="1" ht="16.5" customHeight="1">
      <c r="A195" s="37"/>
      <c r="B195" s="38"/>
      <c r="C195" s="235" t="s">
        <v>345</v>
      </c>
      <c r="D195" s="235" t="s">
        <v>149</v>
      </c>
      <c r="E195" s="236" t="s">
        <v>346</v>
      </c>
      <c r="F195" s="237" t="s">
        <v>347</v>
      </c>
      <c r="G195" s="238" t="s">
        <v>152</v>
      </c>
      <c r="H195" s="239">
        <v>225</v>
      </c>
      <c r="I195" s="240"/>
      <c r="J195" s="241">
        <f>ROUND(I195*H195,2)</f>
        <v>0</v>
      </c>
      <c r="K195" s="242"/>
      <c r="L195" s="40"/>
      <c r="M195" s="243" t="s">
        <v>1</v>
      </c>
      <c r="N195" s="244" t="s">
        <v>45</v>
      </c>
      <c r="O195" s="90"/>
      <c r="P195" s="245">
        <f>O195*H195</f>
        <v>0</v>
      </c>
      <c r="Q195" s="245">
        <v>1.0000000000000001E-05</v>
      </c>
      <c r="R195" s="245">
        <f>Q195*H195</f>
        <v>0.0022500000000000003</v>
      </c>
      <c r="S195" s="245">
        <v>0</v>
      </c>
      <c r="T195" s="24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47" t="s">
        <v>176</v>
      </c>
      <c r="AT195" s="247" t="s">
        <v>149</v>
      </c>
      <c r="AU195" s="247" t="s">
        <v>96</v>
      </c>
      <c r="AY195" s="14" t="s">
        <v>146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4" t="s">
        <v>85</v>
      </c>
      <c r="BK195" s="137">
        <f>ROUND(I195*H195,2)</f>
        <v>0</v>
      </c>
      <c r="BL195" s="14" t="s">
        <v>176</v>
      </c>
      <c r="BM195" s="247" t="s">
        <v>348</v>
      </c>
    </row>
    <row r="196" s="2" customFormat="1" ht="24.15" customHeight="1">
      <c r="A196" s="37"/>
      <c r="B196" s="38"/>
      <c r="C196" s="235" t="s">
        <v>349</v>
      </c>
      <c r="D196" s="235" t="s">
        <v>149</v>
      </c>
      <c r="E196" s="236" t="s">
        <v>350</v>
      </c>
      <c r="F196" s="237" t="s">
        <v>351</v>
      </c>
      <c r="G196" s="238" t="s">
        <v>152</v>
      </c>
      <c r="H196" s="239">
        <v>225</v>
      </c>
      <c r="I196" s="240"/>
      <c r="J196" s="241">
        <f>ROUND(I196*H196,2)</f>
        <v>0</v>
      </c>
      <c r="K196" s="242"/>
      <c r="L196" s="40"/>
      <c r="M196" s="243" t="s">
        <v>1</v>
      </c>
      <c r="N196" s="244" t="s">
        <v>45</v>
      </c>
      <c r="O196" s="90"/>
      <c r="P196" s="245">
        <f>O196*H196</f>
        <v>0</v>
      </c>
      <c r="Q196" s="245">
        <v>0.00013999999999999999</v>
      </c>
      <c r="R196" s="245">
        <f>Q196*H196</f>
        <v>0.0315</v>
      </c>
      <c r="S196" s="245">
        <v>0</v>
      </c>
      <c r="T196" s="24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47" t="s">
        <v>176</v>
      </c>
      <c r="AT196" s="247" t="s">
        <v>149</v>
      </c>
      <c r="AU196" s="247" t="s">
        <v>96</v>
      </c>
      <c r="AY196" s="14" t="s">
        <v>146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4" t="s">
        <v>85</v>
      </c>
      <c r="BK196" s="137">
        <f>ROUND(I196*H196,2)</f>
        <v>0</v>
      </c>
      <c r="BL196" s="14" t="s">
        <v>176</v>
      </c>
      <c r="BM196" s="247" t="s">
        <v>352</v>
      </c>
    </row>
    <row r="197" s="2" customFormat="1" ht="24.15" customHeight="1">
      <c r="A197" s="37"/>
      <c r="B197" s="38"/>
      <c r="C197" s="235" t="s">
        <v>353</v>
      </c>
      <c r="D197" s="235" t="s">
        <v>149</v>
      </c>
      <c r="E197" s="236" t="s">
        <v>354</v>
      </c>
      <c r="F197" s="237" t="s">
        <v>355</v>
      </c>
      <c r="G197" s="238" t="s">
        <v>152</v>
      </c>
      <c r="H197" s="239">
        <v>675</v>
      </c>
      <c r="I197" s="240"/>
      <c r="J197" s="241">
        <f>ROUND(I197*H197,2)</f>
        <v>0</v>
      </c>
      <c r="K197" s="242"/>
      <c r="L197" s="40"/>
      <c r="M197" s="243" t="s">
        <v>1</v>
      </c>
      <c r="N197" s="244" t="s">
        <v>45</v>
      </c>
      <c r="O197" s="90"/>
      <c r="P197" s="245">
        <f>O197*H197</f>
        <v>0</v>
      </c>
      <c r="Q197" s="245">
        <v>0.00020000000000000001</v>
      </c>
      <c r="R197" s="245">
        <f>Q197*H197</f>
        <v>0.13500000000000001</v>
      </c>
      <c r="S197" s="245">
        <v>0</v>
      </c>
      <c r="T197" s="24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47" t="s">
        <v>176</v>
      </c>
      <c r="AT197" s="247" t="s">
        <v>149</v>
      </c>
      <c r="AU197" s="247" t="s">
        <v>96</v>
      </c>
      <c r="AY197" s="14" t="s">
        <v>146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4" t="s">
        <v>85</v>
      </c>
      <c r="BK197" s="137">
        <f>ROUND(I197*H197,2)</f>
        <v>0</v>
      </c>
      <c r="BL197" s="14" t="s">
        <v>176</v>
      </c>
      <c r="BM197" s="247" t="s">
        <v>356</v>
      </c>
    </row>
    <row r="198" s="2" customFormat="1" ht="24.15" customHeight="1">
      <c r="A198" s="37"/>
      <c r="B198" s="38"/>
      <c r="C198" s="235" t="s">
        <v>357</v>
      </c>
      <c r="D198" s="235" t="s">
        <v>149</v>
      </c>
      <c r="E198" s="236" t="s">
        <v>358</v>
      </c>
      <c r="F198" s="237" t="s">
        <v>359</v>
      </c>
      <c r="G198" s="238" t="s">
        <v>152</v>
      </c>
      <c r="H198" s="239">
        <v>225</v>
      </c>
      <c r="I198" s="240"/>
      <c r="J198" s="241">
        <f>ROUND(I198*H198,2)</f>
        <v>0</v>
      </c>
      <c r="K198" s="242"/>
      <c r="L198" s="40"/>
      <c r="M198" s="243" t="s">
        <v>1</v>
      </c>
      <c r="N198" s="244" t="s">
        <v>45</v>
      </c>
      <c r="O198" s="90"/>
      <c r="P198" s="245">
        <f>O198*H198</f>
        <v>0</v>
      </c>
      <c r="Q198" s="245">
        <v>1.0000000000000001E-05</v>
      </c>
      <c r="R198" s="245">
        <f>Q198*H198</f>
        <v>0.0022500000000000003</v>
      </c>
      <c r="S198" s="245">
        <v>0</v>
      </c>
      <c r="T198" s="246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47" t="s">
        <v>176</v>
      </c>
      <c r="AT198" s="247" t="s">
        <v>149</v>
      </c>
      <c r="AU198" s="247" t="s">
        <v>96</v>
      </c>
      <c r="AY198" s="14" t="s">
        <v>146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4" t="s">
        <v>85</v>
      </c>
      <c r="BK198" s="137">
        <f>ROUND(I198*H198,2)</f>
        <v>0</v>
      </c>
      <c r="BL198" s="14" t="s">
        <v>176</v>
      </c>
      <c r="BM198" s="247" t="s">
        <v>360</v>
      </c>
    </row>
    <row r="199" s="12" customFormat="1" ht="22.8" customHeight="1">
      <c r="A199" s="12"/>
      <c r="B199" s="219"/>
      <c r="C199" s="220"/>
      <c r="D199" s="221" t="s">
        <v>79</v>
      </c>
      <c r="E199" s="233" t="s">
        <v>361</v>
      </c>
      <c r="F199" s="233" t="s">
        <v>362</v>
      </c>
      <c r="G199" s="220"/>
      <c r="H199" s="220"/>
      <c r="I199" s="223"/>
      <c r="J199" s="234">
        <f>BK199</f>
        <v>0</v>
      </c>
      <c r="K199" s="220"/>
      <c r="L199" s="225"/>
      <c r="M199" s="226"/>
      <c r="N199" s="227"/>
      <c r="O199" s="227"/>
      <c r="P199" s="228">
        <f>SUM(P200:P205)</f>
        <v>0</v>
      </c>
      <c r="Q199" s="227"/>
      <c r="R199" s="228">
        <f>SUM(R200:R205)</f>
        <v>0.0026775000000000002</v>
      </c>
      <c r="S199" s="227"/>
      <c r="T199" s="229">
        <f>SUM(T200:T205)</f>
        <v>0.21275000000000002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0" t="s">
        <v>96</v>
      </c>
      <c r="AT199" s="231" t="s">
        <v>79</v>
      </c>
      <c r="AU199" s="231" t="s">
        <v>85</v>
      </c>
      <c r="AY199" s="230" t="s">
        <v>146</v>
      </c>
      <c r="BK199" s="232">
        <f>SUM(BK200:BK205)</f>
        <v>0</v>
      </c>
    </row>
    <row r="200" s="2" customFormat="1" ht="24.15" customHeight="1">
      <c r="A200" s="37"/>
      <c r="B200" s="38"/>
      <c r="C200" s="235" t="s">
        <v>363</v>
      </c>
      <c r="D200" s="235" t="s">
        <v>149</v>
      </c>
      <c r="E200" s="236" t="s">
        <v>364</v>
      </c>
      <c r="F200" s="237" t="s">
        <v>365</v>
      </c>
      <c r="G200" s="238" t="s">
        <v>152</v>
      </c>
      <c r="H200" s="239">
        <v>82.700000000000003</v>
      </c>
      <c r="I200" s="240"/>
      <c r="J200" s="241">
        <f>ROUND(I200*H200,2)</f>
        <v>0</v>
      </c>
      <c r="K200" s="242"/>
      <c r="L200" s="40"/>
      <c r="M200" s="243" t="s">
        <v>1</v>
      </c>
      <c r="N200" s="244" t="s">
        <v>45</v>
      </c>
      <c r="O200" s="90"/>
      <c r="P200" s="245">
        <f>O200*H200</f>
        <v>0</v>
      </c>
      <c r="Q200" s="245">
        <v>0</v>
      </c>
      <c r="R200" s="245">
        <f>Q200*H200</f>
        <v>0</v>
      </c>
      <c r="S200" s="245">
        <v>0.0025000000000000001</v>
      </c>
      <c r="T200" s="246">
        <f>S200*H200</f>
        <v>0.20675000000000002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47" t="s">
        <v>176</v>
      </c>
      <c r="AT200" s="247" t="s">
        <v>149</v>
      </c>
      <c r="AU200" s="247" t="s">
        <v>96</v>
      </c>
      <c r="AY200" s="14" t="s">
        <v>146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4" t="s">
        <v>85</v>
      </c>
      <c r="BK200" s="137">
        <f>ROUND(I200*H200,2)</f>
        <v>0</v>
      </c>
      <c r="BL200" s="14" t="s">
        <v>176</v>
      </c>
      <c r="BM200" s="247" t="s">
        <v>366</v>
      </c>
    </row>
    <row r="201" s="2" customFormat="1" ht="21.75" customHeight="1">
      <c r="A201" s="37"/>
      <c r="B201" s="38"/>
      <c r="C201" s="235" t="s">
        <v>7</v>
      </c>
      <c r="D201" s="235" t="s">
        <v>149</v>
      </c>
      <c r="E201" s="236" t="s">
        <v>367</v>
      </c>
      <c r="F201" s="237" t="s">
        <v>368</v>
      </c>
      <c r="G201" s="238" t="s">
        <v>228</v>
      </c>
      <c r="H201" s="239">
        <v>20</v>
      </c>
      <c r="I201" s="240"/>
      <c r="J201" s="241">
        <f>ROUND(I201*H201,2)</f>
        <v>0</v>
      </c>
      <c r="K201" s="242"/>
      <c r="L201" s="40"/>
      <c r="M201" s="243" t="s">
        <v>1</v>
      </c>
      <c r="N201" s="244" t="s">
        <v>45</v>
      </c>
      <c r="O201" s="90"/>
      <c r="P201" s="245">
        <f>O201*H201</f>
        <v>0</v>
      </c>
      <c r="Q201" s="245">
        <v>0</v>
      </c>
      <c r="R201" s="245">
        <f>Q201*H201</f>
        <v>0</v>
      </c>
      <c r="S201" s="245">
        <v>0.00029999999999999997</v>
      </c>
      <c r="T201" s="246">
        <f>S201*H201</f>
        <v>0.0059999999999999993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47" t="s">
        <v>176</v>
      </c>
      <c r="AT201" s="247" t="s">
        <v>149</v>
      </c>
      <c r="AU201" s="247" t="s">
        <v>96</v>
      </c>
      <c r="AY201" s="14" t="s">
        <v>146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4" t="s">
        <v>85</v>
      </c>
      <c r="BK201" s="137">
        <f>ROUND(I201*H201,2)</f>
        <v>0</v>
      </c>
      <c r="BL201" s="14" t="s">
        <v>176</v>
      </c>
      <c r="BM201" s="247" t="s">
        <v>369</v>
      </c>
    </row>
    <row r="202" s="2" customFormat="1" ht="16.5" customHeight="1">
      <c r="A202" s="37"/>
      <c r="B202" s="38"/>
      <c r="C202" s="235" t="s">
        <v>370</v>
      </c>
      <c r="D202" s="235" t="s">
        <v>149</v>
      </c>
      <c r="E202" s="236" t="s">
        <v>371</v>
      </c>
      <c r="F202" s="237" t="s">
        <v>372</v>
      </c>
      <c r="G202" s="238" t="s">
        <v>228</v>
      </c>
      <c r="H202" s="239">
        <v>12.5</v>
      </c>
      <c r="I202" s="240"/>
      <c r="J202" s="241">
        <f>ROUND(I202*H202,2)</f>
        <v>0</v>
      </c>
      <c r="K202" s="242"/>
      <c r="L202" s="40"/>
      <c r="M202" s="243" t="s">
        <v>1</v>
      </c>
      <c r="N202" s="244" t="s">
        <v>45</v>
      </c>
      <c r="O202" s="90"/>
      <c r="P202" s="245">
        <f>O202*H202</f>
        <v>0</v>
      </c>
      <c r="Q202" s="245">
        <v>0</v>
      </c>
      <c r="R202" s="245">
        <f>Q202*H202</f>
        <v>0</v>
      </c>
      <c r="S202" s="245">
        <v>0</v>
      </c>
      <c r="T202" s="246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47" t="s">
        <v>176</v>
      </c>
      <c r="AT202" s="247" t="s">
        <v>149</v>
      </c>
      <c r="AU202" s="247" t="s">
        <v>96</v>
      </c>
      <c r="AY202" s="14" t="s">
        <v>146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4" t="s">
        <v>85</v>
      </c>
      <c r="BK202" s="137">
        <f>ROUND(I202*H202,2)</f>
        <v>0</v>
      </c>
      <c r="BL202" s="14" t="s">
        <v>176</v>
      </c>
      <c r="BM202" s="247" t="s">
        <v>373</v>
      </c>
    </row>
    <row r="203" s="2" customFormat="1" ht="24.15" customHeight="1">
      <c r="A203" s="37"/>
      <c r="B203" s="38"/>
      <c r="C203" s="248" t="s">
        <v>374</v>
      </c>
      <c r="D203" s="248" t="s">
        <v>187</v>
      </c>
      <c r="E203" s="249" t="s">
        <v>375</v>
      </c>
      <c r="F203" s="250" t="s">
        <v>376</v>
      </c>
      <c r="G203" s="251" t="s">
        <v>228</v>
      </c>
      <c r="H203" s="252">
        <v>12.75</v>
      </c>
      <c r="I203" s="253"/>
      <c r="J203" s="254">
        <f>ROUND(I203*H203,2)</f>
        <v>0</v>
      </c>
      <c r="K203" s="255"/>
      <c r="L203" s="256"/>
      <c r="M203" s="257" t="s">
        <v>1</v>
      </c>
      <c r="N203" s="258" t="s">
        <v>45</v>
      </c>
      <c r="O203" s="90"/>
      <c r="P203" s="245">
        <f>O203*H203</f>
        <v>0</v>
      </c>
      <c r="Q203" s="245">
        <v>0.00021000000000000001</v>
      </c>
      <c r="R203" s="245">
        <f>Q203*H203</f>
        <v>0.0026775000000000002</v>
      </c>
      <c r="S203" s="245">
        <v>0</v>
      </c>
      <c r="T203" s="246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47" t="s">
        <v>190</v>
      </c>
      <c r="AT203" s="247" t="s">
        <v>187</v>
      </c>
      <c r="AU203" s="247" t="s">
        <v>96</v>
      </c>
      <c r="AY203" s="14" t="s">
        <v>146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4" t="s">
        <v>85</v>
      </c>
      <c r="BK203" s="137">
        <f>ROUND(I203*H203,2)</f>
        <v>0</v>
      </c>
      <c r="BL203" s="14" t="s">
        <v>176</v>
      </c>
      <c r="BM203" s="247" t="s">
        <v>377</v>
      </c>
    </row>
    <row r="204" s="2" customFormat="1" ht="21.75" customHeight="1">
      <c r="A204" s="37"/>
      <c r="B204" s="38"/>
      <c r="C204" s="235" t="s">
        <v>378</v>
      </c>
      <c r="D204" s="235" t="s">
        <v>149</v>
      </c>
      <c r="E204" s="236" t="s">
        <v>379</v>
      </c>
      <c r="F204" s="237" t="s">
        <v>380</v>
      </c>
      <c r="G204" s="238" t="s">
        <v>152</v>
      </c>
      <c r="H204" s="239">
        <v>250</v>
      </c>
      <c r="I204" s="240"/>
      <c r="J204" s="241">
        <f>ROUND(I204*H204,2)</f>
        <v>0</v>
      </c>
      <c r="K204" s="242"/>
      <c r="L204" s="40"/>
      <c r="M204" s="243" t="s">
        <v>1</v>
      </c>
      <c r="N204" s="244" t="s">
        <v>45</v>
      </c>
      <c r="O204" s="90"/>
      <c r="P204" s="245">
        <f>O204*H204</f>
        <v>0</v>
      </c>
      <c r="Q204" s="245">
        <v>0</v>
      </c>
      <c r="R204" s="245">
        <f>Q204*H204</f>
        <v>0</v>
      </c>
      <c r="S204" s="245">
        <v>0</v>
      </c>
      <c r="T204" s="246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47" t="s">
        <v>176</v>
      </c>
      <c r="AT204" s="247" t="s">
        <v>149</v>
      </c>
      <c r="AU204" s="247" t="s">
        <v>96</v>
      </c>
      <c r="AY204" s="14" t="s">
        <v>146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4" t="s">
        <v>85</v>
      </c>
      <c r="BK204" s="137">
        <f>ROUND(I204*H204,2)</f>
        <v>0</v>
      </c>
      <c r="BL204" s="14" t="s">
        <v>176</v>
      </c>
      <c r="BM204" s="247" t="s">
        <v>381</v>
      </c>
    </row>
    <row r="205" s="2" customFormat="1" ht="16.5" customHeight="1">
      <c r="A205" s="37"/>
      <c r="B205" s="38"/>
      <c r="C205" s="235" t="s">
        <v>382</v>
      </c>
      <c r="D205" s="235" t="s">
        <v>149</v>
      </c>
      <c r="E205" s="236" t="s">
        <v>383</v>
      </c>
      <c r="F205" s="237" t="s">
        <v>384</v>
      </c>
      <c r="G205" s="238" t="s">
        <v>152</v>
      </c>
      <c r="H205" s="239">
        <v>82.700000000000003</v>
      </c>
      <c r="I205" s="240"/>
      <c r="J205" s="241">
        <f>ROUND(I205*H205,2)</f>
        <v>0</v>
      </c>
      <c r="K205" s="242"/>
      <c r="L205" s="40"/>
      <c r="M205" s="243" t="s">
        <v>1</v>
      </c>
      <c r="N205" s="244" t="s">
        <v>45</v>
      </c>
      <c r="O205" s="90"/>
      <c r="P205" s="245">
        <f>O205*H205</f>
        <v>0</v>
      </c>
      <c r="Q205" s="245">
        <v>0</v>
      </c>
      <c r="R205" s="245">
        <f>Q205*H205</f>
        <v>0</v>
      </c>
      <c r="S205" s="245">
        <v>0</v>
      </c>
      <c r="T205" s="246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47" t="s">
        <v>176</v>
      </c>
      <c r="AT205" s="247" t="s">
        <v>149</v>
      </c>
      <c r="AU205" s="247" t="s">
        <v>96</v>
      </c>
      <c r="AY205" s="14" t="s">
        <v>146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4" t="s">
        <v>85</v>
      </c>
      <c r="BK205" s="137">
        <f>ROUND(I205*H205,2)</f>
        <v>0</v>
      </c>
      <c r="BL205" s="14" t="s">
        <v>176</v>
      </c>
      <c r="BM205" s="247" t="s">
        <v>385</v>
      </c>
    </row>
    <row r="206" s="12" customFormat="1" ht="22.8" customHeight="1">
      <c r="A206" s="12"/>
      <c r="B206" s="219"/>
      <c r="C206" s="220"/>
      <c r="D206" s="221" t="s">
        <v>79</v>
      </c>
      <c r="E206" s="233" t="s">
        <v>386</v>
      </c>
      <c r="F206" s="233" t="s">
        <v>387</v>
      </c>
      <c r="G206" s="220"/>
      <c r="H206" s="220"/>
      <c r="I206" s="223"/>
      <c r="J206" s="234">
        <f>BK206</f>
        <v>0</v>
      </c>
      <c r="K206" s="220"/>
      <c r="L206" s="225"/>
      <c r="M206" s="226"/>
      <c r="N206" s="227"/>
      <c r="O206" s="227"/>
      <c r="P206" s="228">
        <f>P207</f>
        <v>0</v>
      </c>
      <c r="Q206" s="227"/>
      <c r="R206" s="228">
        <f>R207</f>
        <v>0.092499999999999999</v>
      </c>
      <c r="S206" s="227"/>
      <c r="T206" s="229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0" t="s">
        <v>96</v>
      </c>
      <c r="AT206" s="231" t="s">
        <v>79</v>
      </c>
      <c r="AU206" s="231" t="s">
        <v>85</v>
      </c>
      <c r="AY206" s="230" t="s">
        <v>146</v>
      </c>
      <c r="BK206" s="232">
        <f>BK207</f>
        <v>0</v>
      </c>
    </row>
    <row r="207" s="2" customFormat="1" ht="24.15" customHeight="1">
      <c r="A207" s="37"/>
      <c r="B207" s="38"/>
      <c r="C207" s="235" t="s">
        <v>388</v>
      </c>
      <c r="D207" s="235" t="s">
        <v>149</v>
      </c>
      <c r="E207" s="236" t="s">
        <v>389</v>
      </c>
      <c r="F207" s="237" t="s">
        <v>390</v>
      </c>
      <c r="G207" s="238" t="s">
        <v>152</v>
      </c>
      <c r="H207" s="239">
        <v>250</v>
      </c>
      <c r="I207" s="240"/>
      <c r="J207" s="241">
        <f>ROUND(I207*H207,2)</f>
        <v>0</v>
      </c>
      <c r="K207" s="242"/>
      <c r="L207" s="40"/>
      <c r="M207" s="243" t="s">
        <v>1</v>
      </c>
      <c r="N207" s="244" t="s">
        <v>45</v>
      </c>
      <c r="O207" s="90"/>
      <c r="P207" s="245">
        <f>O207*H207</f>
        <v>0</v>
      </c>
      <c r="Q207" s="245">
        <v>0.00036999999999999999</v>
      </c>
      <c r="R207" s="245">
        <f>Q207*H207</f>
        <v>0.092499999999999999</v>
      </c>
      <c r="S207" s="245">
        <v>0</v>
      </c>
      <c r="T207" s="24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47" t="s">
        <v>176</v>
      </c>
      <c r="AT207" s="247" t="s">
        <v>149</v>
      </c>
      <c r="AU207" s="247" t="s">
        <v>96</v>
      </c>
      <c r="AY207" s="14" t="s">
        <v>146</v>
      </c>
      <c r="BE207" s="137">
        <f>IF(N207="základní",J207,0)</f>
        <v>0</v>
      </c>
      <c r="BF207" s="137">
        <f>IF(N207="snížená",J207,0)</f>
        <v>0</v>
      </c>
      <c r="BG207" s="137">
        <f>IF(N207="zákl. přenesená",J207,0)</f>
        <v>0</v>
      </c>
      <c r="BH207" s="137">
        <f>IF(N207="sníž. přenesená",J207,0)</f>
        <v>0</v>
      </c>
      <c r="BI207" s="137">
        <f>IF(N207="nulová",J207,0)</f>
        <v>0</v>
      </c>
      <c r="BJ207" s="14" t="s">
        <v>85</v>
      </c>
      <c r="BK207" s="137">
        <f>ROUND(I207*H207,2)</f>
        <v>0</v>
      </c>
      <c r="BL207" s="14" t="s">
        <v>176</v>
      </c>
      <c r="BM207" s="247" t="s">
        <v>391</v>
      </c>
    </row>
    <row r="208" s="12" customFormat="1" ht="22.8" customHeight="1">
      <c r="A208" s="12"/>
      <c r="B208" s="219"/>
      <c r="C208" s="220"/>
      <c r="D208" s="221" t="s">
        <v>79</v>
      </c>
      <c r="E208" s="233" t="s">
        <v>392</v>
      </c>
      <c r="F208" s="233" t="s">
        <v>393</v>
      </c>
      <c r="G208" s="220"/>
      <c r="H208" s="220"/>
      <c r="I208" s="223"/>
      <c r="J208" s="234">
        <f>BK208</f>
        <v>0</v>
      </c>
      <c r="K208" s="220"/>
      <c r="L208" s="225"/>
      <c r="M208" s="226"/>
      <c r="N208" s="227"/>
      <c r="O208" s="227"/>
      <c r="P208" s="228">
        <f>SUM(P209:P213)</f>
        <v>0</v>
      </c>
      <c r="Q208" s="227"/>
      <c r="R208" s="228">
        <f>SUM(R209:R213)</f>
        <v>0.062879999999999991</v>
      </c>
      <c r="S208" s="227"/>
      <c r="T208" s="229">
        <f>SUM(T209:T213)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30" t="s">
        <v>96</v>
      </c>
      <c r="AT208" s="231" t="s">
        <v>79</v>
      </c>
      <c r="AU208" s="231" t="s">
        <v>85</v>
      </c>
      <c r="AY208" s="230" t="s">
        <v>146</v>
      </c>
      <c r="BK208" s="232">
        <f>SUM(BK209:BK213)</f>
        <v>0</v>
      </c>
    </row>
    <row r="209" s="2" customFormat="1" ht="21.75" customHeight="1">
      <c r="A209" s="37"/>
      <c r="B209" s="38"/>
      <c r="C209" s="235" t="s">
        <v>394</v>
      </c>
      <c r="D209" s="235" t="s">
        <v>149</v>
      </c>
      <c r="E209" s="236" t="s">
        <v>395</v>
      </c>
      <c r="F209" s="237" t="s">
        <v>396</v>
      </c>
      <c r="G209" s="238" t="s">
        <v>152</v>
      </c>
      <c r="H209" s="239">
        <v>18.899999999999999</v>
      </c>
      <c r="I209" s="240"/>
      <c r="J209" s="241">
        <f>ROUND(I209*H209,2)</f>
        <v>0</v>
      </c>
      <c r="K209" s="242"/>
      <c r="L209" s="40"/>
      <c r="M209" s="243" t="s">
        <v>1</v>
      </c>
      <c r="N209" s="244" t="s">
        <v>45</v>
      </c>
      <c r="O209" s="90"/>
      <c r="P209" s="245">
        <f>O209*H209</f>
        <v>0</v>
      </c>
      <c r="Q209" s="245">
        <v>0</v>
      </c>
      <c r="R209" s="245">
        <f>Q209*H209</f>
        <v>0</v>
      </c>
      <c r="S209" s="245">
        <v>0</v>
      </c>
      <c r="T209" s="246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47" t="s">
        <v>176</v>
      </c>
      <c r="AT209" s="247" t="s">
        <v>149</v>
      </c>
      <c r="AU209" s="247" t="s">
        <v>96</v>
      </c>
      <c r="AY209" s="14" t="s">
        <v>146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4" t="s">
        <v>85</v>
      </c>
      <c r="BK209" s="137">
        <f>ROUND(I209*H209,2)</f>
        <v>0</v>
      </c>
      <c r="BL209" s="14" t="s">
        <v>176</v>
      </c>
      <c r="BM209" s="247" t="s">
        <v>397</v>
      </c>
    </row>
    <row r="210" s="2" customFormat="1" ht="16.5" customHeight="1">
      <c r="A210" s="37"/>
      <c r="B210" s="38"/>
      <c r="C210" s="248" t="s">
        <v>398</v>
      </c>
      <c r="D210" s="248" t="s">
        <v>187</v>
      </c>
      <c r="E210" s="249" t="s">
        <v>399</v>
      </c>
      <c r="F210" s="250" t="s">
        <v>400</v>
      </c>
      <c r="G210" s="251" t="s">
        <v>152</v>
      </c>
      <c r="H210" s="252">
        <v>19.844999999999999</v>
      </c>
      <c r="I210" s="253"/>
      <c r="J210" s="254">
        <f>ROUND(I210*H210,2)</f>
        <v>0</v>
      </c>
      <c r="K210" s="255"/>
      <c r="L210" s="256"/>
      <c r="M210" s="257" t="s">
        <v>1</v>
      </c>
      <c r="N210" s="258" t="s">
        <v>45</v>
      </c>
      <c r="O210" s="90"/>
      <c r="P210" s="245">
        <f>O210*H210</f>
        <v>0</v>
      </c>
      <c r="Q210" s="245">
        <v>0</v>
      </c>
      <c r="R210" s="245">
        <f>Q210*H210</f>
        <v>0</v>
      </c>
      <c r="S210" s="245">
        <v>0</v>
      </c>
      <c r="T210" s="24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47" t="s">
        <v>190</v>
      </c>
      <c r="AT210" s="247" t="s">
        <v>187</v>
      </c>
      <c r="AU210" s="247" t="s">
        <v>96</v>
      </c>
      <c r="AY210" s="14" t="s">
        <v>146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4" t="s">
        <v>85</v>
      </c>
      <c r="BK210" s="137">
        <f>ROUND(I210*H210,2)</f>
        <v>0</v>
      </c>
      <c r="BL210" s="14" t="s">
        <v>176</v>
      </c>
      <c r="BM210" s="247" t="s">
        <v>401</v>
      </c>
    </row>
    <row r="211" s="2" customFormat="1" ht="24.15" customHeight="1">
      <c r="A211" s="37"/>
      <c r="B211" s="38"/>
      <c r="C211" s="235" t="s">
        <v>190</v>
      </c>
      <c r="D211" s="235" t="s">
        <v>149</v>
      </c>
      <c r="E211" s="236" t="s">
        <v>402</v>
      </c>
      <c r="F211" s="237" t="s">
        <v>403</v>
      </c>
      <c r="G211" s="238" t="s">
        <v>152</v>
      </c>
      <c r="H211" s="239">
        <v>131</v>
      </c>
      <c r="I211" s="240"/>
      <c r="J211" s="241">
        <f>ROUND(I211*H211,2)</f>
        <v>0</v>
      </c>
      <c r="K211" s="242"/>
      <c r="L211" s="40"/>
      <c r="M211" s="243" t="s">
        <v>1</v>
      </c>
      <c r="N211" s="244" t="s">
        <v>45</v>
      </c>
      <c r="O211" s="90"/>
      <c r="P211" s="245">
        <f>O211*H211</f>
        <v>0</v>
      </c>
      <c r="Q211" s="245">
        <v>0.00021000000000000001</v>
      </c>
      <c r="R211" s="245">
        <f>Q211*H211</f>
        <v>0.02751</v>
      </c>
      <c r="S211" s="245">
        <v>0</v>
      </c>
      <c r="T211" s="24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47" t="s">
        <v>176</v>
      </c>
      <c r="AT211" s="247" t="s">
        <v>149</v>
      </c>
      <c r="AU211" s="247" t="s">
        <v>96</v>
      </c>
      <c r="AY211" s="14" t="s">
        <v>146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4" t="s">
        <v>85</v>
      </c>
      <c r="BK211" s="137">
        <f>ROUND(I211*H211,2)</f>
        <v>0</v>
      </c>
      <c r="BL211" s="14" t="s">
        <v>176</v>
      </c>
      <c r="BM211" s="247" t="s">
        <v>404</v>
      </c>
    </row>
    <row r="212" s="2" customFormat="1" ht="37.8" customHeight="1">
      <c r="A212" s="37"/>
      <c r="B212" s="38"/>
      <c r="C212" s="235" t="s">
        <v>405</v>
      </c>
      <c r="D212" s="235" t="s">
        <v>149</v>
      </c>
      <c r="E212" s="236" t="s">
        <v>406</v>
      </c>
      <c r="F212" s="237" t="s">
        <v>407</v>
      </c>
      <c r="G212" s="238" t="s">
        <v>152</v>
      </c>
      <c r="H212" s="239">
        <v>131</v>
      </c>
      <c r="I212" s="240"/>
      <c r="J212" s="241">
        <f>ROUND(I212*H212,2)</f>
        <v>0</v>
      </c>
      <c r="K212" s="242"/>
      <c r="L212" s="40"/>
      <c r="M212" s="243" t="s">
        <v>1</v>
      </c>
      <c r="N212" s="244" t="s">
        <v>45</v>
      </c>
      <c r="O212" s="90"/>
      <c r="P212" s="245">
        <f>O212*H212</f>
        <v>0</v>
      </c>
      <c r="Q212" s="245">
        <v>1.0000000000000001E-05</v>
      </c>
      <c r="R212" s="245">
        <f>Q212*H212</f>
        <v>0.0013100000000000002</v>
      </c>
      <c r="S212" s="245">
        <v>0</v>
      </c>
      <c r="T212" s="246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47" t="s">
        <v>176</v>
      </c>
      <c r="AT212" s="247" t="s">
        <v>149</v>
      </c>
      <c r="AU212" s="247" t="s">
        <v>96</v>
      </c>
      <c r="AY212" s="14" t="s">
        <v>146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14" t="s">
        <v>85</v>
      </c>
      <c r="BK212" s="137">
        <f>ROUND(I212*H212,2)</f>
        <v>0</v>
      </c>
      <c r="BL212" s="14" t="s">
        <v>176</v>
      </c>
      <c r="BM212" s="247" t="s">
        <v>408</v>
      </c>
    </row>
    <row r="213" s="2" customFormat="1" ht="33" customHeight="1">
      <c r="A213" s="37"/>
      <c r="B213" s="38"/>
      <c r="C213" s="235" t="s">
        <v>409</v>
      </c>
      <c r="D213" s="235" t="s">
        <v>149</v>
      </c>
      <c r="E213" s="236" t="s">
        <v>410</v>
      </c>
      <c r="F213" s="237" t="s">
        <v>411</v>
      </c>
      <c r="G213" s="238" t="s">
        <v>152</v>
      </c>
      <c r="H213" s="239">
        <v>131</v>
      </c>
      <c r="I213" s="240"/>
      <c r="J213" s="241">
        <f>ROUND(I213*H213,2)</f>
        <v>0</v>
      </c>
      <c r="K213" s="242"/>
      <c r="L213" s="40"/>
      <c r="M213" s="243" t="s">
        <v>1</v>
      </c>
      <c r="N213" s="244" t="s">
        <v>45</v>
      </c>
      <c r="O213" s="90"/>
      <c r="P213" s="245">
        <f>O213*H213</f>
        <v>0</v>
      </c>
      <c r="Q213" s="245">
        <v>0.00025999999999999998</v>
      </c>
      <c r="R213" s="245">
        <f>Q213*H213</f>
        <v>0.03406</v>
      </c>
      <c r="S213" s="245">
        <v>0</v>
      </c>
      <c r="T213" s="24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47" t="s">
        <v>176</v>
      </c>
      <c r="AT213" s="247" t="s">
        <v>149</v>
      </c>
      <c r="AU213" s="247" t="s">
        <v>96</v>
      </c>
      <c r="AY213" s="14" t="s">
        <v>146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4" t="s">
        <v>85</v>
      </c>
      <c r="BK213" s="137">
        <f>ROUND(I213*H213,2)</f>
        <v>0</v>
      </c>
      <c r="BL213" s="14" t="s">
        <v>176</v>
      </c>
      <c r="BM213" s="247" t="s">
        <v>412</v>
      </c>
    </row>
    <row r="214" s="12" customFormat="1" ht="25.92" customHeight="1">
      <c r="A214" s="12"/>
      <c r="B214" s="219"/>
      <c r="C214" s="220"/>
      <c r="D214" s="221" t="s">
        <v>79</v>
      </c>
      <c r="E214" s="222" t="s">
        <v>413</v>
      </c>
      <c r="F214" s="222" t="s">
        <v>413</v>
      </c>
      <c r="G214" s="220"/>
      <c r="H214" s="220"/>
      <c r="I214" s="223"/>
      <c r="J214" s="224">
        <f>BK214</f>
        <v>0</v>
      </c>
      <c r="K214" s="220"/>
      <c r="L214" s="225"/>
      <c r="M214" s="226"/>
      <c r="N214" s="227"/>
      <c r="O214" s="227"/>
      <c r="P214" s="228">
        <f>P215</f>
        <v>0</v>
      </c>
      <c r="Q214" s="227"/>
      <c r="R214" s="228">
        <f>R215</f>
        <v>0</v>
      </c>
      <c r="S214" s="227"/>
      <c r="T214" s="229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30" t="s">
        <v>153</v>
      </c>
      <c r="AT214" s="231" t="s">
        <v>79</v>
      </c>
      <c r="AU214" s="231" t="s">
        <v>80</v>
      </c>
      <c r="AY214" s="230" t="s">
        <v>146</v>
      </c>
      <c r="BK214" s="232">
        <f>BK215</f>
        <v>0</v>
      </c>
    </row>
    <row r="215" s="2" customFormat="1" ht="16.5" customHeight="1">
      <c r="A215" s="37"/>
      <c r="B215" s="38"/>
      <c r="C215" s="235" t="s">
        <v>414</v>
      </c>
      <c r="D215" s="235" t="s">
        <v>149</v>
      </c>
      <c r="E215" s="236" t="s">
        <v>96</v>
      </c>
      <c r="F215" s="237" t="s">
        <v>415</v>
      </c>
      <c r="G215" s="238" t="s">
        <v>1</v>
      </c>
      <c r="H215" s="239">
        <v>1</v>
      </c>
      <c r="I215" s="240"/>
      <c r="J215" s="241">
        <f>ROUND(I215*H215,2)</f>
        <v>0</v>
      </c>
      <c r="K215" s="242"/>
      <c r="L215" s="40"/>
      <c r="M215" s="243" t="s">
        <v>1</v>
      </c>
      <c r="N215" s="244" t="s">
        <v>45</v>
      </c>
      <c r="O215" s="90"/>
      <c r="P215" s="245">
        <f>O215*H215</f>
        <v>0</v>
      </c>
      <c r="Q215" s="245">
        <v>0</v>
      </c>
      <c r="R215" s="245">
        <f>Q215*H215</f>
        <v>0</v>
      </c>
      <c r="S215" s="245">
        <v>0</v>
      </c>
      <c r="T215" s="246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47" t="s">
        <v>416</v>
      </c>
      <c r="AT215" s="247" t="s">
        <v>149</v>
      </c>
      <c r="AU215" s="247" t="s">
        <v>85</v>
      </c>
      <c r="AY215" s="14" t="s">
        <v>146</v>
      </c>
      <c r="BE215" s="137">
        <f>IF(N215="základní",J215,0)</f>
        <v>0</v>
      </c>
      <c r="BF215" s="137">
        <f>IF(N215="snížená",J215,0)</f>
        <v>0</v>
      </c>
      <c r="BG215" s="137">
        <f>IF(N215="zákl. přenesená",J215,0)</f>
        <v>0</v>
      </c>
      <c r="BH215" s="137">
        <f>IF(N215="sníž. přenesená",J215,0)</f>
        <v>0</v>
      </c>
      <c r="BI215" s="137">
        <f>IF(N215="nulová",J215,0)</f>
        <v>0</v>
      </c>
      <c r="BJ215" s="14" t="s">
        <v>85</v>
      </c>
      <c r="BK215" s="137">
        <f>ROUND(I215*H215,2)</f>
        <v>0</v>
      </c>
      <c r="BL215" s="14" t="s">
        <v>416</v>
      </c>
      <c r="BM215" s="247" t="s">
        <v>417</v>
      </c>
    </row>
    <row r="216" s="12" customFormat="1" ht="25.92" customHeight="1">
      <c r="A216" s="12"/>
      <c r="B216" s="219"/>
      <c r="C216" s="220"/>
      <c r="D216" s="221" t="s">
        <v>79</v>
      </c>
      <c r="E216" s="222" t="s">
        <v>124</v>
      </c>
      <c r="F216" s="222" t="s">
        <v>418</v>
      </c>
      <c r="G216" s="220"/>
      <c r="H216" s="220"/>
      <c r="I216" s="223"/>
      <c r="J216" s="224">
        <f>BK216</f>
        <v>0</v>
      </c>
      <c r="K216" s="220"/>
      <c r="L216" s="225"/>
      <c r="M216" s="226"/>
      <c r="N216" s="227"/>
      <c r="O216" s="227"/>
      <c r="P216" s="228">
        <f>P217+P219</f>
        <v>0</v>
      </c>
      <c r="Q216" s="227"/>
      <c r="R216" s="228">
        <f>R217+R219</f>
        <v>0</v>
      </c>
      <c r="S216" s="227"/>
      <c r="T216" s="229">
        <f>T217+T219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30" t="s">
        <v>165</v>
      </c>
      <c r="AT216" s="231" t="s">
        <v>79</v>
      </c>
      <c r="AU216" s="231" t="s">
        <v>80</v>
      </c>
      <c r="AY216" s="230" t="s">
        <v>146</v>
      </c>
      <c r="BK216" s="232">
        <f>BK217+BK219</f>
        <v>0</v>
      </c>
    </row>
    <row r="217" s="12" customFormat="1" ht="22.8" customHeight="1">
      <c r="A217" s="12"/>
      <c r="B217" s="219"/>
      <c r="C217" s="220"/>
      <c r="D217" s="221" t="s">
        <v>79</v>
      </c>
      <c r="E217" s="233" t="s">
        <v>419</v>
      </c>
      <c r="F217" s="233" t="s">
        <v>126</v>
      </c>
      <c r="G217" s="220"/>
      <c r="H217" s="220"/>
      <c r="I217" s="223"/>
      <c r="J217" s="234">
        <f>BK217</f>
        <v>0</v>
      </c>
      <c r="K217" s="220"/>
      <c r="L217" s="225"/>
      <c r="M217" s="226"/>
      <c r="N217" s="227"/>
      <c r="O217" s="227"/>
      <c r="P217" s="228">
        <f>P218</f>
        <v>0</v>
      </c>
      <c r="Q217" s="227"/>
      <c r="R217" s="228">
        <f>R218</f>
        <v>0</v>
      </c>
      <c r="S217" s="227"/>
      <c r="T217" s="229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30" t="s">
        <v>165</v>
      </c>
      <c r="AT217" s="231" t="s">
        <v>79</v>
      </c>
      <c r="AU217" s="231" t="s">
        <v>85</v>
      </c>
      <c r="AY217" s="230" t="s">
        <v>146</v>
      </c>
      <c r="BK217" s="232">
        <f>BK218</f>
        <v>0</v>
      </c>
    </row>
    <row r="218" s="2" customFormat="1" ht="16.5" customHeight="1">
      <c r="A218" s="37"/>
      <c r="B218" s="38"/>
      <c r="C218" s="235" t="s">
        <v>420</v>
      </c>
      <c r="D218" s="235" t="s">
        <v>149</v>
      </c>
      <c r="E218" s="236" t="s">
        <v>421</v>
      </c>
      <c r="F218" s="237" t="s">
        <v>422</v>
      </c>
      <c r="G218" s="238" t="s">
        <v>423</v>
      </c>
      <c r="H218" s="239">
        <v>454</v>
      </c>
      <c r="I218" s="240"/>
      <c r="J218" s="241">
        <f>ROUND(I218*H218,2)</f>
        <v>0</v>
      </c>
      <c r="K218" s="242"/>
      <c r="L218" s="40"/>
      <c r="M218" s="243" t="s">
        <v>1</v>
      </c>
      <c r="N218" s="244" t="s">
        <v>45</v>
      </c>
      <c r="O218" s="90"/>
      <c r="P218" s="245">
        <f>O218*H218</f>
        <v>0</v>
      </c>
      <c r="Q218" s="245">
        <v>0</v>
      </c>
      <c r="R218" s="245">
        <f>Q218*H218</f>
        <v>0</v>
      </c>
      <c r="S218" s="245">
        <v>0</v>
      </c>
      <c r="T218" s="246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47" t="s">
        <v>424</v>
      </c>
      <c r="AT218" s="247" t="s">
        <v>149</v>
      </c>
      <c r="AU218" s="247" t="s">
        <v>96</v>
      </c>
      <c r="AY218" s="14" t="s">
        <v>146</v>
      </c>
      <c r="BE218" s="137">
        <f>IF(N218="základní",J218,0)</f>
        <v>0</v>
      </c>
      <c r="BF218" s="137">
        <f>IF(N218="snížená",J218,0)</f>
        <v>0</v>
      </c>
      <c r="BG218" s="137">
        <f>IF(N218="zákl. přenesená",J218,0)</f>
        <v>0</v>
      </c>
      <c r="BH218" s="137">
        <f>IF(N218="sníž. přenesená",J218,0)</f>
        <v>0</v>
      </c>
      <c r="BI218" s="137">
        <f>IF(N218="nulová",J218,0)</f>
        <v>0</v>
      </c>
      <c r="BJ218" s="14" t="s">
        <v>85</v>
      </c>
      <c r="BK218" s="137">
        <f>ROUND(I218*H218,2)</f>
        <v>0</v>
      </c>
      <c r="BL218" s="14" t="s">
        <v>424</v>
      </c>
      <c r="BM218" s="247" t="s">
        <v>425</v>
      </c>
    </row>
    <row r="219" s="12" customFormat="1" ht="22.8" customHeight="1">
      <c r="A219" s="12"/>
      <c r="B219" s="219"/>
      <c r="C219" s="220"/>
      <c r="D219" s="221" t="s">
        <v>79</v>
      </c>
      <c r="E219" s="233" t="s">
        <v>426</v>
      </c>
      <c r="F219" s="233" t="s">
        <v>427</v>
      </c>
      <c r="G219" s="220"/>
      <c r="H219" s="220"/>
      <c r="I219" s="223"/>
      <c r="J219" s="234">
        <f>BK219</f>
        <v>0</v>
      </c>
      <c r="K219" s="220"/>
      <c r="L219" s="225"/>
      <c r="M219" s="226"/>
      <c r="N219" s="227"/>
      <c r="O219" s="227"/>
      <c r="P219" s="228">
        <f>P220</f>
        <v>0</v>
      </c>
      <c r="Q219" s="227"/>
      <c r="R219" s="228">
        <f>R220</f>
        <v>0</v>
      </c>
      <c r="S219" s="227"/>
      <c r="T219" s="229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30" t="s">
        <v>165</v>
      </c>
      <c r="AT219" s="231" t="s">
        <v>79</v>
      </c>
      <c r="AU219" s="231" t="s">
        <v>85</v>
      </c>
      <c r="AY219" s="230" t="s">
        <v>146</v>
      </c>
      <c r="BK219" s="232">
        <f>BK220</f>
        <v>0</v>
      </c>
    </row>
    <row r="220" s="2" customFormat="1" ht="16.5" customHeight="1">
      <c r="A220" s="37"/>
      <c r="B220" s="38"/>
      <c r="C220" s="235" t="s">
        <v>428</v>
      </c>
      <c r="D220" s="235" t="s">
        <v>149</v>
      </c>
      <c r="E220" s="236" t="s">
        <v>429</v>
      </c>
      <c r="F220" s="237" t="s">
        <v>430</v>
      </c>
      <c r="G220" s="238" t="s">
        <v>431</v>
      </c>
      <c r="H220" s="239">
        <v>1000</v>
      </c>
      <c r="I220" s="240"/>
      <c r="J220" s="241">
        <f>ROUND(I220*H220,2)</f>
        <v>0</v>
      </c>
      <c r="K220" s="242"/>
      <c r="L220" s="40"/>
      <c r="M220" s="259" t="s">
        <v>1</v>
      </c>
      <c r="N220" s="260" t="s">
        <v>45</v>
      </c>
      <c r="O220" s="261"/>
      <c r="P220" s="262">
        <f>O220*H220</f>
        <v>0</v>
      </c>
      <c r="Q220" s="262">
        <v>0</v>
      </c>
      <c r="R220" s="262">
        <f>Q220*H220</f>
        <v>0</v>
      </c>
      <c r="S220" s="262">
        <v>0</v>
      </c>
      <c r="T220" s="26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47" t="s">
        <v>424</v>
      </c>
      <c r="AT220" s="247" t="s">
        <v>149</v>
      </c>
      <c r="AU220" s="247" t="s">
        <v>96</v>
      </c>
      <c r="AY220" s="14" t="s">
        <v>146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4" t="s">
        <v>85</v>
      </c>
      <c r="BK220" s="137">
        <f>ROUND(I220*H220,2)</f>
        <v>0</v>
      </c>
      <c r="BL220" s="14" t="s">
        <v>424</v>
      </c>
      <c r="BM220" s="247" t="s">
        <v>432</v>
      </c>
    </row>
    <row r="221" s="2" customFormat="1" ht="6.96" customHeight="1">
      <c r="A221" s="37"/>
      <c r="B221" s="65"/>
      <c r="C221" s="66"/>
      <c r="D221" s="66"/>
      <c r="E221" s="66"/>
      <c r="F221" s="66"/>
      <c r="G221" s="66"/>
      <c r="H221" s="66"/>
      <c r="I221" s="66"/>
      <c r="J221" s="66"/>
      <c r="K221" s="66"/>
      <c r="L221" s="40"/>
      <c r="M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</sheetData>
  <sheetProtection sheet="1" autoFilter="0" formatColumns="0" formatRows="0" objects="1" scenarios="1" spinCount="100000" saltValue="Vwmu6OkFZib27m0LNmmcn97OqdWfbRqxCgPpCsmWC4C0p/+i1Ogh5b3vZgRBCWrZV4gf18/v3pvZrpL5dEf0/g==" hashValue="42SdxOrPKL92prLTZhIE2qzU9FbWFhQ4HOTgMASdyoGn+HmbS8RnRMoqYLd1zDC/ez2tdKziuvgTlW/hqbJQXQ==" algorithmName="SHA-512" password="CC35"/>
  <autoFilter ref="C139:K220"/>
  <mergeCells count="11">
    <mergeCell ref="E7:H7"/>
    <mergeCell ref="E16:H16"/>
    <mergeCell ref="E25:H25"/>
    <mergeCell ref="E85:H85"/>
    <mergeCell ref="D116:F116"/>
    <mergeCell ref="D117:F117"/>
    <mergeCell ref="D118:F118"/>
    <mergeCell ref="D119:F119"/>
    <mergeCell ref="D120:F12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ROMAN-NTB\Roman</dc:creator>
  <cp:lastModifiedBy>ROMAN-NTB\Roman</cp:lastModifiedBy>
  <dcterms:created xsi:type="dcterms:W3CDTF">2024-09-04T21:43:26Z</dcterms:created>
  <dcterms:modified xsi:type="dcterms:W3CDTF">2024-09-04T21:43:29Z</dcterms:modified>
</cp:coreProperties>
</file>