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Dio\Desktop\DIO_pevná cena\"/>
    </mc:Choice>
  </mc:AlternateContent>
  <xr:revisionPtr revIDLastSave="0" documentId="13_ncr:1_{564C9495-CEB2-40A4-BAF0-2F7F5CCB6CB1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Rekapitulace stavby" sheetId="1" r:id="rId1"/>
    <sheet name="57a - SO 00 - Přípravné a..." sheetId="2" r:id="rId2"/>
    <sheet name="57b - SO 01 - Vodovod" sheetId="3" r:id="rId3"/>
    <sheet name="57c - SO 02 - Kanalizace ..." sheetId="4" r:id="rId4"/>
    <sheet name="57d - SO 03 - Kanalizace ..." sheetId="5" r:id="rId5"/>
    <sheet name="57e - SO 04 - Přípojky vo..." sheetId="6" r:id="rId6"/>
    <sheet name="SO101 - Obnova komunikace" sheetId="8" r:id="rId7"/>
    <sheet name="SO102 - Obnova komunikace" sheetId="9" r:id="rId8"/>
  </sheets>
  <definedNames>
    <definedName name="_xlnm._FilterDatabase" localSheetId="1" hidden="1">'57a - SO 00 - Přípravné a...'!$C$116:$K$131</definedName>
    <definedName name="_xlnm._FilterDatabase" localSheetId="2" hidden="1">'57b - SO 01 - Vodovod'!$C$129:$K$401</definedName>
    <definedName name="_xlnm._FilterDatabase" localSheetId="3" hidden="1">'57c - SO 02 - Kanalizace ...'!$C$126:$K$345</definedName>
    <definedName name="_xlnm._FilterDatabase" localSheetId="4" hidden="1">'57d - SO 03 - Kanalizace ...'!$C$124:$K$273</definedName>
    <definedName name="_xlnm._FilterDatabase" localSheetId="5" hidden="1">'57e - SO 04 - Přípojky vo...'!$C$124:$K$266</definedName>
    <definedName name="_xlnm.Print_Titles" localSheetId="1">'57a - SO 00 - Přípravné a...'!$116:$116</definedName>
    <definedName name="_xlnm.Print_Titles" localSheetId="2">'57b - SO 01 - Vodovod'!$129:$129</definedName>
    <definedName name="_xlnm.Print_Titles" localSheetId="3">'57c - SO 02 - Kanalizace ...'!$126:$126</definedName>
    <definedName name="_xlnm.Print_Titles" localSheetId="4">'57d - SO 03 - Kanalizace ...'!$124:$124</definedName>
    <definedName name="_xlnm.Print_Titles" localSheetId="5">'57e - SO 04 - Přípojky vo...'!$124:$124</definedName>
    <definedName name="_xlnm.Print_Titles" localSheetId="0">'Rekapitulace stavby'!$92:$92</definedName>
    <definedName name="_xlnm.Print_Area" localSheetId="1">'57a - SO 00 - Přípravné a...'!$C$4:$J$76,'57a - SO 00 - Přípravné a...'!$C$82:$J$98,'57a - SO 00 - Přípravné a...'!$C$104:$J$131</definedName>
    <definedName name="_xlnm.Print_Area" localSheetId="2">'57b - SO 01 - Vodovod'!$C$4:$J$76,'57b - SO 01 - Vodovod'!$C$82:$J$111,'57b - SO 01 - Vodovod'!$C$117:$J$401</definedName>
    <definedName name="_xlnm.Print_Area" localSheetId="3">'57c - SO 02 - Kanalizace ...'!$C$4:$J$76,'57c - SO 02 - Kanalizace ...'!$C$82:$J$108,'57c - SO 02 - Kanalizace ...'!$C$114:$J$345</definedName>
    <definedName name="_xlnm.Print_Area" localSheetId="4">'57d - SO 03 - Kanalizace ...'!$C$4:$J$76,'57d - SO 03 - Kanalizace ...'!$C$82:$J$106,'57d - SO 03 - Kanalizace ...'!$C$112:$J$273</definedName>
    <definedName name="_xlnm.Print_Area" localSheetId="5">'57e - SO 04 - Přípojky vo...'!$C$4:$J$76,'57e - SO 04 - Přípojky vo...'!$C$82:$J$106,'57e - SO 04 - Přípojky vo...'!$C$112:$J$266,'57e - SO 04 - Přípojky vo...'!$L$2:$V$2</definedName>
    <definedName name="_xlnm.Print_Area" localSheetId="0">'Rekapitulace stavby'!$D$4:$AO$76,'Rekapitulace stavby'!$C$82:$AQ$102</definedName>
    <definedName name="_xlnm.Print_Area" localSheetId="6">'SO101 - Obnova komunikace'!$C$4:$J$76,'SO101 - Obnova komunikace'!$C$82:$J$110,'SO101 - Obnova komunikace'!$C$116:$J$267</definedName>
    <definedName name="_xlnm.Print_Area" localSheetId="7">'SO102 - Obnova komunikace'!$C$4:$J$76,'SO102 - Obnova komunikace'!$C$82:$J$106,'SO102 - Obnova komunikace'!$C$112:$J$166</definedName>
  </definedNames>
  <calcPr calcId="181029"/>
</workbook>
</file>

<file path=xl/calcChain.xml><?xml version="1.0" encoding="utf-8"?>
<calcChain xmlns="http://schemas.openxmlformats.org/spreadsheetml/2006/main">
  <c r="J113" i="2" l="1"/>
  <c r="J91" i="2"/>
  <c r="E103" i="9"/>
  <c r="E102" i="9"/>
  <c r="E101" i="9"/>
  <c r="E100" i="9"/>
  <c r="E99" i="9"/>
  <c r="E108" i="8"/>
  <c r="E107" i="8"/>
  <c r="J249" i="8"/>
  <c r="E106" i="8"/>
  <c r="E105" i="8"/>
  <c r="E104" i="8"/>
  <c r="E103" i="8"/>
  <c r="E102" i="8"/>
  <c r="E101" i="8"/>
  <c r="E100" i="8"/>
  <c r="E99" i="8"/>
  <c r="E98" i="8"/>
  <c r="J101" i="1"/>
  <c r="J100" i="1"/>
  <c r="J165" i="9"/>
  <c r="J164" i="9"/>
  <c r="J163" i="9"/>
  <c r="J160" i="9"/>
  <c r="J158" i="9"/>
  <c r="J155" i="9"/>
  <c r="J152" i="9"/>
  <c r="J153" i="9" s="1"/>
  <c r="J102" i="9" s="1"/>
  <c r="J149" i="9"/>
  <c r="J147" i="9"/>
  <c r="J146" i="9"/>
  <c r="J150" i="9" s="1"/>
  <c r="J101" i="9" s="1"/>
  <c r="J143" i="9"/>
  <c r="J142" i="9"/>
  <c r="J141" i="9"/>
  <c r="J138" i="9"/>
  <c r="J136" i="9"/>
  <c r="J134" i="9"/>
  <c r="J132" i="9"/>
  <c r="J130" i="9"/>
  <c r="T125" i="9"/>
  <c r="R125" i="9"/>
  <c r="P125" i="9"/>
  <c r="F122" i="9"/>
  <c r="J121" i="9"/>
  <c r="F121" i="9"/>
  <c r="J119" i="9"/>
  <c r="F119" i="9"/>
  <c r="E117" i="9"/>
  <c r="J97" i="9"/>
  <c r="F92" i="9"/>
  <c r="J91" i="9"/>
  <c r="F91" i="9"/>
  <c r="J89" i="9"/>
  <c r="F89" i="9"/>
  <c r="E87" i="9"/>
  <c r="J37" i="9"/>
  <c r="F37" i="9"/>
  <c r="J36" i="9"/>
  <c r="F36" i="9"/>
  <c r="J35" i="9"/>
  <c r="F35" i="9"/>
  <c r="J34" i="9"/>
  <c r="F34" i="9"/>
  <c r="J24" i="9"/>
  <c r="E24" i="9"/>
  <c r="J92" i="9" s="1"/>
  <c r="J23" i="9"/>
  <c r="E7" i="9"/>
  <c r="E85" i="9" s="1"/>
  <c r="J133" i="8"/>
  <c r="J266" i="8"/>
  <c r="J263" i="8"/>
  <c r="J260" i="8"/>
  <c r="J258" i="8"/>
  <c r="J254" i="8"/>
  <c r="J251" i="8"/>
  <c r="J252" i="8" s="1"/>
  <c r="J107" i="8" s="1"/>
  <c r="J247" i="8"/>
  <c r="J246" i="8"/>
  <c r="J243" i="8"/>
  <c r="J241" i="8"/>
  <c r="J239" i="8"/>
  <c r="J237" i="8"/>
  <c r="J236" i="8"/>
  <c r="J235" i="8"/>
  <c r="J233" i="8"/>
  <c r="J231" i="8"/>
  <c r="J230" i="8"/>
  <c r="J227" i="8"/>
  <c r="J228" i="8" s="1"/>
  <c r="J104" i="8" s="1"/>
  <c r="J223" i="8"/>
  <c r="J221" i="8"/>
  <c r="J217" i="8"/>
  <c r="J215" i="8"/>
  <c r="J214" i="8"/>
  <c r="J213" i="8"/>
  <c r="J211" i="8"/>
  <c r="J210" i="8"/>
  <c r="J209" i="8"/>
  <c r="J207" i="8"/>
  <c r="J204" i="8"/>
  <c r="J202" i="8"/>
  <c r="J200" i="8"/>
  <c r="J197" i="8"/>
  <c r="J195" i="8"/>
  <c r="J198" i="8" s="1"/>
  <c r="J101" i="8" s="1"/>
  <c r="J191" i="8"/>
  <c r="J189" i="8"/>
  <c r="J187" i="8"/>
  <c r="J184" i="8"/>
  <c r="J182" i="8"/>
  <c r="J181" i="8"/>
  <c r="J180" i="8"/>
  <c r="J176" i="8"/>
  <c r="J174" i="8"/>
  <c r="J172" i="8"/>
  <c r="J171" i="8"/>
  <c r="J170" i="8"/>
  <c r="J167" i="8"/>
  <c r="J166" i="8"/>
  <c r="J162" i="8"/>
  <c r="J161" i="8"/>
  <c r="J158" i="8"/>
  <c r="J157" i="8"/>
  <c r="J155" i="8"/>
  <c r="J154" i="8"/>
  <c r="J151" i="8"/>
  <c r="J147" i="8"/>
  <c r="J145" i="8"/>
  <c r="J143" i="8"/>
  <c r="J141" i="8"/>
  <c r="J139" i="8"/>
  <c r="J137" i="8"/>
  <c r="J134" i="8"/>
  <c r="T129" i="8"/>
  <c r="R129" i="8"/>
  <c r="P129" i="8"/>
  <c r="F126" i="8"/>
  <c r="J125" i="8"/>
  <c r="F125" i="8"/>
  <c r="J123" i="8"/>
  <c r="F123" i="8"/>
  <c r="E121" i="8"/>
  <c r="F92" i="8"/>
  <c r="J91" i="8"/>
  <c r="F91" i="8"/>
  <c r="J89" i="8"/>
  <c r="F89" i="8"/>
  <c r="E87" i="8"/>
  <c r="J37" i="8"/>
  <c r="F37" i="8"/>
  <c r="J36" i="8"/>
  <c r="F36" i="8"/>
  <c r="J35" i="8"/>
  <c r="F35" i="8"/>
  <c r="J34" i="8"/>
  <c r="F34" i="8"/>
  <c r="J24" i="8"/>
  <c r="E24" i="8"/>
  <c r="J92" i="8" s="1"/>
  <c r="J23" i="8"/>
  <c r="E7" i="8"/>
  <c r="E85" i="8" s="1"/>
  <c r="J37" i="6"/>
  <c r="J36" i="6"/>
  <c r="AY101" i="1" s="1"/>
  <c r="J35" i="6"/>
  <c r="AX101" i="1" s="1"/>
  <c r="BI266" i="6"/>
  <c r="BH266" i="6"/>
  <c r="BG266" i="6"/>
  <c r="BF266" i="6"/>
  <c r="T266" i="6"/>
  <c r="R266" i="6"/>
  <c r="P266" i="6"/>
  <c r="BI265" i="6"/>
  <c r="BH265" i="6"/>
  <c r="BG265" i="6"/>
  <c r="BF265" i="6"/>
  <c r="T265" i="6"/>
  <c r="R265" i="6"/>
  <c r="P265" i="6"/>
  <c r="BI263" i="6"/>
  <c r="BH263" i="6"/>
  <c r="BG263" i="6"/>
  <c r="BF263" i="6"/>
  <c r="T263" i="6"/>
  <c r="R263" i="6"/>
  <c r="P263" i="6"/>
  <c r="BI259" i="6"/>
  <c r="BH259" i="6"/>
  <c r="BG259" i="6"/>
  <c r="BF259" i="6"/>
  <c r="T259" i="6"/>
  <c r="R259" i="6"/>
  <c r="P259" i="6"/>
  <c r="BI255" i="6"/>
  <c r="BH255" i="6"/>
  <c r="BG255" i="6"/>
  <c r="BF255" i="6"/>
  <c r="T255" i="6"/>
  <c r="R255" i="6"/>
  <c r="P255" i="6"/>
  <c r="BI253" i="6"/>
  <c r="BH253" i="6"/>
  <c r="BG253" i="6"/>
  <c r="BF253" i="6"/>
  <c r="T253" i="6"/>
  <c r="R253" i="6"/>
  <c r="P253" i="6"/>
  <c r="BI252" i="6"/>
  <c r="BH252" i="6"/>
  <c r="BG252" i="6"/>
  <c r="BF252" i="6"/>
  <c r="T252" i="6"/>
  <c r="R252" i="6"/>
  <c r="P252" i="6"/>
  <c r="BI249" i="6"/>
  <c r="BH249" i="6"/>
  <c r="BG249" i="6"/>
  <c r="BF249" i="6"/>
  <c r="T249" i="6"/>
  <c r="R249" i="6"/>
  <c r="P249" i="6"/>
  <c r="BI248" i="6"/>
  <c r="BH248" i="6"/>
  <c r="BG248" i="6"/>
  <c r="BF248" i="6"/>
  <c r="T248" i="6"/>
  <c r="R248" i="6"/>
  <c r="P248" i="6"/>
  <c r="BI247" i="6"/>
  <c r="BH247" i="6"/>
  <c r="BG247" i="6"/>
  <c r="BF247" i="6"/>
  <c r="T247" i="6"/>
  <c r="R247" i="6"/>
  <c r="P247" i="6"/>
  <c r="BI246" i="6"/>
  <c r="BH246" i="6"/>
  <c r="BG246" i="6"/>
  <c r="BF246" i="6"/>
  <c r="T246" i="6"/>
  <c r="R246" i="6"/>
  <c r="P246" i="6"/>
  <c r="BI245" i="6"/>
  <c r="BH245" i="6"/>
  <c r="BG245" i="6"/>
  <c r="BF245" i="6"/>
  <c r="T245" i="6"/>
  <c r="R245" i="6"/>
  <c r="P245" i="6"/>
  <c r="BI243" i="6"/>
  <c r="BH243" i="6"/>
  <c r="BG243" i="6"/>
  <c r="BF243" i="6"/>
  <c r="T243" i="6"/>
  <c r="R243" i="6"/>
  <c r="P243" i="6"/>
  <c r="BI241" i="6"/>
  <c r="BH241" i="6"/>
  <c r="BG241" i="6"/>
  <c r="BF241" i="6"/>
  <c r="T241" i="6"/>
  <c r="R241" i="6"/>
  <c r="P241" i="6"/>
  <c r="BI240" i="6"/>
  <c r="BH240" i="6"/>
  <c r="BG240" i="6"/>
  <c r="BF240" i="6"/>
  <c r="T240" i="6"/>
  <c r="R240" i="6"/>
  <c r="P240" i="6"/>
  <c r="BI239" i="6"/>
  <c r="BH239" i="6"/>
  <c r="BG239" i="6"/>
  <c r="BF239" i="6"/>
  <c r="T239" i="6"/>
  <c r="R239" i="6"/>
  <c r="P239" i="6"/>
  <c r="BI238" i="6"/>
  <c r="BH238" i="6"/>
  <c r="BG238" i="6"/>
  <c r="BF238" i="6"/>
  <c r="T238" i="6"/>
  <c r="R238" i="6"/>
  <c r="P238" i="6"/>
  <c r="BI237" i="6"/>
  <c r="BH237" i="6"/>
  <c r="BG237" i="6"/>
  <c r="BF237" i="6"/>
  <c r="T237" i="6"/>
  <c r="R237" i="6"/>
  <c r="P237" i="6"/>
  <c r="BI236" i="6"/>
  <c r="BH236" i="6"/>
  <c r="BG236" i="6"/>
  <c r="BF236" i="6"/>
  <c r="T236" i="6"/>
  <c r="R236" i="6"/>
  <c r="P236" i="6"/>
  <c r="BI235" i="6"/>
  <c r="BH235" i="6"/>
  <c r="BG235" i="6"/>
  <c r="BF235" i="6"/>
  <c r="T235" i="6"/>
  <c r="R235" i="6"/>
  <c r="P235" i="6"/>
  <c r="BI234" i="6"/>
  <c r="BH234" i="6"/>
  <c r="BG234" i="6"/>
  <c r="BF234" i="6"/>
  <c r="T234" i="6"/>
  <c r="R234" i="6"/>
  <c r="P234" i="6"/>
  <c r="BI233" i="6"/>
  <c r="BH233" i="6"/>
  <c r="BG233" i="6"/>
  <c r="BF233" i="6"/>
  <c r="T233" i="6"/>
  <c r="R233" i="6"/>
  <c r="P233" i="6"/>
  <c r="BI232" i="6"/>
  <c r="BH232" i="6"/>
  <c r="BG232" i="6"/>
  <c r="BF232" i="6"/>
  <c r="T232" i="6"/>
  <c r="R232" i="6"/>
  <c r="P232" i="6"/>
  <c r="BI231" i="6"/>
  <c r="BH231" i="6"/>
  <c r="BG231" i="6"/>
  <c r="BF231" i="6"/>
  <c r="T231" i="6"/>
  <c r="R231" i="6"/>
  <c r="P231" i="6"/>
  <c r="BI230" i="6"/>
  <c r="BH230" i="6"/>
  <c r="BG230" i="6"/>
  <c r="BF230" i="6"/>
  <c r="T230" i="6"/>
  <c r="R230" i="6"/>
  <c r="P230" i="6"/>
  <c r="BI229" i="6"/>
  <c r="BH229" i="6"/>
  <c r="BG229" i="6"/>
  <c r="BF229" i="6"/>
  <c r="T229" i="6"/>
  <c r="R229" i="6"/>
  <c r="P229" i="6"/>
  <c r="BI228" i="6"/>
  <c r="BH228" i="6"/>
  <c r="BG228" i="6"/>
  <c r="BF228" i="6"/>
  <c r="T228" i="6"/>
  <c r="R228" i="6"/>
  <c r="P228" i="6"/>
  <c r="BI227" i="6"/>
  <c r="BH227" i="6"/>
  <c r="BG227" i="6"/>
  <c r="BF227" i="6"/>
  <c r="T227" i="6"/>
  <c r="R227" i="6"/>
  <c r="P227" i="6"/>
  <c r="BI226" i="6"/>
  <c r="BH226" i="6"/>
  <c r="BG226" i="6"/>
  <c r="BF226" i="6"/>
  <c r="T226" i="6"/>
  <c r="R226" i="6"/>
  <c r="P226" i="6"/>
  <c r="BI224" i="6"/>
  <c r="BH224" i="6"/>
  <c r="BG224" i="6"/>
  <c r="BF224" i="6"/>
  <c r="T224" i="6"/>
  <c r="R224" i="6"/>
  <c r="P224" i="6"/>
  <c r="BI223" i="6"/>
  <c r="BH223" i="6"/>
  <c r="BG223" i="6"/>
  <c r="BF223" i="6"/>
  <c r="T223" i="6"/>
  <c r="R223" i="6"/>
  <c r="P223" i="6"/>
  <c r="BI222" i="6"/>
  <c r="BH222" i="6"/>
  <c r="BG222" i="6"/>
  <c r="BF222" i="6"/>
  <c r="T222" i="6"/>
  <c r="R222" i="6"/>
  <c r="P222" i="6"/>
  <c r="BI221" i="6"/>
  <c r="BH221" i="6"/>
  <c r="BG221" i="6"/>
  <c r="BF221" i="6"/>
  <c r="T221" i="6"/>
  <c r="R221" i="6"/>
  <c r="P221" i="6"/>
  <c r="BI220" i="6"/>
  <c r="BH220" i="6"/>
  <c r="BG220" i="6"/>
  <c r="BF220" i="6"/>
  <c r="T220" i="6"/>
  <c r="R220" i="6"/>
  <c r="P220" i="6"/>
  <c r="BI219" i="6"/>
  <c r="BH219" i="6"/>
  <c r="BG219" i="6"/>
  <c r="BF219" i="6"/>
  <c r="T219" i="6"/>
  <c r="R219" i="6"/>
  <c r="P219" i="6"/>
  <c r="BI217" i="6"/>
  <c r="BH217" i="6"/>
  <c r="BG217" i="6"/>
  <c r="BF217" i="6"/>
  <c r="T217" i="6"/>
  <c r="R217" i="6"/>
  <c r="P217" i="6"/>
  <c r="BI216" i="6"/>
  <c r="BH216" i="6"/>
  <c r="BG216" i="6"/>
  <c r="BF216" i="6"/>
  <c r="T216" i="6"/>
  <c r="R216" i="6"/>
  <c r="P216" i="6"/>
  <c r="BI214" i="6"/>
  <c r="BH214" i="6"/>
  <c r="BG214" i="6"/>
  <c r="BF214" i="6"/>
  <c r="T214" i="6"/>
  <c r="R214" i="6"/>
  <c r="P214" i="6"/>
  <c r="BI213" i="6"/>
  <c r="BH213" i="6"/>
  <c r="BG213" i="6"/>
  <c r="BF213" i="6"/>
  <c r="T213" i="6"/>
  <c r="R213" i="6"/>
  <c r="P213" i="6"/>
  <c r="BI212" i="6"/>
  <c r="BH212" i="6"/>
  <c r="BG212" i="6"/>
  <c r="BF212" i="6"/>
  <c r="T212" i="6"/>
  <c r="R212" i="6"/>
  <c r="P212" i="6"/>
  <c r="BI211" i="6"/>
  <c r="BH211" i="6"/>
  <c r="BG211" i="6"/>
  <c r="BF211" i="6"/>
  <c r="T211" i="6"/>
  <c r="R211" i="6"/>
  <c r="P211" i="6"/>
  <c r="BI210" i="6"/>
  <c r="BH210" i="6"/>
  <c r="BG210" i="6"/>
  <c r="BF210" i="6"/>
  <c r="T210" i="6"/>
  <c r="R210" i="6"/>
  <c r="P210" i="6"/>
  <c r="BI209" i="6"/>
  <c r="BH209" i="6"/>
  <c r="BG209" i="6"/>
  <c r="BF209" i="6"/>
  <c r="T209" i="6"/>
  <c r="R209" i="6"/>
  <c r="P209" i="6"/>
  <c r="BI206" i="6"/>
  <c r="BH206" i="6"/>
  <c r="BG206" i="6"/>
  <c r="BF206" i="6"/>
  <c r="T206" i="6"/>
  <c r="R206" i="6"/>
  <c r="P206" i="6"/>
  <c r="BI201" i="6"/>
  <c r="BH201" i="6"/>
  <c r="BG201" i="6"/>
  <c r="BF201" i="6"/>
  <c r="T201" i="6"/>
  <c r="R201" i="6"/>
  <c r="P201" i="6"/>
  <c r="BI195" i="6"/>
  <c r="BH195" i="6"/>
  <c r="BG195" i="6"/>
  <c r="BF195" i="6"/>
  <c r="T195" i="6"/>
  <c r="T194" i="6"/>
  <c r="R195" i="6"/>
  <c r="R194" i="6"/>
  <c r="P195" i="6"/>
  <c r="P194" i="6" s="1"/>
  <c r="BI192" i="6"/>
  <c r="BH192" i="6"/>
  <c r="BG192" i="6"/>
  <c r="BF192" i="6"/>
  <c r="T192" i="6"/>
  <c r="R192" i="6"/>
  <c r="P192" i="6"/>
  <c r="BI191" i="6"/>
  <c r="BH191" i="6"/>
  <c r="BG191" i="6"/>
  <c r="BF191" i="6"/>
  <c r="T191" i="6"/>
  <c r="R191" i="6"/>
  <c r="P191" i="6"/>
  <c r="BI185" i="6"/>
  <c r="BH185" i="6"/>
  <c r="BG185" i="6"/>
  <c r="BF185" i="6"/>
  <c r="T185" i="6"/>
  <c r="R185" i="6"/>
  <c r="P185" i="6"/>
  <c r="BI184" i="6"/>
  <c r="BH184" i="6"/>
  <c r="BG184" i="6"/>
  <c r="BF184" i="6"/>
  <c r="T184" i="6"/>
  <c r="R184" i="6"/>
  <c r="P184" i="6"/>
  <c r="BI183" i="6"/>
  <c r="BH183" i="6"/>
  <c r="BG183" i="6"/>
  <c r="BF183" i="6"/>
  <c r="T183" i="6"/>
  <c r="R183" i="6"/>
  <c r="P183" i="6"/>
  <c r="BI181" i="6"/>
  <c r="BH181" i="6"/>
  <c r="BG181" i="6"/>
  <c r="BF181" i="6"/>
  <c r="T181" i="6"/>
  <c r="R181" i="6"/>
  <c r="P181" i="6"/>
  <c r="BI175" i="6"/>
  <c r="BH175" i="6"/>
  <c r="BG175" i="6"/>
  <c r="BF175" i="6"/>
  <c r="T175" i="6"/>
  <c r="R175" i="6"/>
  <c r="P175" i="6"/>
  <c r="BI170" i="6"/>
  <c r="BH170" i="6"/>
  <c r="BG170" i="6"/>
  <c r="BF170" i="6"/>
  <c r="T170" i="6"/>
  <c r="R170" i="6"/>
  <c r="P170" i="6"/>
  <c r="BI166" i="6"/>
  <c r="BH166" i="6"/>
  <c r="BG166" i="6"/>
  <c r="BF166" i="6"/>
  <c r="T166" i="6"/>
  <c r="R166" i="6"/>
  <c r="P166" i="6"/>
  <c r="BI164" i="6"/>
  <c r="BH164" i="6"/>
  <c r="BG164" i="6"/>
  <c r="BF164" i="6"/>
  <c r="T164" i="6"/>
  <c r="R164" i="6"/>
  <c r="P164" i="6"/>
  <c r="BI160" i="6"/>
  <c r="BH160" i="6"/>
  <c r="BG160" i="6"/>
  <c r="BF160" i="6"/>
  <c r="T160" i="6"/>
  <c r="R160" i="6"/>
  <c r="P160" i="6"/>
  <c r="BI158" i="6"/>
  <c r="BH158" i="6"/>
  <c r="BG158" i="6"/>
  <c r="BF158" i="6"/>
  <c r="T158" i="6"/>
  <c r="R158" i="6"/>
  <c r="P158" i="6"/>
  <c r="BI156" i="6"/>
  <c r="BH156" i="6"/>
  <c r="BG156" i="6"/>
  <c r="BF156" i="6"/>
  <c r="T156" i="6"/>
  <c r="R156" i="6"/>
  <c r="P156" i="6"/>
  <c r="BI152" i="6"/>
  <c r="BH152" i="6"/>
  <c r="BG152" i="6"/>
  <c r="BF152" i="6"/>
  <c r="T152" i="6"/>
  <c r="R152" i="6"/>
  <c r="P152" i="6"/>
  <c r="BI151" i="6"/>
  <c r="BH151" i="6"/>
  <c r="BG151" i="6"/>
  <c r="BF151" i="6"/>
  <c r="T151" i="6"/>
  <c r="R151" i="6"/>
  <c r="P151" i="6"/>
  <c r="BI149" i="6"/>
  <c r="BH149" i="6"/>
  <c r="BG149" i="6"/>
  <c r="BF149" i="6"/>
  <c r="T149" i="6"/>
  <c r="R149" i="6"/>
  <c r="P149" i="6"/>
  <c r="BI148" i="6"/>
  <c r="BH148" i="6"/>
  <c r="BG148" i="6"/>
  <c r="BF148" i="6"/>
  <c r="T148" i="6"/>
  <c r="R148" i="6"/>
  <c r="P148" i="6"/>
  <c r="BI146" i="6"/>
  <c r="BH146" i="6"/>
  <c r="BG146" i="6"/>
  <c r="BF146" i="6"/>
  <c r="T146" i="6"/>
  <c r="R146" i="6"/>
  <c r="P146" i="6"/>
  <c r="BI144" i="6"/>
  <c r="BH144" i="6"/>
  <c r="BG144" i="6"/>
  <c r="BF144" i="6"/>
  <c r="T144" i="6"/>
  <c r="R144" i="6"/>
  <c r="P144" i="6"/>
  <c r="BI139" i="6"/>
  <c r="BH139" i="6"/>
  <c r="BG139" i="6"/>
  <c r="BF139" i="6"/>
  <c r="T139" i="6"/>
  <c r="R139" i="6"/>
  <c r="P139" i="6"/>
  <c r="BI134" i="6"/>
  <c r="BH134" i="6"/>
  <c r="BG134" i="6"/>
  <c r="BF134" i="6"/>
  <c r="T134" i="6"/>
  <c r="R134" i="6"/>
  <c r="P134" i="6"/>
  <c r="BI133" i="6"/>
  <c r="BH133" i="6"/>
  <c r="BG133" i="6"/>
  <c r="BF133" i="6"/>
  <c r="T133" i="6"/>
  <c r="R133" i="6"/>
  <c r="P133" i="6"/>
  <c r="BI132" i="6"/>
  <c r="BH132" i="6"/>
  <c r="BG132" i="6"/>
  <c r="BF132" i="6"/>
  <c r="T132" i="6"/>
  <c r="R132" i="6"/>
  <c r="P132" i="6"/>
  <c r="BI128" i="6"/>
  <c r="BH128" i="6"/>
  <c r="BG128" i="6"/>
  <c r="BF128" i="6"/>
  <c r="T128" i="6"/>
  <c r="R128" i="6"/>
  <c r="P128" i="6"/>
  <c r="J121" i="6"/>
  <c r="F121" i="6"/>
  <c r="F119" i="6"/>
  <c r="E117" i="6"/>
  <c r="J91" i="6"/>
  <c r="F91" i="6"/>
  <c r="F89" i="6"/>
  <c r="E87" i="6"/>
  <c r="J24" i="6"/>
  <c r="E24" i="6"/>
  <c r="J92" i="6" s="1"/>
  <c r="J23" i="6"/>
  <c r="F122" i="6"/>
  <c r="J89" i="6"/>
  <c r="E7" i="6"/>
  <c r="E115" i="6" s="1"/>
  <c r="J37" i="5"/>
  <c r="J36" i="5"/>
  <c r="AY98" i="1"/>
  <c r="J35" i="5"/>
  <c r="AX98" i="1"/>
  <c r="BI273" i="5"/>
  <c r="BH273" i="5"/>
  <c r="BG273" i="5"/>
  <c r="BF273" i="5"/>
  <c r="T273" i="5"/>
  <c r="R273" i="5"/>
  <c r="P273" i="5"/>
  <c r="BI272" i="5"/>
  <c r="BH272" i="5"/>
  <c r="BG272" i="5"/>
  <c r="BF272" i="5"/>
  <c r="T272" i="5"/>
  <c r="R272" i="5"/>
  <c r="P272" i="5"/>
  <c r="BI270" i="5"/>
  <c r="BH270" i="5"/>
  <c r="BG270" i="5"/>
  <c r="BF270" i="5"/>
  <c r="T270" i="5"/>
  <c r="R270" i="5"/>
  <c r="P270" i="5"/>
  <c r="BI269" i="5"/>
  <c r="BH269" i="5"/>
  <c r="BG269" i="5"/>
  <c r="BF269" i="5"/>
  <c r="T269" i="5"/>
  <c r="R269" i="5"/>
  <c r="P269" i="5"/>
  <c r="BI267" i="5"/>
  <c r="BH267" i="5"/>
  <c r="BG267" i="5"/>
  <c r="BF267" i="5"/>
  <c r="T267" i="5"/>
  <c r="R267" i="5"/>
  <c r="P267" i="5"/>
  <c r="BI266" i="5"/>
  <c r="BH266" i="5"/>
  <c r="BG266" i="5"/>
  <c r="BF266" i="5"/>
  <c r="T266" i="5"/>
  <c r="R266" i="5"/>
  <c r="P266" i="5"/>
  <c r="BI264" i="5"/>
  <c r="BH264" i="5"/>
  <c r="BG264" i="5"/>
  <c r="BF264" i="5"/>
  <c r="T264" i="5"/>
  <c r="R264" i="5"/>
  <c r="P264" i="5"/>
  <c r="BI263" i="5"/>
  <c r="BH263" i="5"/>
  <c r="BG263" i="5"/>
  <c r="BF263" i="5"/>
  <c r="T263" i="5"/>
  <c r="R263" i="5"/>
  <c r="P263" i="5"/>
  <c r="BI262" i="5"/>
  <c r="BH262" i="5"/>
  <c r="BG262" i="5"/>
  <c r="BF262" i="5"/>
  <c r="T262" i="5"/>
  <c r="R262" i="5"/>
  <c r="P262" i="5"/>
  <c r="BI261" i="5"/>
  <c r="BH261" i="5"/>
  <c r="BG261" i="5"/>
  <c r="BF261" i="5"/>
  <c r="T261" i="5"/>
  <c r="R261" i="5"/>
  <c r="P261" i="5"/>
  <c r="BI260" i="5"/>
  <c r="BH260" i="5"/>
  <c r="BG260" i="5"/>
  <c r="BF260" i="5"/>
  <c r="T260" i="5"/>
  <c r="R260" i="5"/>
  <c r="P260" i="5"/>
  <c r="BI259" i="5"/>
  <c r="BH259" i="5"/>
  <c r="BG259" i="5"/>
  <c r="BF259" i="5"/>
  <c r="T259" i="5"/>
  <c r="R259" i="5"/>
  <c r="P259" i="5"/>
  <c r="BI256" i="5"/>
  <c r="BH256" i="5"/>
  <c r="BG256" i="5"/>
  <c r="BF256" i="5"/>
  <c r="T256" i="5"/>
  <c r="R256" i="5"/>
  <c r="P256" i="5"/>
  <c r="BI255" i="5"/>
  <c r="BH255" i="5"/>
  <c r="BG255" i="5"/>
  <c r="BF255" i="5"/>
  <c r="T255" i="5"/>
  <c r="R255" i="5"/>
  <c r="P255" i="5"/>
  <c r="BI254" i="5"/>
  <c r="BH254" i="5"/>
  <c r="BG254" i="5"/>
  <c r="BF254" i="5"/>
  <c r="T254" i="5"/>
  <c r="R254" i="5"/>
  <c r="P254" i="5"/>
  <c r="BI250" i="5"/>
  <c r="BH250" i="5"/>
  <c r="BG250" i="5"/>
  <c r="BF250" i="5"/>
  <c r="T250" i="5"/>
  <c r="R250" i="5"/>
  <c r="P250" i="5"/>
  <c r="BI249" i="5"/>
  <c r="BH249" i="5"/>
  <c r="BG249" i="5"/>
  <c r="BF249" i="5"/>
  <c r="T249" i="5"/>
  <c r="R249" i="5"/>
  <c r="P249" i="5"/>
  <c r="BI248" i="5"/>
  <c r="BH248" i="5"/>
  <c r="BG248" i="5"/>
  <c r="BF248" i="5"/>
  <c r="T248" i="5"/>
  <c r="R248" i="5"/>
  <c r="P248" i="5"/>
  <c r="BI247" i="5"/>
  <c r="BH247" i="5"/>
  <c r="BG247" i="5"/>
  <c r="BF247" i="5"/>
  <c r="T247" i="5"/>
  <c r="R247" i="5"/>
  <c r="P247" i="5"/>
  <c r="BI246" i="5"/>
  <c r="BH246" i="5"/>
  <c r="BG246" i="5"/>
  <c r="BF246" i="5"/>
  <c r="T246" i="5"/>
  <c r="R246" i="5"/>
  <c r="P246" i="5"/>
  <c r="BI245" i="5"/>
  <c r="BH245" i="5"/>
  <c r="BG245" i="5"/>
  <c r="BF245" i="5"/>
  <c r="T245" i="5"/>
  <c r="R245" i="5"/>
  <c r="P245" i="5"/>
  <c r="BI241" i="5"/>
  <c r="BH241" i="5"/>
  <c r="BG241" i="5"/>
  <c r="BF241" i="5"/>
  <c r="T241" i="5"/>
  <c r="R241" i="5"/>
  <c r="P241" i="5"/>
  <c r="BI239" i="5"/>
  <c r="BH239" i="5"/>
  <c r="BG239" i="5"/>
  <c r="BF239" i="5"/>
  <c r="T239" i="5"/>
  <c r="R239" i="5"/>
  <c r="P239" i="5"/>
  <c r="BI237" i="5"/>
  <c r="BH237" i="5"/>
  <c r="BG237" i="5"/>
  <c r="BF237" i="5"/>
  <c r="T237" i="5"/>
  <c r="R237" i="5"/>
  <c r="P237" i="5"/>
  <c r="BI235" i="5"/>
  <c r="BH235" i="5"/>
  <c r="BG235" i="5"/>
  <c r="BF235" i="5"/>
  <c r="T235" i="5"/>
  <c r="R235" i="5"/>
  <c r="P235" i="5"/>
  <c r="BI233" i="5"/>
  <c r="BH233" i="5"/>
  <c r="BG233" i="5"/>
  <c r="BF233" i="5"/>
  <c r="T233" i="5"/>
  <c r="R233" i="5"/>
  <c r="P233" i="5"/>
  <c r="BI231" i="5"/>
  <c r="BH231" i="5"/>
  <c r="BG231" i="5"/>
  <c r="BF231" i="5"/>
  <c r="T231" i="5"/>
  <c r="R231" i="5"/>
  <c r="P231" i="5"/>
  <c r="BI230" i="5"/>
  <c r="BH230" i="5"/>
  <c r="BG230" i="5"/>
  <c r="BF230" i="5"/>
  <c r="T230" i="5"/>
  <c r="R230" i="5"/>
  <c r="P230" i="5"/>
  <c r="BI229" i="5"/>
  <c r="BH229" i="5"/>
  <c r="BG229" i="5"/>
  <c r="BF229" i="5"/>
  <c r="T229" i="5"/>
  <c r="R229" i="5"/>
  <c r="P229" i="5"/>
  <c r="BI228" i="5"/>
  <c r="BH228" i="5"/>
  <c r="BG228" i="5"/>
  <c r="BF228" i="5"/>
  <c r="T228" i="5"/>
  <c r="R228" i="5"/>
  <c r="P228" i="5"/>
  <c r="BI227" i="5"/>
  <c r="BH227" i="5"/>
  <c r="BG227" i="5"/>
  <c r="BF227" i="5"/>
  <c r="T227" i="5"/>
  <c r="R227" i="5"/>
  <c r="P227" i="5"/>
  <c r="BI226" i="5"/>
  <c r="BH226" i="5"/>
  <c r="BG226" i="5"/>
  <c r="BF226" i="5"/>
  <c r="T226" i="5"/>
  <c r="R226" i="5"/>
  <c r="P226" i="5"/>
  <c r="BI225" i="5"/>
  <c r="BH225" i="5"/>
  <c r="BG225" i="5"/>
  <c r="BF225" i="5"/>
  <c r="T225" i="5"/>
  <c r="R225" i="5"/>
  <c r="P225" i="5"/>
  <c r="BI224" i="5"/>
  <c r="BH224" i="5"/>
  <c r="BG224" i="5"/>
  <c r="BF224" i="5"/>
  <c r="T224" i="5"/>
  <c r="R224" i="5"/>
  <c r="P224" i="5"/>
  <c r="BI223" i="5"/>
  <c r="BH223" i="5"/>
  <c r="BG223" i="5"/>
  <c r="BF223" i="5"/>
  <c r="T223" i="5"/>
  <c r="R223" i="5"/>
  <c r="P223" i="5"/>
  <c r="BI222" i="5"/>
  <c r="BH222" i="5"/>
  <c r="BG222" i="5"/>
  <c r="BF222" i="5"/>
  <c r="T222" i="5"/>
  <c r="R222" i="5"/>
  <c r="P222" i="5"/>
  <c r="BI221" i="5"/>
  <c r="BH221" i="5"/>
  <c r="BG221" i="5"/>
  <c r="BF221" i="5"/>
  <c r="T221" i="5"/>
  <c r="R221" i="5"/>
  <c r="P221" i="5"/>
  <c r="BI220" i="5"/>
  <c r="BH220" i="5"/>
  <c r="BG220" i="5"/>
  <c r="BF220" i="5"/>
  <c r="T220" i="5"/>
  <c r="R220" i="5"/>
  <c r="P220" i="5"/>
  <c r="BI219" i="5"/>
  <c r="BH219" i="5"/>
  <c r="BG219" i="5"/>
  <c r="BF219" i="5"/>
  <c r="T219" i="5"/>
  <c r="R219" i="5"/>
  <c r="P219" i="5"/>
  <c r="BI218" i="5"/>
  <c r="BH218" i="5"/>
  <c r="BG218" i="5"/>
  <c r="BF218" i="5"/>
  <c r="T218" i="5"/>
  <c r="R218" i="5"/>
  <c r="P218" i="5"/>
  <c r="BI216" i="5"/>
  <c r="BH216" i="5"/>
  <c r="BG216" i="5"/>
  <c r="BF216" i="5"/>
  <c r="T216" i="5"/>
  <c r="R216" i="5"/>
  <c r="P216" i="5"/>
  <c r="BI214" i="5"/>
  <c r="BH214" i="5"/>
  <c r="BG214" i="5"/>
  <c r="BF214" i="5"/>
  <c r="T214" i="5"/>
  <c r="R214" i="5"/>
  <c r="P214" i="5"/>
  <c r="BI212" i="5"/>
  <c r="BH212" i="5"/>
  <c r="BG212" i="5"/>
  <c r="BF212" i="5"/>
  <c r="T212" i="5"/>
  <c r="R212" i="5"/>
  <c r="P212" i="5"/>
  <c r="BI210" i="5"/>
  <c r="BH210" i="5"/>
  <c r="BG210" i="5"/>
  <c r="BF210" i="5"/>
  <c r="T210" i="5"/>
  <c r="R210" i="5"/>
  <c r="P210" i="5"/>
  <c r="BI208" i="5"/>
  <c r="BH208" i="5"/>
  <c r="BG208" i="5"/>
  <c r="BF208" i="5"/>
  <c r="T208" i="5"/>
  <c r="R208" i="5"/>
  <c r="P208" i="5"/>
  <c r="BI206" i="5"/>
  <c r="BH206" i="5"/>
  <c r="BG206" i="5"/>
  <c r="BF206" i="5"/>
  <c r="T206" i="5"/>
  <c r="R206" i="5"/>
  <c r="P206" i="5"/>
  <c r="BI203" i="5"/>
  <c r="BH203" i="5"/>
  <c r="BG203" i="5"/>
  <c r="BF203" i="5"/>
  <c r="T203" i="5"/>
  <c r="R203" i="5"/>
  <c r="P203" i="5"/>
  <c r="BI199" i="5"/>
  <c r="BH199" i="5"/>
  <c r="BG199" i="5"/>
  <c r="BF199" i="5"/>
  <c r="T199" i="5"/>
  <c r="R199" i="5"/>
  <c r="P199" i="5"/>
  <c r="BI197" i="5"/>
  <c r="BH197" i="5"/>
  <c r="BG197" i="5"/>
  <c r="BF197" i="5"/>
  <c r="T197" i="5"/>
  <c r="R197" i="5"/>
  <c r="P197" i="5"/>
  <c r="BI196" i="5"/>
  <c r="BH196" i="5"/>
  <c r="BG196" i="5"/>
  <c r="BF196" i="5"/>
  <c r="T196" i="5"/>
  <c r="R196" i="5"/>
  <c r="P196" i="5"/>
  <c r="BI194" i="5"/>
  <c r="BH194" i="5"/>
  <c r="BG194" i="5"/>
  <c r="BF194" i="5"/>
  <c r="T194" i="5"/>
  <c r="R194" i="5"/>
  <c r="P194" i="5"/>
  <c r="BI192" i="5"/>
  <c r="BH192" i="5"/>
  <c r="BG192" i="5"/>
  <c r="BF192" i="5"/>
  <c r="T192" i="5"/>
  <c r="R192" i="5"/>
  <c r="P192" i="5"/>
  <c r="BI188" i="5"/>
  <c r="BH188" i="5"/>
  <c r="BG188" i="5"/>
  <c r="BF188" i="5"/>
  <c r="T188" i="5"/>
  <c r="R188" i="5"/>
  <c r="P188" i="5"/>
  <c r="BI186" i="5"/>
  <c r="BH186" i="5"/>
  <c r="BG186" i="5"/>
  <c r="BF186" i="5"/>
  <c r="T186" i="5"/>
  <c r="R186" i="5"/>
  <c r="P186" i="5"/>
  <c r="BI185" i="5"/>
  <c r="BH185" i="5"/>
  <c r="BG185" i="5"/>
  <c r="BF185" i="5"/>
  <c r="T185" i="5"/>
  <c r="R185" i="5"/>
  <c r="P185" i="5"/>
  <c r="BI184" i="5"/>
  <c r="BH184" i="5"/>
  <c r="BG184" i="5"/>
  <c r="BF184" i="5"/>
  <c r="T184" i="5"/>
  <c r="R184" i="5"/>
  <c r="P184" i="5"/>
  <c r="BI182" i="5"/>
  <c r="BH182" i="5"/>
  <c r="BG182" i="5"/>
  <c r="BF182" i="5"/>
  <c r="T182" i="5"/>
  <c r="R182" i="5"/>
  <c r="P182" i="5"/>
  <c r="BI176" i="5"/>
  <c r="BH176" i="5"/>
  <c r="BG176" i="5"/>
  <c r="BF176" i="5"/>
  <c r="T176" i="5"/>
  <c r="R176" i="5"/>
  <c r="P176" i="5"/>
  <c r="BI171" i="5"/>
  <c r="BH171" i="5"/>
  <c r="BG171" i="5"/>
  <c r="BF171" i="5"/>
  <c r="T171" i="5"/>
  <c r="R171" i="5"/>
  <c r="P171" i="5"/>
  <c r="BI167" i="5"/>
  <c r="BH167" i="5"/>
  <c r="BG167" i="5"/>
  <c r="BF167" i="5"/>
  <c r="T167" i="5"/>
  <c r="R167" i="5"/>
  <c r="P167" i="5"/>
  <c r="BI165" i="5"/>
  <c r="BH165" i="5"/>
  <c r="BG165" i="5"/>
  <c r="BF165" i="5"/>
  <c r="T165" i="5"/>
  <c r="R165" i="5"/>
  <c r="P165" i="5"/>
  <c r="BI161" i="5"/>
  <c r="BH161" i="5"/>
  <c r="BG161" i="5"/>
  <c r="BF161" i="5"/>
  <c r="T161" i="5"/>
  <c r="R161" i="5"/>
  <c r="P161" i="5"/>
  <c r="BI159" i="5"/>
  <c r="BH159" i="5"/>
  <c r="BG159" i="5"/>
  <c r="BF159" i="5"/>
  <c r="T159" i="5"/>
  <c r="R159" i="5"/>
  <c r="P159" i="5"/>
  <c r="BI157" i="5"/>
  <c r="BH157" i="5"/>
  <c r="BG157" i="5"/>
  <c r="BF157" i="5"/>
  <c r="T157" i="5"/>
  <c r="R157" i="5"/>
  <c r="P157" i="5"/>
  <c r="BI153" i="5"/>
  <c r="BH153" i="5"/>
  <c r="BG153" i="5"/>
  <c r="BF153" i="5"/>
  <c r="T153" i="5"/>
  <c r="R153" i="5"/>
  <c r="P153" i="5"/>
  <c r="BI152" i="5"/>
  <c r="BH152" i="5"/>
  <c r="BG152" i="5"/>
  <c r="BF152" i="5"/>
  <c r="T152" i="5"/>
  <c r="R152" i="5"/>
  <c r="P152" i="5"/>
  <c r="BI151" i="5"/>
  <c r="BH151" i="5"/>
  <c r="BG151" i="5"/>
  <c r="BF151" i="5"/>
  <c r="T151" i="5"/>
  <c r="R151" i="5"/>
  <c r="P151" i="5"/>
  <c r="BI147" i="5"/>
  <c r="BH147" i="5"/>
  <c r="BG147" i="5"/>
  <c r="BF147" i="5"/>
  <c r="T147" i="5"/>
  <c r="R147" i="5"/>
  <c r="P147" i="5"/>
  <c r="BI145" i="5"/>
  <c r="BH145" i="5"/>
  <c r="BG145" i="5"/>
  <c r="BF145" i="5"/>
  <c r="T145" i="5"/>
  <c r="R145" i="5"/>
  <c r="P145" i="5"/>
  <c r="BI132" i="5"/>
  <c r="BH132" i="5"/>
  <c r="BG132" i="5"/>
  <c r="BF132" i="5"/>
  <c r="T132" i="5"/>
  <c r="R132" i="5"/>
  <c r="P132" i="5"/>
  <c r="BI131" i="5"/>
  <c r="BH131" i="5"/>
  <c r="BG131" i="5"/>
  <c r="BF131" i="5"/>
  <c r="T131" i="5"/>
  <c r="R131" i="5"/>
  <c r="P131" i="5"/>
  <c r="BI129" i="5"/>
  <c r="BH129" i="5"/>
  <c r="BG129" i="5"/>
  <c r="BF129" i="5"/>
  <c r="T129" i="5"/>
  <c r="R129" i="5"/>
  <c r="P129" i="5"/>
  <c r="BI128" i="5"/>
  <c r="BH128" i="5"/>
  <c r="BG128" i="5"/>
  <c r="BF128" i="5"/>
  <c r="T128" i="5"/>
  <c r="R128" i="5"/>
  <c r="P128" i="5"/>
  <c r="J121" i="5"/>
  <c r="F121" i="5"/>
  <c r="F119" i="5"/>
  <c r="E117" i="5"/>
  <c r="J91" i="5"/>
  <c r="F91" i="5"/>
  <c r="F89" i="5"/>
  <c r="E87" i="5"/>
  <c r="J24" i="5"/>
  <c r="E24" i="5"/>
  <c r="J122" i="5" s="1"/>
  <c r="J23" i="5"/>
  <c r="F122" i="5"/>
  <c r="J89" i="5"/>
  <c r="E7" i="5"/>
  <c r="E85" i="5" s="1"/>
  <c r="J37" i="4"/>
  <c r="J36" i="4"/>
  <c r="AY97" i="1" s="1"/>
  <c r="J35" i="4"/>
  <c r="AX97" i="1"/>
  <c r="BI345" i="4"/>
  <c r="BH345" i="4"/>
  <c r="BG345" i="4"/>
  <c r="BF345" i="4"/>
  <c r="T345" i="4"/>
  <c r="R345" i="4"/>
  <c r="P345" i="4"/>
  <c r="BI344" i="4"/>
  <c r="BH344" i="4"/>
  <c r="BG344" i="4"/>
  <c r="BF344" i="4"/>
  <c r="T344" i="4"/>
  <c r="R344" i="4"/>
  <c r="P344" i="4"/>
  <c r="BI342" i="4"/>
  <c r="BH342" i="4"/>
  <c r="BG342" i="4"/>
  <c r="BF342" i="4"/>
  <c r="T342" i="4"/>
  <c r="R342" i="4"/>
  <c r="P342" i="4"/>
  <c r="BI338" i="4"/>
  <c r="BH338" i="4"/>
  <c r="BG338" i="4"/>
  <c r="BF338" i="4"/>
  <c r="T338" i="4"/>
  <c r="R338" i="4"/>
  <c r="P338" i="4"/>
  <c r="BI334" i="4"/>
  <c r="BH334" i="4"/>
  <c r="BG334" i="4"/>
  <c r="BF334" i="4"/>
  <c r="T334" i="4"/>
  <c r="R334" i="4"/>
  <c r="P334" i="4"/>
  <c r="BI332" i="4"/>
  <c r="BH332" i="4"/>
  <c r="BG332" i="4"/>
  <c r="BF332" i="4"/>
  <c r="T332" i="4"/>
  <c r="R332" i="4"/>
  <c r="P332" i="4"/>
  <c r="BI331" i="4"/>
  <c r="BH331" i="4"/>
  <c r="BG331" i="4"/>
  <c r="BF331" i="4"/>
  <c r="T331" i="4"/>
  <c r="R331" i="4"/>
  <c r="P331" i="4"/>
  <c r="BI328" i="4"/>
  <c r="BH328" i="4"/>
  <c r="BG328" i="4"/>
  <c r="BF328" i="4"/>
  <c r="T328" i="4"/>
  <c r="R328" i="4"/>
  <c r="P328" i="4"/>
  <c r="BI326" i="4"/>
  <c r="BH326" i="4"/>
  <c r="BG326" i="4"/>
  <c r="BF326" i="4"/>
  <c r="T326" i="4"/>
  <c r="R326" i="4"/>
  <c r="P326" i="4"/>
  <c r="BI325" i="4"/>
  <c r="BH325" i="4"/>
  <c r="BG325" i="4"/>
  <c r="BF325" i="4"/>
  <c r="T325" i="4"/>
  <c r="R325" i="4"/>
  <c r="P325" i="4"/>
  <c r="BI323" i="4"/>
  <c r="BH323" i="4"/>
  <c r="BG323" i="4"/>
  <c r="BF323" i="4"/>
  <c r="T323" i="4"/>
  <c r="R323" i="4"/>
  <c r="P323" i="4"/>
  <c r="BI322" i="4"/>
  <c r="BH322" i="4"/>
  <c r="BG322" i="4"/>
  <c r="BF322" i="4"/>
  <c r="T322" i="4"/>
  <c r="R322" i="4"/>
  <c r="P322" i="4"/>
  <c r="BI321" i="4"/>
  <c r="BH321" i="4"/>
  <c r="BG321" i="4"/>
  <c r="BF321" i="4"/>
  <c r="T321" i="4"/>
  <c r="R321" i="4"/>
  <c r="P321" i="4"/>
  <c r="BI320" i="4"/>
  <c r="BH320" i="4"/>
  <c r="BG320" i="4"/>
  <c r="BF320" i="4"/>
  <c r="T320" i="4"/>
  <c r="R320" i="4"/>
  <c r="P320" i="4"/>
  <c r="BI319" i="4"/>
  <c r="BH319" i="4"/>
  <c r="BG319" i="4"/>
  <c r="BF319" i="4"/>
  <c r="T319" i="4"/>
  <c r="R319" i="4"/>
  <c r="P319" i="4"/>
  <c r="BI317" i="4"/>
  <c r="BH317" i="4"/>
  <c r="BG317" i="4"/>
  <c r="BF317" i="4"/>
  <c r="T317" i="4"/>
  <c r="R317" i="4"/>
  <c r="P317" i="4"/>
  <c r="BI316" i="4"/>
  <c r="BH316" i="4"/>
  <c r="BG316" i="4"/>
  <c r="BF316" i="4"/>
  <c r="T316" i="4"/>
  <c r="R316" i="4"/>
  <c r="P316" i="4"/>
  <c r="BI315" i="4"/>
  <c r="BH315" i="4"/>
  <c r="BG315" i="4"/>
  <c r="BF315" i="4"/>
  <c r="T315" i="4"/>
  <c r="R315" i="4"/>
  <c r="P315" i="4"/>
  <c r="BI314" i="4"/>
  <c r="BH314" i="4"/>
  <c r="BG314" i="4"/>
  <c r="BF314" i="4"/>
  <c r="T314" i="4"/>
  <c r="R314" i="4"/>
  <c r="P314" i="4"/>
  <c r="BI312" i="4"/>
  <c r="BH312" i="4"/>
  <c r="BG312" i="4"/>
  <c r="BF312" i="4"/>
  <c r="T312" i="4"/>
  <c r="R312" i="4"/>
  <c r="P312" i="4"/>
  <c r="BI310" i="4"/>
  <c r="BH310" i="4"/>
  <c r="BG310" i="4"/>
  <c r="BF310" i="4"/>
  <c r="T310" i="4"/>
  <c r="R310" i="4"/>
  <c r="P310" i="4"/>
  <c r="BI308" i="4"/>
  <c r="BH308" i="4"/>
  <c r="BG308" i="4"/>
  <c r="BF308" i="4"/>
  <c r="T308" i="4"/>
  <c r="R308" i="4"/>
  <c r="P308" i="4"/>
  <c r="BI307" i="4"/>
  <c r="BH307" i="4"/>
  <c r="BG307" i="4"/>
  <c r="BF307" i="4"/>
  <c r="T307" i="4"/>
  <c r="R307" i="4"/>
  <c r="P307" i="4"/>
  <c r="BI305" i="4"/>
  <c r="BH305" i="4"/>
  <c r="BG305" i="4"/>
  <c r="BF305" i="4"/>
  <c r="T305" i="4"/>
  <c r="R305" i="4"/>
  <c r="P305" i="4"/>
  <c r="BI304" i="4"/>
  <c r="BH304" i="4"/>
  <c r="BG304" i="4"/>
  <c r="BF304" i="4"/>
  <c r="T304" i="4"/>
  <c r="R304" i="4"/>
  <c r="P304" i="4"/>
  <c r="BI303" i="4"/>
  <c r="BH303" i="4"/>
  <c r="BG303" i="4"/>
  <c r="BF303" i="4"/>
  <c r="T303" i="4"/>
  <c r="R303" i="4"/>
  <c r="P303" i="4"/>
  <c r="BI302" i="4"/>
  <c r="BH302" i="4"/>
  <c r="BG302" i="4"/>
  <c r="BF302" i="4"/>
  <c r="T302" i="4"/>
  <c r="R302" i="4"/>
  <c r="P302" i="4"/>
  <c r="BI300" i="4"/>
  <c r="BH300" i="4"/>
  <c r="BG300" i="4"/>
  <c r="BF300" i="4"/>
  <c r="T300" i="4"/>
  <c r="R300" i="4"/>
  <c r="P300" i="4"/>
  <c r="BI299" i="4"/>
  <c r="BH299" i="4"/>
  <c r="BG299" i="4"/>
  <c r="BF299" i="4"/>
  <c r="T299" i="4"/>
  <c r="R299" i="4"/>
  <c r="P299" i="4"/>
  <c r="BI297" i="4"/>
  <c r="BH297" i="4"/>
  <c r="BG297" i="4"/>
  <c r="BF297" i="4"/>
  <c r="T297" i="4"/>
  <c r="R297" i="4"/>
  <c r="P297" i="4"/>
  <c r="BI296" i="4"/>
  <c r="BH296" i="4"/>
  <c r="BG296" i="4"/>
  <c r="BF296" i="4"/>
  <c r="T296" i="4"/>
  <c r="R296" i="4"/>
  <c r="P296" i="4"/>
  <c r="BI295" i="4"/>
  <c r="BH295" i="4"/>
  <c r="BG295" i="4"/>
  <c r="BF295" i="4"/>
  <c r="T295" i="4"/>
  <c r="R295" i="4"/>
  <c r="P295" i="4"/>
  <c r="BI294" i="4"/>
  <c r="BH294" i="4"/>
  <c r="BG294" i="4"/>
  <c r="BF294" i="4"/>
  <c r="T294" i="4"/>
  <c r="R294" i="4"/>
  <c r="P294" i="4"/>
  <c r="BI293" i="4"/>
  <c r="BH293" i="4"/>
  <c r="BG293" i="4"/>
  <c r="BF293" i="4"/>
  <c r="T293" i="4"/>
  <c r="R293" i="4"/>
  <c r="P293" i="4"/>
  <c r="BI292" i="4"/>
  <c r="BH292" i="4"/>
  <c r="BG292" i="4"/>
  <c r="BF292" i="4"/>
  <c r="T292" i="4"/>
  <c r="R292" i="4"/>
  <c r="P292" i="4"/>
  <c r="BI291" i="4"/>
  <c r="BH291" i="4"/>
  <c r="BG291" i="4"/>
  <c r="BF291" i="4"/>
  <c r="T291" i="4"/>
  <c r="R291" i="4"/>
  <c r="P291" i="4"/>
  <c r="BI290" i="4"/>
  <c r="BH290" i="4"/>
  <c r="BG290" i="4"/>
  <c r="BF290" i="4"/>
  <c r="T290" i="4"/>
  <c r="R290" i="4"/>
  <c r="P290" i="4"/>
  <c r="BI288" i="4"/>
  <c r="BH288" i="4"/>
  <c r="BG288" i="4"/>
  <c r="BF288" i="4"/>
  <c r="T288" i="4"/>
  <c r="R288" i="4"/>
  <c r="P288" i="4"/>
  <c r="BI286" i="4"/>
  <c r="BH286" i="4"/>
  <c r="BG286" i="4"/>
  <c r="BF286" i="4"/>
  <c r="T286" i="4"/>
  <c r="R286" i="4"/>
  <c r="P286" i="4"/>
  <c r="BI284" i="4"/>
  <c r="BH284" i="4"/>
  <c r="BG284" i="4"/>
  <c r="BF284" i="4"/>
  <c r="T284" i="4"/>
  <c r="R284" i="4"/>
  <c r="P284" i="4"/>
  <c r="BI282" i="4"/>
  <c r="BH282" i="4"/>
  <c r="BG282" i="4"/>
  <c r="BF282" i="4"/>
  <c r="T282" i="4"/>
  <c r="R282" i="4"/>
  <c r="P282" i="4"/>
  <c r="BI280" i="4"/>
  <c r="BH280" i="4"/>
  <c r="BG280" i="4"/>
  <c r="BF280" i="4"/>
  <c r="T280" i="4"/>
  <c r="R280" i="4"/>
  <c r="P280" i="4"/>
  <c r="BI278" i="4"/>
  <c r="BH278" i="4"/>
  <c r="BG278" i="4"/>
  <c r="BF278" i="4"/>
  <c r="T278" i="4"/>
  <c r="R278" i="4"/>
  <c r="P278" i="4"/>
  <c r="BI276" i="4"/>
  <c r="BH276" i="4"/>
  <c r="BG276" i="4"/>
  <c r="BF276" i="4"/>
  <c r="T276" i="4"/>
  <c r="R276" i="4"/>
  <c r="P276" i="4"/>
  <c r="BI275" i="4"/>
  <c r="BH275" i="4"/>
  <c r="BG275" i="4"/>
  <c r="BF275" i="4"/>
  <c r="T275" i="4"/>
  <c r="R275" i="4"/>
  <c r="P275" i="4"/>
  <c r="BI274" i="4"/>
  <c r="BH274" i="4"/>
  <c r="BG274" i="4"/>
  <c r="BF274" i="4"/>
  <c r="T274" i="4"/>
  <c r="R274" i="4"/>
  <c r="P274" i="4"/>
  <c r="BI273" i="4"/>
  <c r="BH273" i="4"/>
  <c r="BG273" i="4"/>
  <c r="BF273" i="4"/>
  <c r="T273" i="4"/>
  <c r="R273" i="4"/>
  <c r="P273" i="4"/>
  <c r="BI272" i="4"/>
  <c r="BH272" i="4"/>
  <c r="BG272" i="4"/>
  <c r="BF272" i="4"/>
  <c r="T272" i="4"/>
  <c r="R272" i="4"/>
  <c r="P272" i="4"/>
  <c r="BI271" i="4"/>
  <c r="BH271" i="4"/>
  <c r="BG271" i="4"/>
  <c r="BF271" i="4"/>
  <c r="T271" i="4"/>
  <c r="R271" i="4"/>
  <c r="P271" i="4"/>
  <c r="BI270" i="4"/>
  <c r="BH270" i="4"/>
  <c r="BG270" i="4"/>
  <c r="BF270" i="4"/>
  <c r="T270" i="4"/>
  <c r="R270" i="4"/>
  <c r="P270" i="4"/>
  <c r="BI269" i="4"/>
  <c r="BH269" i="4"/>
  <c r="BG269" i="4"/>
  <c r="BF269" i="4"/>
  <c r="T269" i="4"/>
  <c r="R269" i="4"/>
  <c r="P269" i="4"/>
  <c r="BI268" i="4"/>
  <c r="BH268" i="4"/>
  <c r="BG268" i="4"/>
  <c r="BF268" i="4"/>
  <c r="T268" i="4"/>
  <c r="R268" i="4"/>
  <c r="P268" i="4"/>
  <c r="BI267" i="4"/>
  <c r="BH267" i="4"/>
  <c r="BG267" i="4"/>
  <c r="BF267" i="4"/>
  <c r="T267" i="4"/>
  <c r="R267" i="4"/>
  <c r="P267" i="4"/>
  <c r="BI266" i="4"/>
  <c r="BH266" i="4"/>
  <c r="BG266" i="4"/>
  <c r="BF266" i="4"/>
  <c r="T266" i="4"/>
  <c r="R266" i="4"/>
  <c r="P266" i="4"/>
  <c r="BI265" i="4"/>
  <c r="BH265" i="4"/>
  <c r="BG265" i="4"/>
  <c r="BF265" i="4"/>
  <c r="T265" i="4"/>
  <c r="R265" i="4"/>
  <c r="P265" i="4"/>
  <c r="BI264" i="4"/>
  <c r="BH264" i="4"/>
  <c r="BG264" i="4"/>
  <c r="BF264" i="4"/>
  <c r="T264" i="4"/>
  <c r="R264" i="4"/>
  <c r="P264" i="4"/>
  <c r="BI263" i="4"/>
  <c r="BH263" i="4"/>
  <c r="BG263" i="4"/>
  <c r="BF263" i="4"/>
  <c r="T263" i="4"/>
  <c r="R263" i="4"/>
  <c r="P263" i="4"/>
  <c r="BI262" i="4"/>
  <c r="BH262" i="4"/>
  <c r="BG262" i="4"/>
  <c r="BF262" i="4"/>
  <c r="T262" i="4"/>
  <c r="R262" i="4"/>
  <c r="P262" i="4"/>
  <c r="BI261" i="4"/>
  <c r="BH261" i="4"/>
  <c r="BG261" i="4"/>
  <c r="BF261" i="4"/>
  <c r="T261" i="4"/>
  <c r="R261" i="4"/>
  <c r="P261" i="4"/>
  <c r="BI260" i="4"/>
  <c r="BH260" i="4"/>
  <c r="BG260" i="4"/>
  <c r="BF260" i="4"/>
  <c r="T260" i="4"/>
  <c r="R260" i="4"/>
  <c r="P260" i="4"/>
  <c r="BI259" i="4"/>
  <c r="BH259" i="4"/>
  <c r="BG259" i="4"/>
  <c r="BF259" i="4"/>
  <c r="T259" i="4"/>
  <c r="R259" i="4"/>
  <c r="P259" i="4"/>
  <c r="BI258" i="4"/>
  <c r="BH258" i="4"/>
  <c r="BG258" i="4"/>
  <c r="BF258" i="4"/>
  <c r="T258" i="4"/>
  <c r="R258" i="4"/>
  <c r="P258" i="4"/>
  <c r="BI257" i="4"/>
  <c r="BH257" i="4"/>
  <c r="BG257" i="4"/>
  <c r="BF257" i="4"/>
  <c r="T257" i="4"/>
  <c r="R257" i="4"/>
  <c r="P257" i="4"/>
  <c r="BI256" i="4"/>
  <c r="BH256" i="4"/>
  <c r="BG256" i="4"/>
  <c r="BF256" i="4"/>
  <c r="T256" i="4"/>
  <c r="R256" i="4"/>
  <c r="P256" i="4"/>
  <c r="BI255" i="4"/>
  <c r="BH255" i="4"/>
  <c r="BG255" i="4"/>
  <c r="BF255" i="4"/>
  <c r="T255" i="4"/>
  <c r="R255" i="4"/>
  <c r="P255" i="4"/>
  <c r="BI254" i="4"/>
  <c r="BH254" i="4"/>
  <c r="BG254" i="4"/>
  <c r="BF254" i="4"/>
  <c r="T254" i="4"/>
  <c r="R254" i="4"/>
  <c r="P254" i="4"/>
  <c r="BI252" i="4"/>
  <c r="BH252" i="4"/>
  <c r="BG252" i="4"/>
  <c r="BF252" i="4"/>
  <c r="T252" i="4"/>
  <c r="R252" i="4"/>
  <c r="P252" i="4"/>
  <c r="BI251" i="4"/>
  <c r="BH251" i="4"/>
  <c r="BG251" i="4"/>
  <c r="BF251" i="4"/>
  <c r="T251" i="4"/>
  <c r="R251" i="4"/>
  <c r="P251" i="4"/>
  <c r="BI249" i="4"/>
  <c r="BH249" i="4"/>
  <c r="BG249" i="4"/>
  <c r="BF249" i="4"/>
  <c r="T249" i="4"/>
  <c r="R249" i="4"/>
  <c r="P249" i="4"/>
  <c r="BI247" i="4"/>
  <c r="BH247" i="4"/>
  <c r="BG247" i="4"/>
  <c r="BF247" i="4"/>
  <c r="T247" i="4"/>
  <c r="R247" i="4"/>
  <c r="P247" i="4"/>
  <c r="BI245" i="4"/>
  <c r="BH245" i="4"/>
  <c r="BG245" i="4"/>
  <c r="BF245" i="4"/>
  <c r="T245" i="4"/>
  <c r="R245" i="4"/>
  <c r="P245" i="4"/>
  <c r="BI243" i="4"/>
  <c r="BH243" i="4"/>
  <c r="BG243" i="4"/>
  <c r="BF243" i="4"/>
  <c r="T243" i="4"/>
  <c r="R243" i="4"/>
  <c r="P243" i="4"/>
  <c r="BI241" i="4"/>
  <c r="BH241" i="4"/>
  <c r="BG241" i="4"/>
  <c r="BF241" i="4"/>
  <c r="T241" i="4"/>
  <c r="R241" i="4"/>
  <c r="P241" i="4"/>
  <c r="BI239" i="4"/>
  <c r="BH239" i="4"/>
  <c r="BG239" i="4"/>
  <c r="BF239" i="4"/>
  <c r="T239" i="4"/>
  <c r="R239" i="4"/>
  <c r="P239" i="4"/>
  <c r="BI237" i="4"/>
  <c r="BH237" i="4"/>
  <c r="BG237" i="4"/>
  <c r="BF237" i="4"/>
  <c r="T237" i="4"/>
  <c r="R237" i="4"/>
  <c r="P237" i="4"/>
  <c r="BI235" i="4"/>
  <c r="BH235" i="4"/>
  <c r="BG235" i="4"/>
  <c r="BF235" i="4"/>
  <c r="T235" i="4"/>
  <c r="R235" i="4"/>
  <c r="P235" i="4"/>
  <c r="BI233" i="4"/>
  <c r="BH233" i="4"/>
  <c r="BG233" i="4"/>
  <c r="BF233" i="4"/>
  <c r="T233" i="4"/>
  <c r="R233" i="4"/>
  <c r="P233" i="4"/>
  <c r="BI231" i="4"/>
  <c r="BH231" i="4"/>
  <c r="BG231" i="4"/>
  <c r="BF231" i="4"/>
  <c r="T231" i="4"/>
  <c r="R231" i="4"/>
  <c r="P231" i="4"/>
  <c r="BI223" i="4"/>
  <c r="BH223" i="4"/>
  <c r="BG223" i="4"/>
  <c r="BF223" i="4"/>
  <c r="T223" i="4"/>
  <c r="T222" i="4"/>
  <c r="R223" i="4"/>
  <c r="R222" i="4"/>
  <c r="P223" i="4"/>
  <c r="P222" i="4" s="1"/>
  <c r="BI221" i="4"/>
  <c r="BH221" i="4"/>
  <c r="BG221" i="4"/>
  <c r="BF221" i="4"/>
  <c r="T221" i="4"/>
  <c r="R221" i="4"/>
  <c r="P221" i="4"/>
  <c r="BI220" i="4"/>
  <c r="BH220" i="4"/>
  <c r="BG220" i="4"/>
  <c r="BF220" i="4"/>
  <c r="T220" i="4"/>
  <c r="R220" i="4"/>
  <c r="P220" i="4"/>
  <c r="BI217" i="4"/>
  <c r="BH217" i="4"/>
  <c r="BG217" i="4"/>
  <c r="BF217" i="4"/>
  <c r="T217" i="4"/>
  <c r="R217" i="4"/>
  <c r="P217" i="4"/>
  <c r="BI216" i="4"/>
  <c r="BH216" i="4"/>
  <c r="BG216" i="4"/>
  <c r="BF216" i="4"/>
  <c r="T216" i="4"/>
  <c r="R216" i="4"/>
  <c r="P216" i="4"/>
  <c r="BI214" i="4"/>
  <c r="BH214" i="4"/>
  <c r="BG214" i="4"/>
  <c r="BF214" i="4"/>
  <c r="T214" i="4"/>
  <c r="R214" i="4"/>
  <c r="P214" i="4"/>
  <c r="BI213" i="4"/>
  <c r="BH213" i="4"/>
  <c r="BG213" i="4"/>
  <c r="BF213" i="4"/>
  <c r="T213" i="4"/>
  <c r="R213" i="4"/>
  <c r="P213" i="4"/>
  <c r="BI212" i="4"/>
  <c r="BH212" i="4"/>
  <c r="BG212" i="4"/>
  <c r="BF212" i="4"/>
  <c r="T212" i="4"/>
  <c r="R212" i="4"/>
  <c r="P212" i="4"/>
  <c r="BI210" i="4"/>
  <c r="BH210" i="4"/>
  <c r="BG210" i="4"/>
  <c r="BF210" i="4"/>
  <c r="T210" i="4"/>
  <c r="R210" i="4"/>
  <c r="P210" i="4"/>
  <c r="BI201" i="4"/>
  <c r="BH201" i="4"/>
  <c r="BG201" i="4"/>
  <c r="BF201" i="4"/>
  <c r="T201" i="4"/>
  <c r="R201" i="4"/>
  <c r="P201" i="4"/>
  <c r="BI193" i="4"/>
  <c r="BH193" i="4"/>
  <c r="BG193" i="4"/>
  <c r="BF193" i="4"/>
  <c r="T193" i="4"/>
  <c r="R193" i="4"/>
  <c r="P193" i="4"/>
  <c r="BI189" i="4"/>
  <c r="BH189" i="4"/>
  <c r="BG189" i="4"/>
  <c r="BF189" i="4"/>
  <c r="T189" i="4"/>
  <c r="R189" i="4"/>
  <c r="P189" i="4"/>
  <c r="BI187" i="4"/>
  <c r="BH187" i="4"/>
  <c r="BG187" i="4"/>
  <c r="BF187" i="4"/>
  <c r="T187" i="4"/>
  <c r="R187" i="4"/>
  <c r="P187" i="4"/>
  <c r="BI183" i="4"/>
  <c r="BH183" i="4"/>
  <c r="BG183" i="4"/>
  <c r="BF183" i="4"/>
  <c r="T183" i="4"/>
  <c r="R183" i="4"/>
  <c r="P183" i="4"/>
  <c r="BI181" i="4"/>
  <c r="BH181" i="4"/>
  <c r="BG181" i="4"/>
  <c r="BF181" i="4"/>
  <c r="T181" i="4"/>
  <c r="R181" i="4"/>
  <c r="P181" i="4"/>
  <c r="BI179" i="4"/>
  <c r="BH179" i="4"/>
  <c r="BG179" i="4"/>
  <c r="BF179" i="4"/>
  <c r="T179" i="4"/>
  <c r="R179" i="4"/>
  <c r="P179" i="4"/>
  <c r="BI175" i="4"/>
  <c r="BH175" i="4"/>
  <c r="BG175" i="4"/>
  <c r="BF175" i="4"/>
  <c r="T175" i="4"/>
  <c r="R175" i="4"/>
  <c r="P175" i="4"/>
  <c r="BI174" i="4"/>
  <c r="BH174" i="4"/>
  <c r="BG174" i="4"/>
  <c r="BF174" i="4"/>
  <c r="T174" i="4"/>
  <c r="R174" i="4"/>
  <c r="P174" i="4"/>
  <c r="BI173" i="4"/>
  <c r="BH173" i="4"/>
  <c r="BG173" i="4"/>
  <c r="BF173" i="4"/>
  <c r="T173" i="4"/>
  <c r="R173" i="4"/>
  <c r="P173" i="4"/>
  <c r="BI167" i="4"/>
  <c r="BH167" i="4"/>
  <c r="BG167" i="4"/>
  <c r="BF167" i="4"/>
  <c r="T167" i="4"/>
  <c r="R167" i="4"/>
  <c r="P167" i="4"/>
  <c r="BI165" i="4"/>
  <c r="BH165" i="4"/>
  <c r="BG165" i="4"/>
  <c r="BF165" i="4"/>
  <c r="T165" i="4"/>
  <c r="R165" i="4"/>
  <c r="P165" i="4"/>
  <c r="BI151" i="4"/>
  <c r="BH151" i="4"/>
  <c r="BG151" i="4"/>
  <c r="BF151" i="4"/>
  <c r="T151" i="4"/>
  <c r="R151" i="4"/>
  <c r="P151" i="4"/>
  <c r="BI150" i="4"/>
  <c r="BH150" i="4"/>
  <c r="BG150" i="4"/>
  <c r="BF150" i="4"/>
  <c r="T150" i="4"/>
  <c r="R150" i="4"/>
  <c r="P150" i="4"/>
  <c r="BI142" i="4"/>
  <c r="BH142" i="4"/>
  <c r="BG142" i="4"/>
  <c r="BF142" i="4"/>
  <c r="T142" i="4"/>
  <c r="R142" i="4"/>
  <c r="P142" i="4"/>
  <c r="BI138" i="4"/>
  <c r="BH138" i="4"/>
  <c r="BG138" i="4"/>
  <c r="BF138" i="4"/>
  <c r="T138" i="4"/>
  <c r="R138" i="4"/>
  <c r="P138" i="4"/>
  <c r="BI130" i="4"/>
  <c r="BH130" i="4"/>
  <c r="BG130" i="4"/>
  <c r="BF130" i="4"/>
  <c r="T130" i="4"/>
  <c r="R130" i="4"/>
  <c r="P130" i="4"/>
  <c r="J123" i="4"/>
  <c r="F123" i="4"/>
  <c r="F121" i="4"/>
  <c r="E119" i="4"/>
  <c r="J91" i="4"/>
  <c r="F91" i="4"/>
  <c r="F89" i="4"/>
  <c r="E87" i="4"/>
  <c r="J24" i="4"/>
  <c r="E24" i="4"/>
  <c r="J124" i="4" s="1"/>
  <c r="J23" i="4"/>
  <c r="F92" i="4"/>
  <c r="J121" i="4"/>
  <c r="E7" i="4"/>
  <c r="E117" i="4" s="1"/>
  <c r="J37" i="3"/>
  <c r="J36" i="3"/>
  <c r="AY96" i="1" s="1"/>
  <c r="J35" i="3"/>
  <c r="AX96" i="1"/>
  <c r="BI401" i="3"/>
  <c r="BH401" i="3"/>
  <c r="BG401" i="3"/>
  <c r="BF401" i="3"/>
  <c r="T401" i="3"/>
  <c r="R401" i="3"/>
  <c r="P401" i="3"/>
  <c r="BI400" i="3"/>
  <c r="BH400" i="3"/>
  <c r="BG400" i="3"/>
  <c r="BF400" i="3"/>
  <c r="T400" i="3"/>
  <c r="R400" i="3"/>
  <c r="P400" i="3"/>
  <c r="BI397" i="3"/>
  <c r="BH397" i="3"/>
  <c r="BG397" i="3"/>
  <c r="BF397" i="3"/>
  <c r="T397" i="3"/>
  <c r="R397" i="3"/>
  <c r="P397" i="3"/>
  <c r="BI393" i="3"/>
  <c r="BH393" i="3"/>
  <c r="BG393" i="3"/>
  <c r="BF393" i="3"/>
  <c r="T393" i="3"/>
  <c r="R393" i="3"/>
  <c r="P393" i="3"/>
  <c r="BI389" i="3"/>
  <c r="BH389" i="3"/>
  <c r="BG389" i="3"/>
  <c r="BF389" i="3"/>
  <c r="T389" i="3"/>
  <c r="R389" i="3"/>
  <c r="P389" i="3"/>
  <c r="BI387" i="3"/>
  <c r="BH387" i="3"/>
  <c r="BG387" i="3"/>
  <c r="BF387" i="3"/>
  <c r="T387" i="3"/>
  <c r="R387" i="3"/>
  <c r="P387" i="3"/>
  <c r="BI386" i="3"/>
  <c r="BH386" i="3"/>
  <c r="BG386" i="3"/>
  <c r="BF386" i="3"/>
  <c r="T386" i="3"/>
  <c r="R386" i="3"/>
  <c r="P386" i="3"/>
  <c r="BI383" i="3"/>
  <c r="BH383" i="3"/>
  <c r="BG383" i="3"/>
  <c r="BF383" i="3"/>
  <c r="T383" i="3"/>
  <c r="T382" i="3"/>
  <c r="R383" i="3"/>
  <c r="R382" i="3"/>
  <c r="P383" i="3"/>
  <c r="P382" i="3" s="1"/>
  <c r="BI378" i="3"/>
  <c r="BH378" i="3"/>
  <c r="BG378" i="3"/>
  <c r="BF378" i="3"/>
  <c r="T378" i="3"/>
  <c r="R378" i="3"/>
  <c r="P378" i="3"/>
  <c r="BI377" i="3"/>
  <c r="BH377" i="3"/>
  <c r="BG377" i="3"/>
  <c r="BF377" i="3"/>
  <c r="T377" i="3"/>
  <c r="R377" i="3"/>
  <c r="P377" i="3"/>
  <c r="BI376" i="3"/>
  <c r="BH376" i="3"/>
  <c r="BG376" i="3"/>
  <c r="BF376" i="3"/>
  <c r="T376" i="3"/>
  <c r="R376" i="3"/>
  <c r="P376" i="3"/>
  <c r="BI375" i="3"/>
  <c r="BH375" i="3"/>
  <c r="BG375" i="3"/>
  <c r="BF375" i="3"/>
  <c r="T375" i="3"/>
  <c r="R375" i="3"/>
  <c r="P375" i="3"/>
  <c r="BI373" i="3"/>
  <c r="BH373" i="3"/>
  <c r="BG373" i="3"/>
  <c r="BF373" i="3"/>
  <c r="T373" i="3"/>
  <c r="R373" i="3"/>
  <c r="P373" i="3"/>
  <c r="BI371" i="3"/>
  <c r="BH371" i="3"/>
  <c r="BG371" i="3"/>
  <c r="BF371" i="3"/>
  <c r="T371" i="3"/>
  <c r="R371" i="3"/>
  <c r="P371" i="3"/>
  <c r="BI370" i="3"/>
  <c r="BH370" i="3"/>
  <c r="BG370" i="3"/>
  <c r="BF370" i="3"/>
  <c r="T370" i="3"/>
  <c r="R370" i="3"/>
  <c r="P370" i="3"/>
  <c r="BI369" i="3"/>
  <c r="BH369" i="3"/>
  <c r="BG369" i="3"/>
  <c r="BF369" i="3"/>
  <c r="T369" i="3"/>
  <c r="R369" i="3"/>
  <c r="P369" i="3"/>
  <c r="BI367" i="3"/>
  <c r="BH367" i="3"/>
  <c r="BG367" i="3"/>
  <c r="BF367" i="3"/>
  <c r="T367" i="3"/>
  <c r="R367" i="3"/>
  <c r="P367" i="3"/>
  <c r="BI365" i="3"/>
  <c r="BH365" i="3"/>
  <c r="BG365" i="3"/>
  <c r="BF365" i="3"/>
  <c r="T365" i="3"/>
  <c r="R365" i="3"/>
  <c r="P365" i="3"/>
  <c r="BI363" i="3"/>
  <c r="BH363" i="3"/>
  <c r="BG363" i="3"/>
  <c r="BF363" i="3"/>
  <c r="T363" i="3"/>
  <c r="R363" i="3"/>
  <c r="P363" i="3"/>
  <c r="BI361" i="3"/>
  <c r="BH361" i="3"/>
  <c r="BG361" i="3"/>
  <c r="BF361" i="3"/>
  <c r="T361" i="3"/>
  <c r="R361" i="3"/>
  <c r="P361" i="3"/>
  <c r="BI360" i="3"/>
  <c r="BH360" i="3"/>
  <c r="BG360" i="3"/>
  <c r="BF360" i="3"/>
  <c r="T360" i="3"/>
  <c r="R360" i="3"/>
  <c r="P360" i="3"/>
  <c r="BI358" i="3"/>
  <c r="BH358" i="3"/>
  <c r="BG358" i="3"/>
  <c r="BF358" i="3"/>
  <c r="T358" i="3"/>
  <c r="R358" i="3"/>
  <c r="P358" i="3"/>
  <c r="BI357" i="3"/>
  <c r="BH357" i="3"/>
  <c r="BG357" i="3"/>
  <c r="BF357" i="3"/>
  <c r="T357" i="3"/>
  <c r="R357" i="3"/>
  <c r="P357" i="3"/>
  <c r="BI356" i="3"/>
  <c r="BH356" i="3"/>
  <c r="BG356" i="3"/>
  <c r="BF356" i="3"/>
  <c r="T356" i="3"/>
  <c r="R356" i="3"/>
  <c r="P356" i="3"/>
  <c r="BI355" i="3"/>
  <c r="BH355" i="3"/>
  <c r="BG355" i="3"/>
  <c r="BF355" i="3"/>
  <c r="T355" i="3"/>
  <c r="R355" i="3"/>
  <c r="P355" i="3"/>
  <c r="BI353" i="3"/>
  <c r="BH353" i="3"/>
  <c r="BG353" i="3"/>
  <c r="BF353" i="3"/>
  <c r="T353" i="3"/>
  <c r="R353" i="3"/>
  <c r="P353" i="3"/>
  <c r="BI351" i="3"/>
  <c r="BH351" i="3"/>
  <c r="BG351" i="3"/>
  <c r="BF351" i="3"/>
  <c r="T351" i="3"/>
  <c r="R351" i="3"/>
  <c r="P351" i="3"/>
  <c r="BI350" i="3"/>
  <c r="BH350" i="3"/>
  <c r="BG350" i="3"/>
  <c r="BF350" i="3"/>
  <c r="T350" i="3"/>
  <c r="R350" i="3"/>
  <c r="P350" i="3"/>
  <c r="BI349" i="3"/>
  <c r="BH349" i="3"/>
  <c r="BG349" i="3"/>
  <c r="BF349" i="3"/>
  <c r="T349" i="3"/>
  <c r="R349" i="3"/>
  <c r="P349" i="3"/>
  <c r="BI348" i="3"/>
  <c r="BH348" i="3"/>
  <c r="BG348" i="3"/>
  <c r="BF348" i="3"/>
  <c r="T348" i="3"/>
  <c r="R348" i="3"/>
  <c r="P348" i="3"/>
  <c r="BI347" i="3"/>
  <c r="BH347" i="3"/>
  <c r="BG347" i="3"/>
  <c r="BF347" i="3"/>
  <c r="T347" i="3"/>
  <c r="R347" i="3"/>
  <c r="P347" i="3"/>
  <c r="BI346" i="3"/>
  <c r="BH346" i="3"/>
  <c r="BG346" i="3"/>
  <c r="BF346" i="3"/>
  <c r="T346" i="3"/>
  <c r="R346" i="3"/>
  <c r="P346" i="3"/>
  <c r="BI345" i="3"/>
  <c r="BH345" i="3"/>
  <c r="BG345" i="3"/>
  <c r="BF345" i="3"/>
  <c r="T345" i="3"/>
  <c r="R345" i="3"/>
  <c r="P345" i="3"/>
  <c r="BI344" i="3"/>
  <c r="BH344" i="3"/>
  <c r="BG344" i="3"/>
  <c r="BF344" i="3"/>
  <c r="T344" i="3"/>
  <c r="R344" i="3"/>
  <c r="P344" i="3"/>
  <c r="BI343" i="3"/>
  <c r="BH343" i="3"/>
  <c r="BG343" i="3"/>
  <c r="BF343" i="3"/>
  <c r="T343" i="3"/>
  <c r="R343" i="3"/>
  <c r="P343" i="3"/>
  <c r="BI342" i="3"/>
  <c r="BH342" i="3"/>
  <c r="BG342" i="3"/>
  <c r="BF342" i="3"/>
  <c r="T342" i="3"/>
  <c r="R342" i="3"/>
  <c r="P342" i="3"/>
  <c r="BI341" i="3"/>
  <c r="BH341" i="3"/>
  <c r="BG341" i="3"/>
  <c r="BF341" i="3"/>
  <c r="T341" i="3"/>
  <c r="R341" i="3"/>
  <c r="P341" i="3"/>
  <c r="BI340" i="3"/>
  <c r="BH340" i="3"/>
  <c r="BG340" i="3"/>
  <c r="BF340" i="3"/>
  <c r="T340" i="3"/>
  <c r="R340" i="3"/>
  <c r="P340" i="3"/>
  <c r="BI339" i="3"/>
  <c r="BH339" i="3"/>
  <c r="BG339" i="3"/>
  <c r="BF339" i="3"/>
  <c r="T339" i="3"/>
  <c r="R339" i="3"/>
  <c r="P339" i="3"/>
  <c r="BI338" i="3"/>
  <c r="BH338" i="3"/>
  <c r="BG338" i="3"/>
  <c r="BF338" i="3"/>
  <c r="T338" i="3"/>
  <c r="R338" i="3"/>
  <c r="P338" i="3"/>
  <c r="BI337" i="3"/>
  <c r="BH337" i="3"/>
  <c r="BG337" i="3"/>
  <c r="BF337" i="3"/>
  <c r="T337" i="3"/>
  <c r="R337" i="3"/>
  <c r="P337" i="3"/>
  <c r="BI336" i="3"/>
  <c r="BH336" i="3"/>
  <c r="BG336" i="3"/>
  <c r="BF336" i="3"/>
  <c r="T336" i="3"/>
  <c r="R336" i="3"/>
  <c r="P336" i="3"/>
  <c r="BI335" i="3"/>
  <c r="BH335" i="3"/>
  <c r="BG335" i="3"/>
  <c r="BF335" i="3"/>
  <c r="T335" i="3"/>
  <c r="R335" i="3"/>
  <c r="P335" i="3"/>
  <c r="BI334" i="3"/>
  <c r="BH334" i="3"/>
  <c r="BG334" i="3"/>
  <c r="BF334" i="3"/>
  <c r="T334" i="3"/>
  <c r="R334" i="3"/>
  <c r="P334" i="3"/>
  <c r="BI332" i="3"/>
  <c r="BH332" i="3"/>
  <c r="BG332" i="3"/>
  <c r="BF332" i="3"/>
  <c r="T332" i="3"/>
  <c r="R332" i="3"/>
  <c r="P332" i="3"/>
  <c r="BI331" i="3"/>
  <c r="BH331" i="3"/>
  <c r="BG331" i="3"/>
  <c r="BF331" i="3"/>
  <c r="T331" i="3"/>
  <c r="R331" i="3"/>
  <c r="P331" i="3"/>
  <c r="BI330" i="3"/>
  <c r="BH330" i="3"/>
  <c r="BG330" i="3"/>
  <c r="BF330" i="3"/>
  <c r="T330" i="3"/>
  <c r="R330" i="3"/>
  <c r="P330" i="3"/>
  <c r="BI329" i="3"/>
  <c r="BH329" i="3"/>
  <c r="BG329" i="3"/>
  <c r="BF329" i="3"/>
  <c r="T329" i="3"/>
  <c r="R329" i="3"/>
  <c r="P329" i="3"/>
  <c r="BI328" i="3"/>
  <c r="BH328" i="3"/>
  <c r="BG328" i="3"/>
  <c r="BF328" i="3"/>
  <c r="T328" i="3"/>
  <c r="R328" i="3"/>
  <c r="P328" i="3"/>
  <c r="BI327" i="3"/>
  <c r="BH327" i="3"/>
  <c r="BG327" i="3"/>
  <c r="BF327" i="3"/>
  <c r="T327" i="3"/>
  <c r="R327" i="3"/>
  <c r="P327" i="3"/>
  <c r="BI326" i="3"/>
  <c r="BH326" i="3"/>
  <c r="BG326" i="3"/>
  <c r="BF326" i="3"/>
  <c r="T326" i="3"/>
  <c r="R326" i="3"/>
  <c r="P326" i="3"/>
  <c r="BI325" i="3"/>
  <c r="BH325" i="3"/>
  <c r="BG325" i="3"/>
  <c r="BF325" i="3"/>
  <c r="T325" i="3"/>
  <c r="R325" i="3"/>
  <c r="P325" i="3"/>
  <c r="BI324" i="3"/>
  <c r="BH324" i="3"/>
  <c r="BG324" i="3"/>
  <c r="BF324" i="3"/>
  <c r="T324" i="3"/>
  <c r="R324" i="3"/>
  <c r="P324" i="3"/>
  <c r="BI323" i="3"/>
  <c r="BH323" i="3"/>
  <c r="BG323" i="3"/>
  <c r="BF323" i="3"/>
  <c r="T323" i="3"/>
  <c r="R323" i="3"/>
  <c r="P323" i="3"/>
  <c r="BI322" i="3"/>
  <c r="BH322" i="3"/>
  <c r="BG322" i="3"/>
  <c r="BF322" i="3"/>
  <c r="T322" i="3"/>
  <c r="R322" i="3"/>
  <c r="P322" i="3"/>
  <c r="BI321" i="3"/>
  <c r="BH321" i="3"/>
  <c r="BG321" i="3"/>
  <c r="BF321" i="3"/>
  <c r="T321" i="3"/>
  <c r="R321" i="3"/>
  <c r="P321" i="3"/>
  <c r="BI320" i="3"/>
  <c r="BH320" i="3"/>
  <c r="BG320" i="3"/>
  <c r="BF320" i="3"/>
  <c r="T320" i="3"/>
  <c r="R320" i="3"/>
  <c r="P320" i="3"/>
  <c r="BI319" i="3"/>
  <c r="BH319" i="3"/>
  <c r="BG319" i="3"/>
  <c r="BF319" i="3"/>
  <c r="T319" i="3"/>
  <c r="R319" i="3"/>
  <c r="P319" i="3"/>
  <c r="BI318" i="3"/>
  <c r="BH318" i="3"/>
  <c r="BG318" i="3"/>
  <c r="BF318" i="3"/>
  <c r="T318" i="3"/>
  <c r="R318" i="3"/>
  <c r="P318" i="3"/>
  <c r="BI317" i="3"/>
  <c r="BH317" i="3"/>
  <c r="BG317" i="3"/>
  <c r="BF317" i="3"/>
  <c r="T317" i="3"/>
  <c r="R317" i="3"/>
  <c r="P317" i="3"/>
  <c r="BI316" i="3"/>
  <c r="BH316" i="3"/>
  <c r="BG316" i="3"/>
  <c r="BF316" i="3"/>
  <c r="T316" i="3"/>
  <c r="R316" i="3"/>
  <c r="P316" i="3"/>
  <c r="BI315" i="3"/>
  <c r="BH315" i="3"/>
  <c r="BG315" i="3"/>
  <c r="BF315" i="3"/>
  <c r="T315" i="3"/>
  <c r="R315" i="3"/>
  <c r="P315" i="3"/>
  <c r="BI314" i="3"/>
  <c r="BH314" i="3"/>
  <c r="BG314" i="3"/>
  <c r="BF314" i="3"/>
  <c r="T314" i="3"/>
  <c r="R314" i="3"/>
  <c r="P314" i="3"/>
  <c r="BI313" i="3"/>
  <c r="BH313" i="3"/>
  <c r="BG313" i="3"/>
  <c r="BF313" i="3"/>
  <c r="T313" i="3"/>
  <c r="R313" i="3"/>
  <c r="P313" i="3"/>
  <c r="BI312" i="3"/>
  <c r="BH312" i="3"/>
  <c r="BG312" i="3"/>
  <c r="BF312" i="3"/>
  <c r="T312" i="3"/>
  <c r="R312" i="3"/>
  <c r="P312" i="3"/>
  <c r="BI311" i="3"/>
  <c r="BH311" i="3"/>
  <c r="BG311" i="3"/>
  <c r="BF311" i="3"/>
  <c r="T311" i="3"/>
  <c r="R311" i="3"/>
  <c r="P311" i="3"/>
  <c r="BI310" i="3"/>
  <c r="BH310" i="3"/>
  <c r="BG310" i="3"/>
  <c r="BF310" i="3"/>
  <c r="T310" i="3"/>
  <c r="R310" i="3"/>
  <c r="P310" i="3"/>
  <c r="BI309" i="3"/>
  <c r="BH309" i="3"/>
  <c r="BG309" i="3"/>
  <c r="BF309" i="3"/>
  <c r="T309" i="3"/>
  <c r="R309" i="3"/>
  <c r="P309" i="3"/>
  <c r="BI308" i="3"/>
  <c r="BH308" i="3"/>
  <c r="BG308" i="3"/>
  <c r="BF308" i="3"/>
  <c r="T308" i="3"/>
  <c r="R308" i="3"/>
  <c r="P308" i="3"/>
  <c r="BI307" i="3"/>
  <c r="BH307" i="3"/>
  <c r="BG307" i="3"/>
  <c r="BF307" i="3"/>
  <c r="T307" i="3"/>
  <c r="R307" i="3"/>
  <c r="P307" i="3"/>
  <c r="BI306" i="3"/>
  <c r="BH306" i="3"/>
  <c r="BG306" i="3"/>
  <c r="BF306" i="3"/>
  <c r="T306" i="3"/>
  <c r="R306" i="3"/>
  <c r="P306" i="3"/>
  <c r="BI305" i="3"/>
  <c r="BH305" i="3"/>
  <c r="BG305" i="3"/>
  <c r="BF305" i="3"/>
  <c r="T305" i="3"/>
  <c r="R305" i="3"/>
  <c r="P305" i="3"/>
  <c r="BI304" i="3"/>
  <c r="BH304" i="3"/>
  <c r="BG304" i="3"/>
  <c r="BF304" i="3"/>
  <c r="T304" i="3"/>
  <c r="R304" i="3"/>
  <c r="P304" i="3"/>
  <c r="BI303" i="3"/>
  <c r="BH303" i="3"/>
  <c r="BG303" i="3"/>
  <c r="BF303" i="3"/>
  <c r="T303" i="3"/>
  <c r="R303" i="3"/>
  <c r="P303" i="3"/>
  <c r="BI302" i="3"/>
  <c r="BH302" i="3"/>
  <c r="BG302" i="3"/>
  <c r="BF302" i="3"/>
  <c r="T302" i="3"/>
  <c r="R302" i="3"/>
  <c r="P302" i="3"/>
  <c r="BI301" i="3"/>
  <c r="BH301" i="3"/>
  <c r="BG301" i="3"/>
  <c r="BF301" i="3"/>
  <c r="T301" i="3"/>
  <c r="R301" i="3"/>
  <c r="P301" i="3"/>
  <c r="BI300" i="3"/>
  <c r="BH300" i="3"/>
  <c r="BG300" i="3"/>
  <c r="BF300" i="3"/>
  <c r="T300" i="3"/>
  <c r="R300" i="3"/>
  <c r="P300" i="3"/>
  <c r="BI299" i="3"/>
  <c r="BH299" i="3"/>
  <c r="BG299" i="3"/>
  <c r="BF299" i="3"/>
  <c r="T299" i="3"/>
  <c r="R299" i="3"/>
  <c r="P299" i="3"/>
  <c r="BI298" i="3"/>
  <c r="BH298" i="3"/>
  <c r="BG298" i="3"/>
  <c r="BF298" i="3"/>
  <c r="T298" i="3"/>
  <c r="R298" i="3"/>
  <c r="P298" i="3"/>
  <c r="BI297" i="3"/>
  <c r="BH297" i="3"/>
  <c r="BG297" i="3"/>
  <c r="BF297" i="3"/>
  <c r="T297" i="3"/>
  <c r="R297" i="3"/>
  <c r="P297" i="3"/>
  <c r="BI296" i="3"/>
  <c r="BH296" i="3"/>
  <c r="BG296" i="3"/>
  <c r="BF296" i="3"/>
  <c r="T296" i="3"/>
  <c r="R296" i="3"/>
  <c r="P296" i="3"/>
  <c r="BI295" i="3"/>
  <c r="BH295" i="3"/>
  <c r="BG295" i="3"/>
  <c r="BF295" i="3"/>
  <c r="T295" i="3"/>
  <c r="R295" i="3"/>
  <c r="P295" i="3"/>
  <c r="BI294" i="3"/>
  <c r="BH294" i="3"/>
  <c r="BG294" i="3"/>
  <c r="BF294" i="3"/>
  <c r="T294" i="3"/>
  <c r="R294" i="3"/>
  <c r="P294" i="3"/>
  <c r="BI293" i="3"/>
  <c r="BH293" i="3"/>
  <c r="BG293" i="3"/>
  <c r="BF293" i="3"/>
  <c r="T293" i="3"/>
  <c r="R293" i="3"/>
  <c r="P293" i="3"/>
  <c r="BI292" i="3"/>
  <c r="BH292" i="3"/>
  <c r="BG292" i="3"/>
  <c r="BF292" i="3"/>
  <c r="T292" i="3"/>
  <c r="R292" i="3"/>
  <c r="P292" i="3"/>
  <c r="BI291" i="3"/>
  <c r="BH291" i="3"/>
  <c r="BG291" i="3"/>
  <c r="BF291" i="3"/>
  <c r="T291" i="3"/>
  <c r="R291" i="3"/>
  <c r="P291" i="3"/>
  <c r="BI290" i="3"/>
  <c r="BH290" i="3"/>
  <c r="BG290" i="3"/>
  <c r="BF290" i="3"/>
  <c r="T290" i="3"/>
  <c r="R290" i="3"/>
  <c r="P290" i="3"/>
  <c r="BI288" i="3"/>
  <c r="BH288" i="3"/>
  <c r="BG288" i="3"/>
  <c r="BF288" i="3"/>
  <c r="T288" i="3"/>
  <c r="R288" i="3"/>
  <c r="P288" i="3"/>
  <c r="BI287" i="3"/>
  <c r="BH287" i="3"/>
  <c r="BG287" i="3"/>
  <c r="BF287" i="3"/>
  <c r="T287" i="3"/>
  <c r="R287" i="3"/>
  <c r="P287" i="3"/>
  <c r="BI285" i="3"/>
  <c r="BH285" i="3"/>
  <c r="BG285" i="3"/>
  <c r="BF285" i="3"/>
  <c r="T285" i="3"/>
  <c r="R285" i="3"/>
  <c r="P285" i="3"/>
  <c r="BI284" i="3"/>
  <c r="BH284" i="3"/>
  <c r="BG284" i="3"/>
  <c r="BF284" i="3"/>
  <c r="T284" i="3"/>
  <c r="R284" i="3"/>
  <c r="P284" i="3"/>
  <c r="BI283" i="3"/>
  <c r="BH283" i="3"/>
  <c r="BG283" i="3"/>
  <c r="BF283" i="3"/>
  <c r="T283" i="3"/>
  <c r="R283" i="3"/>
  <c r="P283" i="3"/>
  <c r="BI282" i="3"/>
  <c r="BH282" i="3"/>
  <c r="BG282" i="3"/>
  <c r="BF282" i="3"/>
  <c r="T282" i="3"/>
  <c r="R282" i="3"/>
  <c r="P282" i="3"/>
  <c r="BI281" i="3"/>
  <c r="BH281" i="3"/>
  <c r="BG281" i="3"/>
  <c r="BF281" i="3"/>
  <c r="T281" i="3"/>
  <c r="R281" i="3"/>
  <c r="P281" i="3"/>
  <c r="BI280" i="3"/>
  <c r="BH280" i="3"/>
  <c r="BG280" i="3"/>
  <c r="BF280" i="3"/>
  <c r="T280" i="3"/>
  <c r="R280" i="3"/>
  <c r="P280" i="3"/>
  <c r="BI279" i="3"/>
  <c r="BH279" i="3"/>
  <c r="BG279" i="3"/>
  <c r="BF279" i="3"/>
  <c r="T279" i="3"/>
  <c r="R279" i="3"/>
  <c r="P279" i="3"/>
  <c r="BI278" i="3"/>
  <c r="BH278" i="3"/>
  <c r="BG278" i="3"/>
  <c r="BF278" i="3"/>
  <c r="T278" i="3"/>
  <c r="R278" i="3"/>
  <c r="P278" i="3"/>
  <c r="BI277" i="3"/>
  <c r="BH277" i="3"/>
  <c r="BG277" i="3"/>
  <c r="BF277" i="3"/>
  <c r="T277" i="3"/>
  <c r="R277" i="3"/>
  <c r="P277" i="3"/>
  <c r="BI276" i="3"/>
  <c r="BH276" i="3"/>
  <c r="BG276" i="3"/>
  <c r="BF276" i="3"/>
  <c r="T276" i="3"/>
  <c r="R276" i="3"/>
  <c r="P276" i="3"/>
  <c r="BI275" i="3"/>
  <c r="BH275" i="3"/>
  <c r="BG275" i="3"/>
  <c r="BF275" i="3"/>
  <c r="T275" i="3"/>
  <c r="R275" i="3"/>
  <c r="P275" i="3"/>
  <c r="BI274" i="3"/>
  <c r="BH274" i="3"/>
  <c r="BG274" i="3"/>
  <c r="BF274" i="3"/>
  <c r="T274" i="3"/>
  <c r="R274" i="3"/>
  <c r="P274" i="3"/>
  <c r="BI273" i="3"/>
  <c r="BH273" i="3"/>
  <c r="BG273" i="3"/>
  <c r="BF273" i="3"/>
  <c r="T273" i="3"/>
  <c r="R273" i="3"/>
  <c r="P273" i="3"/>
  <c r="BI272" i="3"/>
  <c r="BH272" i="3"/>
  <c r="BG272" i="3"/>
  <c r="BF272" i="3"/>
  <c r="T272" i="3"/>
  <c r="R272" i="3"/>
  <c r="P272" i="3"/>
  <c r="BI271" i="3"/>
  <c r="BH271" i="3"/>
  <c r="BG271" i="3"/>
  <c r="BF271" i="3"/>
  <c r="T271" i="3"/>
  <c r="R271" i="3"/>
  <c r="P271" i="3"/>
  <c r="BI270" i="3"/>
  <c r="BH270" i="3"/>
  <c r="BG270" i="3"/>
  <c r="BF270" i="3"/>
  <c r="T270" i="3"/>
  <c r="R270" i="3"/>
  <c r="P270" i="3"/>
  <c r="BI269" i="3"/>
  <c r="BH269" i="3"/>
  <c r="BG269" i="3"/>
  <c r="BF269" i="3"/>
  <c r="T269" i="3"/>
  <c r="R269" i="3"/>
  <c r="P269" i="3"/>
  <c r="BI268" i="3"/>
  <c r="BH268" i="3"/>
  <c r="BG268" i="3"/>
  <c r="BF268" i="3"/>
  <c r="T268" i="3"/>
  <c r="R268" i="3"/>
  <c r="P268" i="3"/>
  <c r="BI264" i="3"/>
  <c r="BH264" i="3"/>
  <c r="BG264" i="3"/>
  <c r="BF264" i="3"/>
  <c r="T264" i="3"/>
  <c r="R264" i="3"/>
  <c r="P264" i="3"/>
  <c r="BI262" i="3"/>
  <c r="BH262" i="3"/>
  <c r="BG262" i="3"/>
  <c r="BF262" i="3"/>
  <c r="T262" i="3"/>
  <c r="R262" i="3"/>
  <c r="P262" i="3"/>
  <c r="BI257" i="3"/>
  <c r="BH257" i="3"/>
  <c r="BG257" i="3"/>
  <c r="BF257" i="3"/>
  <c r="T257" i="3"/>
  <c r="R257" i="3"/>
  <c r="P257" i="3"/>
  <c r="BI255" i="3"/>
  <c r="BH255" i="3"/>
  <c r="BG255" i="3"/>
  <c r="BF255" i="3"/>
  <c r="T255" i="3"/>
  <c r="R255" i="3"/>
  <c r="P255" i="3"/>
  <c r="BI253" i="3"/>
  <c r="BH253" i="3"/>
  <c r="BG253" i="3"/>
  <c r="BF253" i="3"/>
  <c r="T253" i="3"/>
  <c r="R253" i="3"/>
  <c r="P253" i="3"/>
  <c r="BI251" i="3"/>
  <c r="BH251" i="3"/>
  <c r="BG251" i="3"/>
  <c r="BF251" i="3"/>
  <c r="T251" i="3"/>
  <c r="R251" i="3"/>
  <c r="P251" i="3"/>
  <c r="BI249" i="3"/>
  <c r="BH249" i="3"/>
  <c r="BG249" i="3"/>
  <c r="BF249" i="3"/>
  <c r="T249" i="3"/>
  <c r="R249" i="3"/>
  <c r="P249" i="3"/>
  <c r="BI247" i="3"/>
  <c r="BH247" i="3"/>
  <c r="BG247" i="3"/>
  <c r="BF247" i="3"/>
  <c r="T247" i="3"/>
  <c r="R247" i="3"/>
  <c r="P247" i="3"/>
  <c r="BI245" i="3"/>
  <c r="BH245" i="3"/>
  <c r="BG245" i="3"/>
  <c r="BF245" i="3"/>
  <c r="T245" i="3"/>
  <c r="R245" i="3"/>
  <c r="P245" i="3"/>
  <c r="BI241" i="3"/>
  <c r="BH241" i="3"/>
  <c r="BG241" i="3"/>
  <c r="BF241" i="3"/>
  <c r="T241" i="3"/>
  <c r="R241" i="3"/>
  <c r="P241" i="3"/>
  <c r="BI239" i="3"/>
  <c r="BH239" i="3"/>
  <c r="BG239" i="3"/>
  <c r="BF239" i="3"/>
  <c r="T239" i="3"/>
  <c r="R239" i="3"/>
  <c r="P239" i="3"/>
  <c r="BI237" i="3"/>
  <c r="BH237" i="3"/>
  <c r="BG237" i="3"/>
  <c r="BF237" i="3"/>
  <c r="T237" i="3"/>
  <c r="R237" i="3"/>
  <c r="P237" i="3"/>
  <c r="BI235" i="3"/>
  <c r="BH235" i="3"/>
  <c r="BG235" i="3"/>
  <c r="BF235" i="3"/>
  <c r="T235" i="3"/>
  <c r="R235" i="3"/>
  <c r="P235" i="3"/>
  <c r="BI233" i="3"/>
  <c r="BH233" i="3"/>
  <c r="BG233" i="3"/>
  <c r="BF233" i="3"/>
  <c r="T233" i="3"/>
  <c r="R233" i="3"/>
  <c r="P233" i="3"/>
  <c r="BI229" i="3"/>
  <c r="BH229" i="3"/>
  <c r="BG229" i="3"/>
  <c r="BF229" i="3"/>
  <c r="T229" i="3"/>
  <c r="R229" i="3"/>
  <c r="P229" i="3"/>
  <c r="BI224" i="3"/>
  <c r="BH224" i="3"/>
  <c r="BG224" i="3"/>
  <c r="BF224" i="3"/>
  <c r="T224" i="3"/>
  <c r="T223" i="3"/>
  <c r="R224" i="3"/>
  <c r="R223" i="3"/>
  <c r="P224" i="3"/>
  <c r="P223" i="3" s="1"/>
  <c r="BI221" i="3"/>
  <c r="BH221" i="3"/>
  <c r="BG221" i="3"/>
  <c r="BF221" i="3"/>
  <c r="T221" i="3"/>
  <c r="T220" i="3"/>
  <c r="R221" i="3"/>
  <c r="R220" i="3" s="1"/>
  <c r="P221" i="3"/>
  <c r="P220" i="3"/>
  <c r="BI218" i="3"/>
  <c r="BH218" i="3"/>
  <c r="BG218" i="3"/>
  <c r="BF218" i="3"/>
  <c r="T218" i="3"/>
  <c r="R218" i="3"/>
  <c r="P218" i="3"/>
  <c r="BI217" i="3"/>
  <c r="BH217" i="3"/>
  <c r="BG217" i="3"/>
  <c r="BF217" i="3"/>
  <c r="T217" i="3"/>
  <c r="R217" i="3"/>
  <c r="P217" i="3"/>
  <c r="BI215" i="3"/>
  <c r="BH215" i="3"/>
  <c r="BG215" i="3"/>
  <c r="BF215" i="3"/>
  <c r="T215" i="3"/>
  <c r="R215" i="3"/>
  <c r="P215" i="3"/>
  <c r="BI214" i="3"/>
  <c r="BH214" i="3"/>
  <c r="BG214" i="3"/>
  <c r="BF214" i="3"/>
  <c r="T214" i="3"/>
  <c r="R214" i="3"/>
  <c r="P214" i="3"/>
  <c r="BI213" i="3"/>
  <c r="BH213" i="3"/>
  <c r="BG213" i="3"/>
  <c r="BF213" i="3"/>
  <c r="T213" i="3"/>
  <c r="R213" i="3"/>
  <c r="P213" i="3"/>
  <c r="BI211" i="3"/>
  <c r="BH211" i="3"/>
  <c r="BG211" i="3"/>
  <c r="BF211" i="3"/>
  <c r="T211" i="3"/>
  <c r="R211" i="3"/>
  <c r="P211" i="3"/>
  <c r="BI204" i="3"/>
  <c r="BH204" i="3"/>
  <c r="BG204" i="3"/>
  <c r="BF204" i="3"/>
  <c r="T204" i="3"/>
  <c r="R204" i="3"/>
  <c r="P204" i="3"/>
  <c r="BI196" i="3"/>
  <c r="BH196" i="3"/>
  <c r="BG196" i="3"/>
  <c r="BF196" i="3"/>
  <c r="T196" i="3"/>
  <c r="R196" i="3"/>
  <c r="P196" i="3"/>
  <c r="BI192" i="3"/>
  <c r="BH192" i="3"/>
  <c r="BG192" i="3"/>
  <c r="BF192" i="3"/>
  <c r="T192" i="3"/>
  <c r="R192" i="3"/>
  <c r="P192" i="3"/>
  <c r="BI190" i="3"/>
  <c r="BH190" i="3"/>
  <c r="BG190" i="3"/>
  <c r="BF190" i="3"/>
  <c r="T190" i="3"/>
  <c r="R190" i="3"/>
  <c r="P190" i="3"/>
  <c r="BI186" i="3"/>
  <c r="BH186" i="3"/>
  <c r="BG186" i="3"/>
  <c r="BF186" i="3"/>
  <c r="T186" i="3"/>
  <c r="R186" i="3"/>
  <c r="P186" i="3"/>
  <c r="BI184" i="3"/>
  <c r="BH184" i="3"/>
  <c r="BG184" i="3"/>
  <c r="BF184" i="3"/>
  <c r="T184" i="3"/>
  <c r="R184" i="3"/>
  <c r="P184" i="3"/>
  <c r="BI182" i="3"/>
  <c r="BH182" i="3"/>
  <c r="BG182" i="3"/>
  <c r="BF182" i="3"/>
  <c r="T182" i="3"/>
  <c r="R182" i="3"/>
  <c r="P182" i="3"/>
  <c r="BI178" i="3"/>
  <c r="BH178" i="3"/>
  <c r="BG178" i="3"/>
  <c r="BF178" i="3"/>
  <c r="T178" i="3"/>
  <c r="R178" i="3"/>
  <c r="P178" i="3"/>
  <c r="BI177" i="3"/>
  <c r="BH177" i="3"/>
  <c r="BG177" i="3"/>
  <c r="BF177" i="3"/>
  <c r="T177" i="3"/>
  <c r="R177" i="3"/>
  <c r="P177" i="3"/>
  <c r="BI173" i="3"/>
  <c r="BH173" i="3"/>
  <c r="BG173" i="3"/>
  <c r="BF173" i="3"/>
  <c r="T173" i="3"/>
  <c r="R173" i="3"/>
  <c r="P173" i="3"/>
  <c r="BI167" i="3"/>
  <c r="BH167" i="3"/>
  <c r="BG167" i="3"/>
  <c r="BF167" i="3"/>
  <c r="T167" i="3"/>
  <c r="R167" i="3"/>
  <c r="P167" i="3"/>
  <c r="BI165" i="3"/>
  <c r="BH165" i="3"/>
  <c r="BG165" i="3"/>
  <c r="BF165" i="3"/>
  <c r="T165" i="3"/>
  <c r="R165" i="3"/>
  <c r="P165" i="3"/>
  <c r="BI156" i="3"/>
  <c r="BH156" i="3"/>
  <c r="BG156" i="3"/>
  <c r="BF156" i="3"/>
  <c r="T156" i="3"/>
  <c r="R156" i="3"/>
  <c r="P156" i="3"/>
  <c r="BI155" i="3"/>
  <c r="BH155" i="3"/>
  <c r="BG155" i="3"/>
  <c r="BF155" i="3"/>
  <c r="T155" i="3"/>
  <c r="R155" i="3"/>
  <c r="P155" i="3"/>
  <c r="BI146" i="3"/>
  <c r="BH146" i="3"/>
  <c r="BG146" i="3"/>
  <c r="BF146" i="3"/>
  <c r="T146" i="3"/>
  <c r="R146" i="3"/>
  <c r="P146" i="3"/>
  <c r="BI144" i="3"/>
  <c r="BH144" i="3"/>
  <c r="BG144" i="3"/>
  <c r="BF144" i="3"/>
  <c r="T144" i="3"/>
  <c r="R144" i="3"/>
  <c r="P144" i="3"/>
  <c r="BI135" i="3"/>
  <c r="BH135" i="3"/>
  <c r="BG135" i="3"/>
  <c r="BF135" i="3"/>
  <c r="T135" i="3"/>
  <c r="R135" i="3"/>
  <c r="P135" i="3"/>
  <c r="BI133" i="3"/>
  <c r="BH133" i="3"/>
  <c r="BG133" i="3"/>
  <c r="BF133" i="3"/>
  <c r="T133" i="3"/>
  <c r="R133" i="3"/>
  <c r="P133" i="3"/>
  <c r="J126" i="3"/>
  <c r="F126" i="3"/>
  <c r="F124" i="3"/>
  <c r="E122" i="3"/>
  <c r="J91" i="3"/>
  <c r="F91" i="3"/>
  <c r="F89" i="3"/>
  <c r="E87" i="3"/>
  <c r="J24" i="3"/>
  <c r="E24" i="3"/>
  <c r="J92" i="3"/>
  <c r="J23" i="3"/>
  <c r="F92" i="3"/>
  <c r="J89" i="3"/>
  <c r="E7" i="3"/>
  <c r="E85" i="3" s="1"/>
  <c r="J37" i="2"/>
  <c r="J36" i="2"/>
  <c r="AY95" i="1"/>
  <c r="J35" i="2"/>
  <c r="AX95" i="1" s="1"/>
  <c r="BI131" i="2"/>
  <c r="BH131" i="2"/>
  <c r="BG131" i="2"/>
  <c r="BF131" i="2"/>
  <c r="T131" i="2"/>
  <c r="R131" i="2"/>
  <c r="P131" i="2"/>
  <c r="BI130" i="2"/>
  <c r="BH130" i="2"/>
  <c r="BG130" i="2"/>
  <c r="BF130" i="2"/>
  <c r="T130" i="2"/>
  <c r="R130" i="2"/>
  <c r="P130" i="2"/>
  <c r="BI129" i="2"/>
  <c r="BH129" i="2"/>
  <c r="BG129" i="2"/>
  <c r="BF129" i="2"/>
  <c r="T129" i="2"/>
  <c r="R129" i="2"/>
  <c r="P129" i="2"/>
  <c r="BI128" i="2"/>
  <c r="BH128" i="2"/>
  <c r="BG128" i="2"/>
  <c r="BF128" i="2"/>
  <c r="T128" i="2"/>
  <c r="R128" i="2"/>
  <c r="P128" i="2"/>
  <c r="BI127" i="2"/>
  <c r="BH127" i="2"/>
  <c r="BG127" i="2"/>
  <c r="BF127" i="2"/>
  <c r="T127" i="2"/>
  <c r="R127" i="2"/>
  <c r="P127" i="2"/>
  <c r="BI126" i="2"/>
  <c r="BH126" i="2"/>
  <c r="BG126" i="2"/>
  <c r="BF126" i="2"/>
  <c r="T126" i="2"/>
  <c r="R126" i="2"/>
  <c r="P126" i="2"/>
  <c r="BI125" i="2"/>
  <c r="BH125" i="2"/>
  <c r="BG125" i="2"/>
  <c r="BF125" i="2"/>
  <c r="T125" i="2"/>
  <c r="R125" i="2"/>
  <c r="P125" i="2"/>
  <c r="BI124" i="2"/>
  <c r="BH124" i="2"/>
  <c r="BG124" i="2"/>
  <c r="BF124" i="2"/>
  <c r="T124" i="2"/>
  <c r="R124" i="2"/>
  <c r="P124" i="2"/>
  <c r="BI123" i="2"/>
  <c r="BH123" i="2"/>
  <c r="BG123" i="2"/>
  <c r="BF123" i="2"/>
  <c r="T123" i="2"/>
  <c r="R123" i="2"/>
  <c r="P123" i="2"/>
  <c r="BI122" i="2"/>
  <c r="BH122" i="2"/>
  <c r="BG122" i="2"/>
  <c r="BF122" i="2"/>
  <c r="T122" i="2"/>
  <c r="R122" i="2"/>
  <c r="P122" i="2"/>
  <c r="BI121" i="2"/>
  <c r="BH121" i="2"/>
  <c r="BG121" i="2"/>
  <c r="BF121" i="2"/>
  <c r="T121" i="2"/>
  <c r="R121" i="2"/>
  <c r="P121" i="2"/>
  <c r="BI120" i="2"/>
  <c r="BH120" i="2"/>
  <c r="BG120" i="2"/>
  <c r="BF120" i="2"/>
  <c r="T120" i="2"/>
  <c r="R120" i="2"/>
  <c r="P120" i="2"/>
  <c r="BI119" i="2"/>
  <c r="BH119" i="2"/>
  <c r="BG119" i="2"/>
  <c r="BF119" i="2"/>
  <c r="T119" i="2"/>
  <c r="R119" i="2"/>
  <c r="P119" i="2"/>
  <c r="F113" i="2"/>
  <c r="F111" i="2"/>
  <c r="E109" i="2"/>
  <c r="F91" i="2"/>
  <c r="F89" i="2"/>
  <c r="E87" i="2"/>
  <c r="J24" i="2"/>
  <c r="E24" i="2"/>
  <c r="J114" i="2" s="1"/>
  <c r="J23" i="2"/>
  <c r="F114" i="2"/>
  <c r="J111" i="2"/>
  <c r="E7" i="2"/>
  <c r="E107" i="2" s="1"/>
  <c r="AM90" i="1"/>
  <c r="AM89" i="1"/>
  <c r="L89" i="1"/>
  <c r="AM87" i="1"/>
  <c r="L87" i="1"/>
  <c r="L85" i="1"/>
  <c r="L84" i="1"/>
  <c r="BK130" i="2"/>
  <c r="BK122" i="2"/>
  <c r="J119" i="2"/>
  <c r="BK127" i="2"/>
  <c r="BK401" i="3"/>
  <c r="BK400" i="3"/>
  <c r="J378" i="3"/>
  <c r="J361" i="3"/>
  <c r="J342" i="3"/>
  <c r="J337" i="3"/>
  <c r="J317" i="3"/>
  <c r="BK303" i="3"/>
  <c r="J287" i="3"/>
  <c r="BK369" i="3"/>
  <c r="BK346" i="3"/>
  <c r="BK330" i="3"/>
  <c r="BK310" i="3"/>
  <c r="J292" i="3"/>
  <c r="BK397" i="3"/>
  <c r="BK378" i="3"/>
  <c r="BK351" i="3"/>
  <c r="J343" i="3"/>
  <c r="J308" i="3"/>
  <c r="BK300" i="3"/>
  <c r="J293" i="3"/>
  <c r="J284" i="3"/>
  <c r="BK279" i="3"/>
  <c r="BK275" i="3"/>
  <c r="BK271" i="3"/>
  <c r="BK251" i="3"/>
  <c r="J215" i="3"/>
  <c r="J146" i="3"/>
  <c r="BK360" i="3"/>
  <c r="J351" i="3"/>
  <c r="BK343" i="3"/>
  <c r="BK337" i="3"/>
  <c r="BK321" i="3"/>
  <c r="J309" i="3"/>
  <c r="BK363" i="3"/>
  <c r="BK302" i="3"/>
  <c r="J328" i="3"/>
  <c r="BK295" i="3"/>
  <c r="BK298" i="3"/>
  <c r="BK288" i="3"/>
  <c r="J274" i="3"/>
  <c r="BK239" i="3"/>
  <c r="BK224" i="3"/>
  <c r="BK156" i="3"/>
  <c r="BK262" i="3"/>
  <c r="J247" i="3"/>
  <c r="J218" i="3"/>
  <c r="J186" i="3"/>
  <c r="BK135" i="3"/>
  <c r="J241" i="3"/>
  <c r="BK177" i="3"/>
  <c r="BK218" i="3"/>
  <c r="J314" i="4"/>
  <c r="J303" i="4"/>
  <c r="J271" i="4"/>
  <c r="J257" i="4"/>
  <c r="J247" i="4"/>
  <c r="BK243" i="4"/>
  <c r="BK223" i="4"/>
  <c r="BK187" i="4"/>
  <c r="J344" i="4"/>
  <c r="J319" i="4"/>
  <c r="J302" i="4"/>
  <c r="BK296" i="4"/>
  <c r="BK282" i="4"/>
  <c r="J322" i="4"/>
  <c r="J293" i="4"/>
  <c r="J275" i="4"/>
  <c r="J261" i="4"/>
  <c r="J321" i="4"/>
  <c r="J259" i="4"/>
  <c r="J320" i="4"/>
  <c r="J310" i="4"/>
  <c r="J276" i="4"/>
  <c r="BK268" i="4"/>
  <c r="J243" i="4"/>
  <c r="J179" i="4"/>
  <c r="BK130" i="4"/>
  <c r="BK235" i="4"/>
  <c r="J214" i="4"/>
  <c r="J183" i="4"/>
  <c r="BK151" i="4"/>
  <c r="J167" i="4"/>
  <c r="J270" i="5"/>
  <c r="J261" i="5"/>
  <c r="J249" i="5"/>
  <c r="BK129" i="2"/>
  <c r="BK121" i="2"/>
  <c r="J129" i="2"/>
  <c r="BK123" i="2"/>
  <c r="J121" i="2"/>
  <c r="BK389" i="3"/>
  <c r="BK371" i="3"/>
  <c r="J340" i="3"/>
  <c r="BK328" i="3"/>
  <c r="J320" i="3"/>
  <c r="BK307" i="3"/>
  <c r="J400" i="3"/>
  <c r="J375" i="3"/>
  <c r="J345" i="3"/>
  <c r="BK329" i="3"/>
  <c r="BK316" i="3"/>
  <c r="J302" i="3"/>
  <c r="J283" i="3"/>
  <c r="BK387" i="3"/>
  <c r="BK376" i="3"/>
  <c r="J365" i="3"/>
  <c r="BK350" i="3"/>
  <c r="J341" i="3"/>
  <c r="J312" i="3"/>
  <c r="J307" i="3"/>
  <c r="J298" i="3"/>
  <c r="J290" i="3"/>
  <c r="J281" i="3"/>
  <c r="J278" i="3"/>
  <c r="J275" i="3"/>
  <c r="BK264" i="3"/>
  <c r="BK247" i="3"/>
  <c r="BK190" i="3"/>
  <c r="J373" i="3"/>
  <c r="BK365" i="3"/>
  <c r="J356" i="3"/>
  <c r="BK341" i="3"/>
  <c r="J338" i="3"/>
  <c r="BK326" i="3"/>
  <c r="BK308" i="3"/>
  <c r="BK309" i="3"/>
  <c r="BK155" i="3"/>
  <c r="BK314" i="3"/>
  <c r="BK178" i="3"/>
  <c r="J295" i="3"/>
  <c r="BK284" i="3"/>
  <c r="BK273" i="3"/>
  <c r="BK241" i="3"/>
  <c r="BK215" i="3"/>
  <c r="BK182" i="3"/>
  <c r="J272" i="3"/>
  <c r="J253" i="3"/>
  <c r="BK235" i="3"/>
  <c r="J144" i="3"/>
  <c r="BK186" i="3"/>
  <c r="J182" i="3"/>
  <c r="J156" i="3"/>
  <c r="J334" i="4"/>
  <c r="J312" i="4"/>
  <c r="J296" i="4"/>
  <c r="J292" i="4"/>
  <c r="J282" i="4"/>
  <c r="J263" i="4"/>
  <c r="BK241" i="4"/>
  <c r="BK221" i="4"/>
  <c r="BK181" i="4"/>
  <c r="BK167" i="4"/>
  <c r="BK323" i="4"/>
  <c r="BK308" i="4"/>
  <c r="J297" i="4"/>
  <c r="BK275" i="4"/>
  <c r="J269" i="4"/>
  <c r="J326" i="4"/>
  <c r="BK297" i="4"/>
  <c r="J290" i="4"/>
  <c r="BK272" i="4"/>
  <c r="J265" i="4"/>
  <c r="J342" i="4"/>
  <c r="BK310" i="4"/>
  <c r="BK256" i="4"/>
  <c r="J317" i="4"/>
  <c r="BK302" i="4"/>
  <c r="J254" i="4"/>
  <c r="BK266" i="4"/>
  <c r="BK255" i="4"/>
  <c r="J213" i="4"/>
  <c r="J151" i="4"/>
  <c r="BK237" i="4"/>
  <c r="BK212" i="4"/>
  <c r="J181" i="4"/>
  <c r="BK142" i="4"/>
  <c r="BK165" i="4"/>
  <c r="BK273" i="5"/>
  <c r="BK264" i="5"/>
  <c r="BK259" i="5"/>
  <c r="BK248" i="5"/>
  <c r="BK239" i="5"/>
  <c r="BK233" i="5"/>
  <c r="BK226" i="5"/>
  <c r="BK214" i="5"/>
  <c r="J188" i="5"/>
  <c r="J132" i="5"/>
  <c r="J269" i="5"/>
  <c r="BK260" i="5"/>
  <c r="BK254" i="5"/>
  <c r="BK241" i="5"/>
  <c r="BK231" i="5"/>
  <c r="J225" i="5"/>
  <c r="J223" i="5"/>
  <c r="BK221" i="5"/>
  <c r="J214" i="5"/>
  <c r="BK199" i="5"/>
  <c r="J192" i="5"/>
  <c r="J171" i="5"/>
  <c r="J161" i="5"/>
  <c r="BK157" i="5"/>
  <c r="BK196" i="5"/>
  <c r="J182" i="5"/>
  <c r="J151" i="5"/>
  <c r="BK255" i="6"/>
  <c r="J255" i="6"/>
  <c r="J245" i="6"/>
  <c r="J241" i="6"/>
  <c r="BK239" i="6"/>
  <c r="BK236" i="6"/>
  <c r="J234" i="6"/>
  <c r="BK228" i="6"/>
  <c r="J226" i="6"/>
  <c r="BK224" i="6"/>
  <c r="BK222" i="6"/>
  <c r="BK220" i="6"/>
  <c r="J217" i="6"/>
  <c r="BK214" i="6"/>
  <c r="J212" i="6"/>
  <c r="J210" i="6"/>
  <c r="J206" i="6"/>
  <c r="J192" i="6"/>
  <c r="BK185" i="6"/>
  <c r="J183" i="6"/>
  <c r="BK175" i="6"/>
  <c r="J164" i="6"/>
  <c r="BK148" i="6"/>
  <c r="BK134" i="6"/>
  <c r="J132" i="6"/>
  <c r="BK259" i="6"/>
  <c r="J247" i="6"/>
  <c r="J240" i="6"/>
  <c r="BK230" i="6"/>
  <c r="J229" i="6"/>
  <c r="J228" i="6"/>
  <c r="J221" i="6"/>
  <c r="J214" i="6"/>
  <c r="J209" i="6"/>
  <c r="J170" i="6"/>
  <c r="BK158" i="6"/>
  <c r="BK151" i="6"/>
  <c r="BK146" i="6"/>
  <c r="BK322" i="4"/>
  <c r="J284" i="4"/>
  <c r="BK265" i="4"/>
  <c r="BK305" i="4"/>
  <c r="J266" i="4"/>
  <c r="J267" i="4"/>
  <c r="J221" i="4"/>
  <c r="BK174" i="4"/>
  <c r="J272" i="5"/>
  <c r="J254" i="5"/>
  <c r="J229" i="5"/>
  <c r="J208" i="5"/>
  <c r="J128" i="5"/>
  <c r="J259" i="5"/>
  <c r="BK246" i="5"/>
  <c r="J226" i="5"/>
  <c r="J221" i="5"/>
  <c r="BK197" i="5"/>
  <c r="BK188" i="5"/>
  <c r="BK132" i="5"/>
  <c r="BK247" i="6"/>
  <c r="J345" i="4"/>
  <c r="J323" i="4"/>
  <c r="BK295" i="4"/>
  <c r="BK290" i="4"/>
  <c r="J268" i="4"/>
  <c r="BK245" i="4"/>
  <c r="J233" i="4"/>
  <c r="J189" i="4"/>
  <c r="BK173" i="4"/>
  <c r="J332" i="4"/>
  <c r="BK225" i="5"/>
  <c r="J145" i="5"/>
  <c r="BK208" i="5"/>
  <c r="J165" i="5"/>
  <c r="BK129" i="5"/>
  <c r="BK128" i="5"/>
  <c r="J248" i="6"/>
  <c r="BK126" i="2"/>
  <c r="J401" i="3"/>
  <c r="J383" i="3"/>
  <c r="J355" i="3"/>
  <c r="BK334" i="3"/>
  <c r="J313" i="3"/>
  <c r="J304" i="3"/>
  <c r="J386" i="3"/>
  <c r="J357" i="3"/>
  <c r="BK332" i="3"/>
  <c r="BK322" i="3"/>
  <c r="BK299" i="3"/>
  <c r="J178" i="3"/>
  <c r="BK383" i="3"/>
  <c r="J367" i="3"/>
  <c r="J347" i="3"/>
  <c r="J336" i="3"/>
  <c r="J322" i="3"/>
  <c r="BK304" i="3"/>
  <c r="J282" i="3"/>
  <c r="J280" i="3"/>
  <c r="J262" i="3"/>
  <c r="J233" i="3"/>
  <c r="BK184" i="3"/>
  <c r="J371" i="3"/>
  <c r="J363" i="3"/>
  <c r="BK349" i="3"/>
  <c r="J331" i="3"/>
  <c r="J314" i="3"/>
  <c r="BK167" i="3"/>
  <c r="J303" i="3"/>
  <c r="J349" i="3"/>
  <c r="J310" i="3"/>
  <c r="J173" i="3"/>
  <c r="J291" i="3"/>
  <c r="BK283" i="3"/>
  <c r="BK272" i="3"/>
  <c r="J245" i="3"/>
  <c r="BK211" i="3"/>
  <c r="BK144" i="3"/>
  <c r="BK255" i="3"/>
  <c r="BK229" i="3"/>
  <c r="BK192" i="3"/>
  <c r="J214" i="3"/>
  <c r="J268" i="3"/>
  <c r="J133" i="3"/>
  <c r="J211" i="3"/>
  <c r="J190" i="3"/>
  <c r="BK342" i="4"/>
  <c r="BK315" i="4"/>
  <c r="J307" i="4"/>
  <c r="J291" i="4"/>
  <c r="BK273" i="4"/>
  <c r="J262" i="4"/>
  <c r="BK252" i="4"/>
  <c r="J245" i="4"/>
  <c r="J235" i="4"/>
  <c r="J216" i="4"/>
  <c r="BK138" i="4"/>
  <c r="J316" i="4"/>
  <c r="BK303" i="4"/>
  <c r="J274" i="4"/>
  <c r="J264" i="4"/>
  <c r="BK314" i="4"/>
  <c r="BK292" i="4"/>
  <c r="BK276" i="4"/>
  <c r="BK267" i="4"/>
  <c r="BK251" i="4"/>
  <c r="BK317" i="4"/>
  <c r="BK334" i="4"/>
  <c r="BK316" i="4"/>
  <c r="J295" i="4"/>
  <c r="BK261" i="4"/>
  <c r="J217" i="4"/>
  <c r="J165" i="4"/>
  <c r="J241" i="4"/>
  <c r="J220" i="4"/>
  <c r="BK193" i="4"/>
  <c r="J173" i="4"/>
  <c r="BK150" i="4"/>
  <c r="BK269" i="5"/>
  <c r="J262" i="5"/>
  <c r="J255" i="5"/>
  <c r="BK245" i="5"/>
  <c r="J231" i="5"/>
  <c r="BK218" i="5"/>
  <c r="BK203" i="5"/>
  <c r="J147" i="5"/>
  <c r="J273" i="5"/>
  <c r="BK262" i="5"/>
  <c r="J248" i="5"/>
  <c r="BK235" i="5"/>
  <c r="BK263" i="6"/>
  <c r="J133" i="6"/>
  <c r="J126" i="2"/>
  <c r="J130" i="2"/>
  <c r="BK119" i="2"/>
  <c r="BK375" i="3"/>
  <c r="BK327" i="3"/>
  <c r="BK293" i="3"/>
  <c r="BK313" i="3"/>
  <c r="J288" i="3"/>
  <c r="BK361" i="3"/>
  <c r="BK325" i="3"/>
  <c r="J330" i="3"/>
  <c r="J315" i="3"/>
  <c r="J319" i="3"/>
  <c r="J294" i="3"/>
  <c r="BK274" i="3"/>
  <c r="BK237" i="3"/>
  <c r="J264" i="3"/>
  <c r="BK245" i="3"/>
  <c r="J184" i="3"/>
  <c r="BK221" i="3"/>
  <c r="BK344" i="4"/>
  <c r="J308" i="4"/>
  <c r="J288" i="4"/>
  <c r="BK254" i="4"/>
  <c r="BK213" i="4"/>
  <c r="BK321" i="4"/>
  <c r="BK288" i="4"/>
  <c r="J272" i="4"/>
  <c r="BK320" i="4"/>
  <c r="BK263" i="4"/>
  <c r="J300" i="4"/>
  <c r="BK258" i="4"/>
  <c r="J174" i="4"/>
  <c r="BK217" i="4"/>
  <c r="J187" i="4"/>
  <c r="BK267" i="5"/>
  <c r="J246" i="5"/>
  <c r="J227" i="5"/>
  <c r="J197" i="5"/>
  <c r="J264" i="5"/>
  <c r="J247" i="5"/>
  <c r="J228" i="5"/>
  <c r="J218" i="5"/>
  <c r="BK194" i="5"/>
  <c r="BK161" i="5"/>
  <c r="BK192" i="5"/>
  <c r="BK153" i="5"/>
  <c r="J259" i="6"/>
  <c r="J156" i="6"/>
  <c r="BK249" i="6"/>
  <c r="BK243" i="6"/>
  <c r="BK234" i="6"/>
  <c r="J224" i="6"/>
  <c r="J219" i="6"/>
  <c r="J211" i="6"/>
  <c r="J175" i="6"/>
  <c r="J160" i="6"/>
  <c r="J144" i="6"/>
  <c r="J123" i="2"/>
  <c r="J125" i="2"/>
  <c r="BK386" i="3"/>
  <c r="J332" i="3"/>
  <c r="BK305" i="3"/>
  <c r="J353" i="3"/>
  <c r="BK318" i="3"/>
  <c r="J285" i="3"/>
  <c r="BK356" i="3"/>
  <c r="BK317" i="3"/>
  <c r="BK297" i="3"/>
  <c r="BK315" i="3"/>
  <c r="BK165" i="3"/>
  <c r="BK294" i="3"/>
  <c r="BK285" i="3"/>
  <c r="J249" i="3"/>
  <c r="J177" i="3"/>
  <c r="J251" i="3"/>
  <c r="J237" i="3"/>
  <c r="BK173" i="3"/>
  <c r="BK338" i="4"/>
  <c r="BK304" i="4"/>
  <c r="BK286" i="4"/>
  <c r="BK249" i="4"/>
  <c r="J237" i="4"/>
  <c r="J175" i="4"/>
  <c r="J315" i="4"/>
  <c r="J286" i="4"/>
  <c r="BK262" i="4"/>
  <c r="BK332" i="4"/>
  <c r="J299" i="4"/>
  <c r="BK271" i="4"/>
  <c r="J231" i="4"/>
  <c r="J138" i="4"/>
  <c r="BK189" i="4"/>
  <c r="J193" i="4"/>
  <c r="BK263" i="5"/>
  <c r="J241" i="5"/>
  <c r="BK220" i="5"/>
  <c r="J199" i="5"/>
  <c r="BK272" i="5"/>
  <c r="J256" i="5"/>
  <c r="J237" i="5"/>
  <c r="BK223" i="5"/>
  <c r="BK212" i="5"/>
  <c r="BK171" i="5"/>
  <c r="BK147" i="5"/>
  <c r="BK184" i="5"/>
  <c r="BK131" i="5"/>
  <c r="BK245" i="6"/>
  <c r="BK125" i="2"/>
  <c r="BK344" i="3"/>
  <c r="BK312" i="3"/>
  <c r="BK373" i="3"/>
  <c r="J327" i="3"/>
  <c r="BK133" i="3"/>
  <c r="J277" i="3"/>
  <c r="J239" i="3"/>
  <c r="J358" i="3"/>
  <c r="BK342" i="3"/>
  <c r="BK319" i="3"/>
  <c r="BK146" i="3"/>
  <c r="J329" i="3"/>
  <c r="J296" i="3"/>
  <c r="J270" i="3"/>
  <c r="BK214" i="3"/>
  <c r="BK269" i="3"/>
  <c r="J224" i="3"/>
  <c r="BK253" i="3"/>
  <c r="BK213" i="3"/>
  <c r="J255" i="4"/>
  <c r="BK231" i="4"/>
  <c r="BK214" i="4"/>
  <c r="BK228" i="5"/>
  <c r="BK210" i="5"/>
  <c r="BK266" i="5"/>
  <c r="BK249" i="5"/>
  <c r="BK229" i="5"/>
  <c r="BK216" i="5"/>
  <c r="J185" i="5"/>
  <c r="BK159" i="5"/>
  <c r="J131" i="5"/>
  <c r="J157" i="5"/>
  <c r="BK240" i="6"/>
  <c r="J127" i="2"/>
  <c r="AS94" i="1"/>
  <c r="BK339" i="3"/>
  <c r="BK296" i="3"/>
  <c r="BK358" i="3"/>
  <c r="BK320" i="3"/>
  <c r="BK290" i="3"/>
  <c r="J369" i="3"/>
  <c r="J326" i="3"/>
  <c r="BK301" i="3"/>
  <c r="BK282" i="3"/>
  <c r="J276" i="3"/>
  <c r="BK347" i="3"/>
  <c r="J316" i="3"/>
  <c r="BK336" i="3"/>
  <c r="J324" i="3"/>
  <c r="J297" i="3"/>
  <c r="J257" i="3"/>
  <c r="J196" i="3"/>
  <c r="BK257" i="3"/>
  <c r="BK204" i="3"/>
  <c r="J229" i="3"/>
  <c r="J192" i="3"/>
  <c r="BK319" i="4"/>
  <c r="BK293" i="4"/>
  <c r="J258" i="4"/>
  <c r="BK239" i="4"/>
  <c r="BK345" i="4"/>
  <c r="J304" i="4"/>
  <c r="J278" i="4"/>
  <c r="BK325" i="4"/>
  <c r="BK278" i="4"/>
  <c r="BK259" i="4"/>
  <c r="BK331" i="4"/>
  <c r="BK269" i="4"/>
  <c r="J260" i="4"/>
  <c r="BK183" i="4"/>
  <c r="BK131" i="2"/>
  <c r="BK124" i="2"/>
  <c r="J120" i="2"/>
  <c r="J131" i="2"/>
  <c r="J124" i="2"/>
  <c r="BK120" i="2"/>
  <c r="J387" i="3"/>
  <c r="BK377" i="3"/>
  <c r="BK348" i="3"/>
  <c r="BK338" i="3"/>
  <c r="J325" i="3"/>
  <c r="J306" i="3"/>
  <c r="J397" i="3"/>
  <c r="BK367" i="3"/>
  <c r="J321" i="3"/>
  <c r="J300" i="3"/>
  <c r="J167" i="3"/>
  <c r="J377" i="3"/>
  <c r="J360" i="3"/>
  <c r="BK345" i="3"/>
  <c r="BK331" i="3"/>
  <c r="BK306" i="3"/>
  <c r="BK291" i="3"/>
  <c r="BK281" i="3"/>
  <c r="J279" i="3"/>
  <c r="BK276" i="3"/>
  <c r="J273" i="3"/>
  <c r="J255" i="3"/>
  <c r="J235" i="3"/>
  <c r="J165" i="3"/>
  <c r="BK370" i="3"/>
  <c r="BK357" i="3"/>
  <c r="BK355" i="3"/>
  <c r="J339" i="3"/>
  <c r="J335" i="3"/>
  <c r="BK274" i="4"/>
  <c r="J273" i="4"/>
  <c r="BK260" i="4"/>
  <c r="J212" i="4"/>
  <c r="J150" i="4"/>
  <c r="BK233" i="4"/>
  <c r="J210" i="4"/>
  <c r="BK175" i="4"/>
  <c r="BK201" i="4"/>
  <c r="J130" i="4"/>
  <c r="J266" i="5"/>
  <c r="J260" i="5"/>
  <c r="BK247" i="5"/>
  <c r="J235" i="5"/>
  <c r="BK227" i="5"/>
  <c r="BK219" i="5"/>
  <c r="J206" i="5"/>
  <c r="J186" i="5"/>
  <c r="BK270" i="5"/>
  <c r="J263" i="5"/>
  <c r="BK255" i="5"/>
  <c r="J250" i="5"/>
  <c r="J245" i="5"/>
  <c r="J230" i="5"/>
  <c r="J224" i="5"/>
  <c r="BK222" i="5"/>
  <c r="J219" i="5"/>
  <c r="J210" i="5"/>
  <c r="J196" i="5"/>
  <c r="BK186" i="5"/>
  <c r="BK165" i="5"/>
  <c r="J159" i="5"/>
  <c r="BK151" i="5"/>
  <c r="J194" i="5"/>
  <c r="BK176" i="5"/>
  <c r="BK152" i="5"/>
  <c r="J265" i="6"/>
  <c r="J252" i="6"/>
  <c r="BK195" i="6"/>
  <c r="BK170" i="6"/>
  <c r="BK152" i="6"/>
  <c r="J146" i="6"/>
  <c r="J128" i="6"/>
  <c r="BK248" i="6"/>
  <c r="J237" i="6"/>
  <c r="BK232" i="6"/>
  <c r="J223" i="6"/>
  <c r="BK216" i="6"/>
  <c r="BK191" i="6"/>
  <c r="BK166" i="6"/>
  <c r="J152" i="6"/>
  <c r="BK139" i="6"/>
  <c r="J376" i="3"/>
  <c r="BK324" i="3"/>
  <c r="J393" i="3"/>
  <c r="BK335" i="3"/>
  <c r="J301" i="3"/>
  <c r="J135" i="3"/>
  <c r="BK277" i="3"/>
  <c r="BK268" i="3"/>
  <c r="J155" i="3"/>
  <c r="J348" i="3"/>
  <c r="J334" i="3"/>
  <c r="J311" i="3"/>
  <c r="J323" i="3"/>
  <c r="J271" i="3"/>
  <c r="BK217" i="3"/>
  <c r="BK270" i="3"/>
  <c r="BK249" i="3"/>
  <c r="BK196" i="3"/>
  <c r="J204" i="3"/>
  <c r="J325" i="4"/>
  <c r="J294" i="4"/>
  <c r="BK284" i="4"/>
  <c r="BK247" i="4"/>
  <c r="BK210" i="4"/>
  <c r="J331" i="4"/>
  <c r="BK294" i="4"/>
  <c r="J270" i="4"/>
  <c r="BK328" i="4"/>
  <c r="BK291" i="4"/>
  <c r="J256" i="4"/>
  <c r="J328" i="4"/>
  <c r="J251" i="4"/>
  <c r="J252" i="4"/>
  <c r="J201" i="4"/>
  <c r="J223" i="4"/>
  <c r="BK230" i="5"/>
  <c r="J216" i="5"/>
  <c r="BK185" i="5"/>
  <c r="BK261" i="5"/>
  <c r="J239" i="5"/>
  <c r="BK224" i="5"/>
  <c r="J220" i="5"/>
  <c r="BK206" i="5"/>
  <c r="BK167" i="5"/>
  <c r="J152" i="5"/>
  <c r="J176" i="5"/>
  <c r="J129" i="5"/>
  <c r="BK241" i="6"/>
  <c r="J128" i="2"/>
  <c r="BK128" i="2"/>
  <c r="BK393" i="3"/>
  <c r="J350" i="3"/>
  <c r="BK323" i="3"/>
  <c r="BK292" i="3"/>
  <c r="BK340" i="3"/>
  <c r="J305" i="3"/>
  <c r="J389" i="3"/>
  <c r="J346" i="3"/>
  <c r="BK311" i="3"/>
  <c r="BK287" i="3"/>
  <c r="BK278" i="3"/>
  <c r="J122" i="2"/>
  <c r="BK353" i="3"/>
  <c r="J318" i="3"/>
  <c r="J370" i="3"/>
  <c r="J344" i="3"/>
  <c r="J299" i="3"/>
  <c r="BK280" i="3"/>
  <c r="J269" i="3"/>
  <c r="J213" i="3"/>
  <c r="BK233" i="3"/>
  <c r="J217" i="3"/>
  <c r="J221" i="3"/>
  <c r="BK326" i="4"/>
  <c r="BK300" i="4"/>
  <c r="J280" i="4"/>
  <c r="J249" i="4"/>
  <c r="BK220" i="4"/>
  <c r="J338" i="4"/>
  <c r="J305" i="4"/>
  <c r="BK280" i="4"/>
  <c r="BK257" i="4"/>
  <c r="BK307" i="4"/>
  <c r="BK270" i="4"/>
  <c r="BK299" i="4"/>
  <c r="BK312" i="4"/>
  <c r="BK264" i="4"/>
  <c r="BK216" i="4"/>
  <c r="J239" i="4"/>
  <c r="BK179" i="4"/>
  <c r="J142" i="4"/>
  <c r="BK256" i="5"/>
  <c r="BK237" i="5"/>
  <c r="J212" i="5"/>
  <c r="J184" i="5"/>
  <c r="J267" i="5"/>
  <c r="BK250" i="5"/>
  <c r="J233" i="5"/>
  <c r="J222" i="5"/>
  <c r="J203" i="5"/>
  <c r="J167" i="5"/>
  <c r="J153" i="5"/>
  <c r="BK182" i="5"/>
  <c r="BK145" i="5"/>
  <c r="J239" i="6"/>
  <c r="BK237" i="6"/>
  <c r="J236" i="6"/>
  <c r="BK233" i="6"/>
  <c r="J232" i="6"/>
  <c r="BK231" i="6"/>
  <c r="J230" i="6"/>
  <c r="BK229" i="6"/>
  <c r="J227" i="6"/>
  <c r="BK226" i="6"/>
  <c r="J222" i="6"/>
  <c r="J220" i="6"/>
  <c r="BK217" i="6"/>
  <c r="BK212" i="6"/>
  <c r="BK210" i="6"/>
  <c r="BK206" i="6"/>
  <c r="BK201" i="6"/>
  <c r="J195" i="6"/>
  <c r="BK192" i="6"/>
  <c r="BK184" i="6"/>
  <c r="BK183" i="6"/>
  <c r="BK181" i="6"/>
  <c r="BK164" i="6"/>
  <c r="BK160" i="6"/>
  <c r="J158" i="6"/>
  <c r="J151" i="6"/>
  <c r="J148" i="6"/>
  <c r="BK144" i="6"/>
  <c r="J139" i="6"/>
  <c r="J134" i="6"/>
  <c r="BK128" i="6"/>
  <c r="BK266" i="6"/>
  <c r="BK265" i="6"/>
  <c r="J263" i="6"/>
  <c r="J253" i="6"/>
  <c r="BK252" i="6"/>
  <c r="J249" i="6"/>
  <c r="BK246" i="6"/>
  <c r="J243" i="6"/>
  <c r="J238" i="6"/>
  <c r="J235" i="6"/>
  <c r="J233" i="6"/>
  <c r="J231" i="6"/>
  <c r="BK227" i="6"/>
  <c r="BK223" i="6"/>
  <c r="BK221" i="6"/>
  <c r="BK219" i="6"/>
  <c r="J216" i="6"/>
  <c r="BK213" i="6"/>
  <c r="BK211" i="6"/>
  <c r="BK209" i="6"/>
  <c r="J201" i="6"/>
  <c r="J191" i="6"/>
  <c r="J184" i="6"/>
  <c r="J181" i="6"/>
  <c r="J166" i="6"/>
  <c r="BK149" i="6"/>
  <c r="BK133" i="6"/>
  <c r="J266" i="6"/>
  <c r="BK253" i="6"/>
  <c r="J246" i="6"/>
  <c r="BK238" i="6"/>
  <c r="BK235" i="6"/>
  <c r="J213" i="6"/>
  <c r="J185" i="6"/>
  <c r="BK156" i="6"/>
  <c r="J149" i="6"/>
  <c r="BK132" i="6"/>
  <c r="J166" i="9" l="1"/>
  <c r="J103" i="9" s="1"/>
  <c r="J139" i="9"/>
  <c r="J99" i="9" s="1"/>
  <c r="J193" i="8"/>
  <c r="J100" i="8" s="1"/>
  <c r="J106" i="8"/>
  <c r="F36" i="2"/>
  <c r="BC95" i="1" s="1"/>
  <c r="J144" i="9"/>
  <c r="J100" i="9" s="1"/>
  <c r="J178" i="8"/>
  <c r="J98" i="8" s="1"/>
  <c r="J185" i="8"/>
  <c r="J99" i="8" s="1"/>
  <c r="J225" i="8"/>
  <c r="J103" i="8" s="1"/>
  <c r="J244" i="8"/>
  <c r="J105" i="8" s="1"/>
  <c r="J219" i="8"/>
  <c r="J102" i="8" s="1"/>
  <c r="J267" i="8"/>
  <c r="J122" i="9"/>
  <c r="E115" i="9"/>
  <c r="E119" i="8"/>
  <c r="J126" i="8"/>
  <c r="P118" i="2"/>
  <c r="P117" i="2" s="1"/>
  <c r="AU95" i="1" s="1"/>
  <c r="T118" i="2"/>
  <c r="T117" i="2" s="1"/>
  <c r="BK228" i="3"/>
  <c r="J228" i="3"/>
  <c r="J101" i="3" s="1"/>
  <c r="R228" i="3"/>
  <c r="BK261" i="3"/>
  <c r="J261" i="3"/>
  <c r="J102" i="3"/>
  <c r="R261" i="3"/>
  <c r="BK359" i="3"/>
  <c r="J359" i="3" s="1"/>
  <c r="J106" i="3" s="1"/>
  <c r="T385" i="3"/>
  <c r="P228" i="3"/>
  <c r="T228" i="3"/>
  <c r="P261" i="3"/>
  <c r="T261" i="3"/>
  <c r="T354" i="3"/>
  <c r="T352" i="3"/>
  <c r="R385" i="3"/>
  <c r="T230" i="4"/>
  <c r="BK301" i="4"/>
  <c r="J301" i="4"/>
  <c r="J103" i="4"/>
  <c r="T306" i="4"/>
  <c r="P330" i="4"/>
  <c r="T205" i="5"/>
  <c r="T132" i="3"/>
  <c r="P267" i="3"/>
  <c r="P354" i="3"/>
  <c r="T359" i="3"/>
  <c r="T362" i="3"/>
  <c r="BK399" i="3"/>
  <c r="J399" i="3"/>
  <c r="J110" i="3" s="1"/>
  <c r="T129" i="4"/>
  <c r="T219" i="4"/>
  <c r="R250" i="4"/>
  <c r="T301" i="4"/>
  <c r="BK309" i="4"/>
  <c r="J309" i="4" s="1"/>
  <c r="J105" i="4" s="1"/>
  <c r="BK330" i="4"/>
  <c r="J330" i="4"/>
  <c r="J106" i="4"/>
  <c r="P343" i="4"/>
  <c r="T127" i="5"/>
  <c r="R195" i="5"/>
  <c r="R198" i="5"/>
  <c r="T198" i="5"/>
  <c r="R217" i="5"/>
  <c r="T258" i="5"/>
  <c r="R265" i="5"/>
  <c r="R271" i="5"/>
  <c r="BK132" i="3"/>
  <c r="J132" i="3" s="1"/>
  <c r="J98" i="3" s="1"/>
  <c r="T267" i="3"/>
  <c r="R354" i="3"/>
  <c r="BK362" i="3"/>
  <c r="BK352" i="3" s="1"/>
  <c r="J352" i="3" s="1"/>
  <c r="J104" i="3" s="1"/>
  <c r="J362" i="3"/>
  <c r="J107" i="3" s="1"/>
  <c r="BK385" i="3"/>
  <c r="J385" i="3"/>
  <c r="J109" i="3"/>
  <c r="P399" i="3"/>
  <c r="R129" i="4"/>
  <c r="R219" i="4"/>
  <c r="R230" i="4"/>
  <c r="P250" i="4"/>
  <c r="R301" i="4"/>
  <c r="R306" i="4"/>
  <c r="T309" i="4"/>
  <c r="BK343" i="4"/>
  <c r="J343" i="4"/>
  <c r="J107" i="4"/>
  <c r="P127" i="5"/>
  <c r="P195" i="5"/>
  <c r="P198" i="5"/>
  <c r="R205" i="5"/>
  <c r="T217" i="5"/>
  <c r="BK258" i="5"/>
  <c r="J258" i="5" s="1"/>
  <c r="J103" i="5" s="1"/>
  <c r="P265" i="5"/>
  <c r="P271" i="5"/>
  <c r="P127" i="6"/>
  <c r="R200" i="6"/>
  <c r="P132" i="3"/>
  <c r="BK267" i="3"/>
  <c r="J267" i="3"/>
  <c r="J103" i="3"/>
  <c r="P359" i="3"/>
  <c r="P352" i="3" s="1"/>
  <c r="P362" i="3"/>
  <c r="T399" i="3"/>
  <c r="BK129" i="4"/>
  <c r="BK128" i="4" s="1"/>
  <c r="J128" i="4" s="1"/>
  <c r="J97" i="4" s="1"/>
  <c r="BK219" i="4"/>
  <c r="J219" i="4" s="1"/>
  <c r="J99" i="4" s="1"/>
  <c r="BK230" i="4"/>
  <c r="J230" i="4"/>
  <c r="J101" i="4" s="1"/>
  <c r="BK250" i="4"/>
  <c r="J250" i="4"/>
  <c r="J102" i="4"/>
  <c r="P301" i="4"/>
  <c r="P306" i="4"/>
  <c r="R309" i="4"/>
  <c r="R330" i="4"/>
  <c r="R343" i="4"/>
  <c r="BK127" i="5"/>
  <c r="J127" i="5" s="1"/>
  <c r="J98" i="5" s="1"/>
  <c r="BK195" i="5"/>
  <c r="J195" i="5" s="1"/>
  <c r="J99" i="5" s="1"/>
  <c r="BK198" i="5"/>
  <c r="J198" i="5"/>
  <c r="J100" i="5"/>
  <c r="P205" i="5"/>
  <c r="P217" i="5"/>
  <c r="R258" i="5"/>
  <c r="BK265" i="5"/>
  <c r="J265" i="5" s="1"/>
  <c r="J104" i="5" s="1"/>
  <c r="BK271" i="5"/>
  <c r="J271" i="5"/>
  <c r="J105" i="5"/>
  <c r="T127" i="6"/>
  <c r="BK118" i="2"/>
  <c r="J118" i="2" s="1"/>
  <c r="J97" i="2" s="1"/>
  <c r="R118" i="2"/>
  <c r="R117" i="2"/>
  <c r="R132" i="3"/>
  <c r="R267" i="3"/>
  <c r="BK354" i="3"/>
  <c r="J354" i="3" s="1"/>
  <c r="J105" i="3" s="1"/>
  <c r="R359" i="3"/>
  <c r="R352" i="3" s="1"/>
  <c r="R362" i="3"/>
  <c r="P385" i="3"/>
  <c r="R399" i="3"/>
  <c r="P129" i="4"/>
  <c r="P128" i="4"/>
  <c r="P127" i="4" s="1"/>
  <c r="AU97" i="1" s="1"/>
  <c r="P219" i="4"/>
  <c r="P230" i="4"/>
  <c r="T250" i="4"/>
  <c r="BK306" i="4"/>
  <c r="J306" i="4" s="1"/>
  <c r="J104" i="4" s="1"/>
  <c r="P309" i="4"/>
  <c r="T330" i="4"/>
  <c r="T343" i="4"/>
  <c r="R127" i="5"/>
  <c r="R126" i="5" s="1"/>
  <c r="R125" i="5" s="1"/>
  <c r="T195" i="5"/>
  <c r="BK205" i="5"/>
  <c r="J205" i="5" s="1"/>
  <c r="J101" i="5" s="1"/>
  <c r="BK217" i="5"/>
  <c r="J217" i="5"/>
  <c r="J102" i="5"/>
  <c r="P258" i="5"/>
  <c r="T265" i="5"/>
  <c r="T271" i="5"/>
  <c r="BK127" i="6"/>
  <c r="J127" i="6" s="1"/>
  <c r="J98" i="6" s="1"/>
  <c r="R127" i="6"/>
  <c r="BK200" i="6"/>
  <c r="J200" i="6"/>
  <c r="J100" i="6"/>
  <c r="P200" i="6"/>
  <c r="T200" i="6"/>
  <c r="BK225" i="6"/>
  <c r="J225" i="6" s="1"/>
  <c r="J102" i="6" s="1"/>
  <c r="P225" i="6"/>
  <c r="P208" i="6"/>
  <c r="R225" i="6"/>
  <c r="R208" i="6"/>
  <c r="T225" i="6"/>
  <c r="T208" i="6"/>
  <c r="BK242" i="6"/>
  <c r="J242" i="6"/>
  <c r="J103" i="6" s="1"/>
  <c r="P242" i="6"/>
  <c r="R242" i="6"/>
  <c r="T242" i="6"/>
  <c r="BK251" i="6"/>
  <c r="J251" i="6"/>
  <c r="J104" i="6" s="1"/>
  <c r="P251" i="6"/>
  <c r="R251" i="6"/>
  <c r="T251" i="6"/>
  <c r="BK264" i="6"/>
  <c r="J264" i="6"/>
  <c r="J105" i="6" s="1"/>
  <c r="P264" i="6"/>
  <c r="R264" i="6"/>
  <c r="T264" i="6"/>
  <c r="BK222" i="4"/>
  <c r="J222" i="4"/>
  <c r="J100" i="4"/>
  <c r="BK223" i="3"/>
  <c r="J223" i="3" s="1"/>
  <c r="J100" i="3" s="1"/>
  <c r="BK220" i="3"/>
  <c r="J220" i="3"/>
  <c r="J99" i="3"/>
  <c r="BK382" i="3"/>
  <c r="J382" i="3"/>
  <c r="J108" i="3" s="1"/>
  <c r="BK194" i="6"/>
  <c r="J194" i="6" s="1"/>
  <c r="J99" i="6" s="1"/>
  <c r="BK208" i="6"/>
  <c r="J208" i="6"/>
  <c r="J101" i="6" s="1"/>
  <c r="F92" i="6"/>
  <c r="J119" i="6"/>
  <c r="BE128" i="6"/>
  <c r="BE134" i="6"/>
  <c r="BE144" i="6"/>
  <c r="BE152" i="6"/>
  <c r="BE160" i="6"/>
  <c r="BE164" i="6"/>
  <c r="BE175" i="6"/>
  <c r="BE185" i="6"/>
  <c r="BE195" i="6"/>
  <c r="BE222" i="6"/>
  <c r="BE230" i="6"/>
  <c r="BE233" i="6"/>
  <c r="BE236" i="6"/>
  <c r="BE237" i="6"/>
  <c r="BE247" i="6"/>
  <c r="BE248" i="6"/>
  <c r="BE249" i="6"/>
  <c r="BE252" i="6"/>
  <c r="BE255" i="6"/>
  <c r="BE259" i="6"/>
  <c r="BE263" i="6"/>
  <c r="BE265" i="6"/>
  <c r="E85" i="6"/>
  <c r="J122" i="6"/>
  <c r="BE132" i="6"/>
  <c r="BE133" i="6"/>
  <c r="BE148" i="6"/>
  <c r="BE151" i="6"/>
  <c r="BE166" i="6"/>
  <c r="BE170" i="6"/>
  <c r="BE181" i="6"/>
  <c r="BE184" i="6"/>
  <c r="BE191" i="6"/>
  <c r="BE192" i="6"/>
  <c r="BE210" i="6"/>
  <c r="BE212" i="6"/>
  <c r="BE213" i="6"/>
  <c r="BE217" i="6"/>
  <c r="BE220" i="6"/>
  <c r="BE224" i="6"/>
  <c r="BE226" i="6"/>
  <c r="BE227" i="6"/>
  <c r="BE229" i="6"/>
  <c r="BE235" i="6"/>
  <c r="BE238" i="6"/>
  <c r="BE239" i="6"/>
  <c r="BE241" i="6"/>
  <c r="BE253" i="6"/>
  <c r="BE266" i="6"/>
  <c r="BE139" i="6"/>
  <c r="BE146" i="6"/>
  <c r="BE149" i="6"/>
  <c r="BE156" i="6"/>
  <c r="BE158" i="6"/>
  <c r="BE183" i="6"/>
  <c r="BE201" i="6"/>
  <c r="BE206" i="6"/>
  <c r="BE209" i="6"/>
  <c r="BE211" i="6"/>
  <c r="BE214" i="6"/>
  <c r="BE216" i="6"/>
  <c r="BE219" i="6"/>
  <c r="BE221" i="6"/>
  <c r="BE223" i="6"/>
  <c r="BE228" i="6"/>
  <c r="BE231" i="6"/>
  <c r="BE232" i="6"/>
  <c r="BE234" i="6"/>
  <c r="BE240" i="6"/>
  <c r="BE243" i="6"/>
  <c r="BE245" i="6"/>
  <c r="BE246" i="6"/>
  <c r="E115" i="5"/>
  <c r="BE151" i="5"/>
  <c r="BE152" i="5"/>
  <c r="BE157" i="5"/>
  <c r="J119" i="5"/>
  <c r="BE129" i="5"/>
  <c r="BE132" i="5"/>
  <c r="BE188" i="5"/>
  <c r="BE192" i="5"/>
  <c r="BE182" i="5"/>
  <c r="BE184" i="5"/>
  <c r="BE185" i="5"/>
  <c r="BE194" i="5"/>
  <c r="BE199" i="5"/>
  <c r="J92" i="5"/>
  <c r="BE145" i="5"/>
  <c r="BE147" i="5"/>
  <c r="BE153" i="5"/>
  <c r="BE159" i="5"/>
  <c r="BE161" i="5"/>
  <c r="BE165" i="5"/>
  <c r="BE167" i="5"/>
  <c r="BE171" i="5"/>
  <c r="BE176" i="5"/>
  <c r="BE186" i="5"/>
  <c r="BE203" i="5"/>
  <c r="BE212" i="5"/>
  <c r="BE219" i="5"/>
  <c r="BE220" i="5"/>
  <c r="BE222" i="5"/>
  <c r="BE223" i="5"/>
  <c r="BE224" i="5"/>
  <c r="BE226" i="5"/>
  <c r="BE228" i="5"/>
  <c r="BE229" i="5"/>
  <c r="BE230" i="5"/>
  <c r="BE233" i="5"/>
  <c r="BE237" i="5"/>
  <c r="BE239" i="5"/>
  <c r="BE245" i="5"/>
  <c r="BE247" i="5"/>
  <c r="BE248" i="5"/>
  <c r="BE249" i="5"/>
  <c r="BE250" i="5"/>
  <c r="BE254" i="5"/>
  <c r="BE256" i="5"/>
  <c r="BE260" i="5"/>
  <c r="BE261" i="5"/>
  <c r="BE264" i="5"/>
  <c r="BE269" i="5"/>
  <c r="F92" i="5"/>
  <c r="BE128" i="5"/>
  <c r="BE131" i="5"/>
  <c r="BE196" i="5"/>
  <c r="BE197" i="5"/>
  <c r="BE206" i="5"/>
  <c r="BE208" i="5"/>
  <c r="BE210" i="5"/>
  <c r="BE214" i="5"/>
  <c r="BE216" i="5"/>
  <c r="BE218" i="5"/>
  <c r="BE221" i="5"/>
  <c r="BE225" i="5"/>
  <c r="BE227" i="5"/>
  <c r="BE231" i="5"/>
  <c r="BE235" i="5"/>
  <c r="BE241" i="5"/>
  <c r="BE246" i="5"/>
  <c r="BE255" i="5"/>
  <c r="BE259" i="5"/>
  <c r="BE262" i="5"/>
  <c r="BE263" i="5"/>
  <c r="BE266" i="5"/>
  <c r="BE267" i="5"/>
  <c r="BE270" i="5"/>
  <c r="BE272" i="5"/>
  <c r="BE273" i="5"/>
  <c r="BE130" i="4"/>
  <c r="BE167" i="4"/>
  <c r="BE175" i="4"/>
  <c r="BE179" i="4"/>
  <c r="BE210" i="4"/>
  <c r="BE220" i="4"/>
  <c r="BE165" i="4"/>
  <c r="BE214" i="4"/>
  <c r="BE233" i="4"/>
  <c r="BE235" i="4"/>
  <c r="BE237" i="4"/>
  <c r="BE239" i="4"/>
  <c r="E85" i="4"/>
  <c r="J89" i="4"/>
  <c r="J92" i="4"/>
  <c r="F124" i="4"/>
  <c r="BE138" i="4"/>
  <c r="BE173" i="4"/>
  <c r="BE181" i="4"/>
  <c r="BE183" i="4"/>
  <c r="BE187" i="4"/>
  <c r="BE201" i="4"/>
  <c r="BE221" i="4"/>
  <c r="BE223" i="4"/>
  <c r="BE231" i="4"/>
  <c r="BE247" i="4"/>
  <c r="BE251" i="4"/>
  <c r="BE257" i="4"/>
  <c r="BE265" i="4"/>
  <c r="BE267" i="4"/>
  <c r="BE270" i="4"/>
  <c r="BE266" i="4"/>
  <c r="BE276" i="4"/>
  <c r="BE292" i="4"/>
  <c r="BE300" i="4"/>
  <c r="BE302" i="4"/>
  <c r="BE320" i="4"/>
  <c r="BE323" i="4"/>
  <c r="BE331" i="4"/>
  <c r="BE332" i="4"/>
  <c r="BE342" i="4"/>
  <c r="BE344" i="4"/>
  <c r="BE273" i="4"/>
  <c r="BE278" i="4"/>
  <c r="BE284" i="4"/>
  <c r="BE303" i="4"/>
  <c r="BE307" i="4"/>
  <c r="BE315" i="4"/>
  <c r="BE252" i="4"/>
  <c r="BE258" i="4"/>
  <c r="BE260" i="4"/>
  <c r="BE262" i="4"/>
  <c r="BE264" i="4"/>
  <c r="BE274" i="4"/>
  <c r="BE280" i="4"/>
  <c r="BE291" i="4"/>
  <c r="BE308" i="4"/>
  <c r="BE310" i="4"/>
  <c r="BE316" i="4"/>
  <c r="BE317" i="4"/>
  <c r="BE321" i="4"/>
  <c r="BE254" i="4"/>
  <c r="BE256" i="4"/>
  <c r="BE259" i="4"/>
  <c r="BE263" i="4"/>
  <c r="BE268" i="4"/>
  <c r="BE271" i="4"/>
  <c r="BE286" i="4"/>
  <c r="BE288" i="4"/>
  <c r="BE290" i="4"/>
  <c r="BE293" i="4"/>
  <c r="BE299" i="4"/>
  <c r="BE304" i="4"/>
  <c r="BE305" i="4"/>
  <c r="BE312" i="4"/>
  <c r="BE314" i="4"/>
  <c r="BE319" i="4"/>
  <c r="BE325" i="4"/>
  <c r="BE326" i="4"/>
  <c r="BE328" i="4"/>
  <c r="BE334" i="4"/>
  <c r="BE345" i="4"/>
  <c r="BE142" i="4"/>
  <c r="BE150" i="4"/>
  <c r="BE151" i="4"/>
  <c r="BE174" i="4"/>
  <c r="BE189" i="4"/>
  <c r="BE193" i="4"/>
  <c r="BE212" i="4"/>
  <c r="BE213" i="4"/>
  <c r="BE216" i="4"/>
  <c r="BE217" i="4"/>
  <c r="BE241" i="4"/>
  <c r="BE243" i="4"/>
  <c r="BE245" i="4"/>
  <c r="BE249" i="4"/>
  <c r="BE255" i="4"/>
  <c r="BE261" i="4"/>
  <c r="BE269" i="4"/>
  <c r="BE272" i="4"/>
  <c r="BE275" i="4"/>
  <c r="BE282" i="4"/>
  <c r="BE294" i="4"/>
  <c r="BE295" i="4"/>
  <c r="BE296" i="4"/>
  <c r="BE297" i="4"/>
  <c r="BE322" i="4"/>
  <c r="BE338" i="4"/>
  <c r="BE155" i="3"/>
  <c r="BE165" i="3"/>
  <c r="BE178" i="3"/>
  <c r="BE186" i="3"/>
  <c r="BE173" i="3"/>
  <c r="BE167" i="3"/>
  <c r="E120" i="3"/>
  <c r="BE218" i="3"/>
  <c r="BE233" i="3"/>
  <c r="BE144" i="3"/>
  <c r="BE235" i="3"/>
  <c r="BE251" i="3"/>
  <c r="BE182" i="3"/>
  <c r="BE241" i="3"/>
  <c r="BE257" i="3"/>
  <c r="J124" i="3"/>
  <c r="BE190" i="3"/>
  <c r="BE217" i="3"/>
  <c r="BE196" i="3"/>
  <c r="BE214" i="3"/>
  <c r="BE221" i="3"/>
  <c r="BE237" i="3"/>
  <c r="BE253" i="3"/>
  <c r="BE255" i="3"/>
  <c r="BE269" i="3"/>
  <c r="BE271" i="3"/>
  <c r="BE284" i="3"/>
  <c r="BE288" i="3"/>
  <c r="BE133" i="3"/>
  <c r="BE146" i="3"/>
  <c r="BE192" i="3"/>
  <c r="BE204" i="3"/>
  <c r="BE213" i="3"/>
  <c r="BE229" i="3"/>
  <c r="BE247" i="3"/>
  <c r="BE268" i="3"/>
  <c r="BE290" i="3"/>
  <c r="BE293" i="3"/>
  <c r="BE294" i="3"/>
  <c r="F127" i="3"/>
  <c r="BE156" i="3"/>
  <c r="BE285" i="3"/>
  <c r="BE292" i="3"/>
  <c r="BE296" i="3"/>
  <c r="BE315" i="3"/>
  <c r="BE320" i="3"/>
  <c r="BE330" i="3"/>
  <c r="J127" i="3"/>
  <c r="BE177" i="3"/>
  <c r="BE310" i="3"/>
  <c r="BE317" i="3"/>
  <c r="BE319" i="3"/>
  <c r="BE328" i="3"/>
  <c r="BE350" i="3"/>
  <c r="BE308" i="3"/>
  <c r="BE316" i="3"/>
  <c r="BE329" i="3"/>
  <c r="BE331" i="3"/>
  <c r="BE338" i="3"/>
  <c r="BE345" i="3"/>
  <c r="BE353" i="3"/>
  <c r="BE367" i="3"/>
  <c r="BE369" i="3"/>
  <c r="BE378" i="3"/>
  <c r="BE383" i="3"/>
  <c r="BE393" i="3"/>
  <c r="BE135" i="3"/>
  <c r="BE211" i="3"/>
  <c r="BE215" i="3"/>
  <c r="BE224" i="3"/>
  <c r="BE239" i="3"/>
  <c r="BE245" i="3"/>
  <c r="BE249" i="3"/>
  <c r="BE262" i="3"/>
  <c r="BE264" i="3"/>
  <c r="BE270" i="3"/>
  <c r="BE272" i="3"/>
  <c r="BE273" i="3"/>
  <c r="BE274" i="3"/>
  <c r="BE275" i="3"/>
  <c r="BE276" i="3"/>
  <c r="BE277" i="3"/>
  <c r="BE278" i="3"/>
  <c r="BE279" i="3"/>
  <c r="BE280" i="3"/>
  <c r="BE281" i="3"/>
  <c r="BE282" i="3"/>
  <c r="BE283" i="3"/>
  <c r="BE318" i="3"/>
  <c r="BE321" i="3"/>
  <c r="BE323" i="3"/>
  <c r="BE324" i="3"/>
  <c r="BE327" i="3"/>
  <c r="BE332" i="3"/>
  <c r="BE334" i="3"/>
  <c r="BE335" i="3"/>
  <c r="BE340" i="3"/>
  <c r="BE346" i="3"/>
  <c r="BE348" i="3"/>
  <c r="BE355" i="3"/>
  <c r="BE371" i="3"/>
  <c r="BE373" i="3"/>
  <c r="BE184" i="3"/>
  <c r="BE287" i="3"/>
  <c r="BE298" i="3"/>
  <c r="BE299" i="3"/>
  <c r="BE300" i="3"/>
  <c r="BE301" i="3"/>
  <c r="BE312" i="3"/>
  <c r="BE325" i="3"/>
  <c r="BE339" i="3"/>
  <c r="BE341" i="3"/>
  <c r="BE343" i="3"/>
  <c r="BE344" i="3"/>
  <c r="BE349" i="3"/>
  <c r="BE356" i="3"/>
  <c r="BE360" i="3"/>
  <c r="BE361" i="3"/>
  <c r="BE365" i="3"/>
  <c r="BE370" i="3"/>
  <c r="BE375" i="3"/>
  <c r="BE377" i="3"/>
  <c r="BE386" i="3"/>
  <c r="BE291" i="3"/>
  <c r="BE295" i="3"/>
  <c r="BE297" i="3"/>
  <c r="BE302" i="3"/>
  <c r="BE303" i="3"/>
  <c r="BE304" i="3"/>
  <c r="BE305" i="3"/>
  <c r="BE306" i="3"/>
  <c r="BE307" i="3"/>
  <c r="BE309" i="3"/>
  <c r="BE311" i="3"/>
  <c r="BE313" i="3"/>
  <c r="BE314" i="3"/>
  <c r="BE322" i="3"/>
  <c r="BE326" i="3"/>
  <c r="BE336" i="3"/>
  <c r="BE337" i="3"/>
  <c r="BE342" i="3"/>
  <c r="BE347" i="3"/>
  <c r="BE351" i="3"/>
  <c r="BE357" i="3"/>
  <c r="BE358" i="3"/>
  <c r="BE363" i="3"/>
  <c r="BE376" i="3"/>
  <c r="BE387" i="3"/>
  <c r="BE389" i="3"/>
  <c r="BE397" i="3"/>
  <c r="BE400" i="3"/>
  <c r="BE401" i="3"/>
  <c r="E85" i="2"/>
  <c r="F92" i="2"/>
  <c r="BE120" i="2"/>
  <c r="BE121" i="2"/>
  <c r="BE123" i="2"/>
  <c r="BE125" i="2"/>
  <c r="BE127" i="2"/>
  <c r="BE129" i="2"/>
  <c r="J89" i="2"/>
  <c r="J92" i="2"/>
  <c r="BE119" i="2"/>
  <c r="BE122" i="2"/>
  <c r="BE124" i="2"/>
  <c r="BE126" i="2"/>
  <c r="BE128" i="2"/>
  <c r="BE130" i="2"/>
  <c r="BE131" i="2"/>
  <c r="F34" i="2"/>
  <c r="BA95" i="1" s="1"/>
  <c r="F35" i="4"/>
  <c r="BB97" i="1" s="1"/>
  <c r="J34" i="4"/>
  <c r="AW97" i="1"/>
  <c r="F36" i="4"/>
  <c r="BC97" i="1"/>
  <c r="J34" i="5"/>
  <c r="AW98" i="1" s="1"/>
  <c r="F35" i="6"/>
  <c r="BB101" i="1" s="1"/>
  <c r="F37" i="2"/>
  <c r="BD95" i="1" s="1"/>
  <c r="J34" i="3"/>
  <c r="AW96" i="1"/>
  <c r="F34" i="5"/>
  <c r="BA98" i="1" s="1"/>
  <c r="J34" i="6"/>
  <c r="AW101" i="1" s="1"/>
  <c r="F35" i="2"/>
  <c r="BB95" i="1" s="1"/>
  <c r="F34" i="4"/>
  <c r="BA97" i="1"/>
  <c r="F37" i="4"/>
  <c r="BD97" i="1" s="1"/>
  <c r="F37" i="5"/>
  <c r="BD98" i="1" s="1"/>
  <c r="F36" i="6"/>
  <c r="BC101" i="1" s="1"/>
  <c r="F37" i="3"/>
  <c r="BD96" i="1" s="1"/>
  <c r="F35" i="3"/>
  <c r="BB96" i="1" s="1"/>
  <c r="F36" i="3"/>
  <c r="BC96" i="1" s="1"/>
  <c r="F37" i="6"/>
  <c r="BD101" i="1"/>
  <c r="J34" i="2"/>
  <c r="AW95" i="1" s="1"/>
  <c r="F34" i="3"/>
  <c r="BA96" i="1" s="1"/>
  <c r="F35" i="5"/>
  <c r="BB98" i="1" s="1"/>
  <c r="F36" i="5"/>
  <c r="BC98" i="1"/>
  <c r="F34" i="6"/>
  <c r="BA101" i="1" s="1"/>
  <c r="BK117" i="2" l="1"/>
  <c r="J117" i="2" s="1"/>
  <c r="J96" i="2" s="1"/>
  <c r="J125" i="9"/>
  <c r="J30" i="9" s="1"/>
  <c r="J129" i="8"/>
  <c r="J108" i="8"/>
  <c r="J129" i="4"/>
  <c r="J98" i="4" s="1"/>
  <c r="J96" i="9"/>
  <c r="P126" i="5"/>
  <c r="P125" i="5"/>
  <c r="AU98" i="1" s="1"/>
  <c r="R128" i="4"/>
  <c r="R127" i="4"/>
  <c r="R131" i="3"/>
  <c r="R130" i="3" s="1"/>
  <c r="BK126" i="5"/>
  <c r="J126" i="5"/>
  <c r="J97" i="5" s="1"/>
  <c r="T126" i="5"/>
  <c r="T125" i="5"/>
  <c r="T131" i="3"/>
  <c r="T130" i="3"/>
  <c r="P131" i="3"/>
  <c r="P130" i="3"/>
  <c r="AU96" i="1" s="1"/>
  <c r="R126" i="6"/>
  <c r="R125" i="6" s="1"/>
  <c r="T126" i="6"/>
  <c r="T125" i="6"/>
  <c r="P126" i="6"/>
  <c r="P125" i="6" s="1"/>
  <c r="AU101" i="1" s="1"/>
  <c r="T128" i="4"/>
  <c r="T127" i="4"/>
  <c r="BK131" i="3"/>
  <c r="J131" i="3"/>
  <c r="J97" i="3"/>
  <c r="BK126" i="6"/>
  <c r="J126" i="6"/>
  <c r="J97" i="6"/>
  <c r="BK127" i="4"/>
  <c r="J127" i="4"/>
  <c r="J96" i="4" s="1"/>
  <c r="F33" i="2"/>
  <c r="AZ95" i="1" s="1"/>
  <c r="J33" i="3"/>
  <c r="AV96" i="1" s="1"/>
  <c r="AT96" i="1" s="1"/>
  <c r="F33" i="5"/>
  <c r="AZ98" i="1" s="1"/>
  <c r="J33" i="2"/>
  <c r="AV95" i="1" s="1"/>
  <c r="AT95" i="1" s="1"/>
  <c r="J33" i="4"/>
  <c r="AV97" i="1" s="1"/>
  <c r="AT97" i="1" s="1"/>
  <c r="F33" i="4"/>
  <c r="AZ97" i="1"/>
  <c r="J33" i="5"/>
  <c r="AV98" i="1" s="1"/>
  <c r="AT98" i="1" s="1"/>
  <c r="F33" i="3"/>
  <c r="AZ96" i="1" s="1"/>
  <c r="BB94" i="1"/>
  <c r="W31" i="1" s="1"/>
  <c r="F33" i="6"/>
  <c r="AZ101" i="1"/>
  <c r="BD94" i="1"/>
  <c r="W33" i="1" s="1"/>
  <c r="BA94" i="1"/>
  <c r="W30" i="1" s="1"/>
  <c r="BC94" i="1"/>
  <c r="AY94" i="1" s="1"/>
  <c r="J33" i="6"/>
  <c r="AV101" i="1" s="1"/>
  <c r="AT101" i="1" s="1"/>
  <c r="J33" i="9" l="1"/>
  <c r="F33" i="9"/>
  <c r="J30" i="2"/>
  <c r="AG95" i="1" s="1"/>
  <c r="AN95" i="1" s="1"/>
  <c r="J30" i="8"/>
  <c r="J96" i="8"/>
  <c r="J39" i="9"/>
  <c r="AG101" i="1"/>
  <c r="AN101" i="1" s="1"/>
  <c r="BK125" i="6"/>
  <c r="J125" i="6"/>
  <c r="J96" i="6"/>
  <c r="BK125" i="5"/>
  <c r="J125" i="5" s="1"/>
  <c r="J96" i="5" s="1"/>
  <c r="BK130" i="3"/>
  <c r="J130" i="3"/>
  <c r="J96" i="3"/>
  <c r="AU94" i="1"/>
  <c r="J30" i="4"/>
  <c r="AG97" i="1"/>
  <c r="AN97" i="1" s="1"/>
  <c r="AZ94" i="1"/>
  <c r="W32" i="1"/>
  <c r="AX94" i="1"/>
  <c r="AW94" i="1"/>
  <c r="AK30" i="1" s="1"/>
  <c r="J33" i="8" l="1"/>
  <c r="F33" i="8"/>
  <c r="J39" i="2"/>
  <c r="J39" i="8"/>
  <c r="AG100" i="1"/>
  <c r="AN100" i="1" s="1"/>
  <c r="J39" i="4"/>
  <c r="J30" i="3"/>
  <c r="AG96" i="1" s="1"/>
  <c r="AN96" i="1" s="1"/>
  <c r="J30" i="5"/>
  <c r="AG98" i="1" s="1"/>
  <c r="AN98" i="1" s="1"/>
  <c r="J30" i="6"/>
  <c r="AG99" i="1" s="1"/>
  <c r="AN99" i="1" s="1"/>
  <c r="AV94" i="1"/>
  <c r="AN94" i="1" l="1"/>
  <c r="J39" i="5"/>
  <c r="J39" i="3"/>
  <c r="J39" i="6"/>
  <c r="AG94" i="1"/>
  <c r="AK26" i="1" s="1"/>
  <c r="AT94" i="1"/>
  <c r="AK29" i="1" l="1"/>
  <c r="AK35" i="1" s="1"/>
  <c r="W29" i="1"/>
</calcChain>
</file>

<file path=xl/sharedStrings.xml><?xml version="1.0" encoding="utf-8"?>
<sst xmlns="http://schemas.openxmlformats.org/spreadsheetml/2006/main" count="10286" uniqueCount="1770">
  <si>
    <t>Export Komplet</t>
  </si>
  <si>
    <t/>
  </si>
  <si>
    <t>2.0</t>
  </si>
  <si>
    <t>False</t>
  </si>
  <si>
    <t>{9169cfb0-01b8-4bb2-831b-338fd0465177}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</si>
  <si>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</si>
  <si>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</si>
  <si>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</si>
  <si>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</si>
  <si>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</si>
  <si>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</si>
  <si>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</si>
  <si>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</si>
  <si>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</si>
  <si>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ST57</t>
  </si>
  <si>
    <t>Stavba:</t>
  </si>
  <si>
    <t>KSO:</t>
  </si>
  <si>
    <t>CC-CZ:</t>
  </si>
  <si>
    <t>Místo:</t>
  </si>
  <si>
    <t xml:space="preserve"> </t>
  </si>
  <si>
    <t>Datum:</t>
  </si>
  <si>
    <t>Zadavatel:</t>
  </si>
  <si>
    <t>IČ:</t>
  </si>
  <si>
    <t>Obec Dolní Dvořiště, 382 72 Dolní Dvořiště 62</t>
  </si>
  <si>
    <t>DIČ:</t>
  </si>
  <si>
    <t>Uchazeč: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</si>
  <si>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</si>
  <si>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</si>
  <si>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</si>
  <si>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</si>
  <si>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</si>
  <si>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</si>
  <si>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</si>
  <si>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</si>
  <si>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</si>
  <si>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</si>
  <si>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</si>
  <si>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</si>
  <si>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</si>
  <si>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</si>
  <si>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</si>
  <si>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</si>
  <si>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</si>
  <si>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</si>
  <si>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</si>
  <si>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</si>
  <si>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</si>
  <si>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</si>
  <si>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</si>
  <si>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</si>
  <si>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</si>
  <si>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</si>
  <si>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</si>
  <si>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</si>
  <si>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</si>
  <si>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</si>
  <si>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</si>
  <si>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</si>
  <si>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</si>
  <si>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</si>
  <si>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</si>
  <si>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</si>
  <si>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</si>
  <si>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</si>
  <si>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</si>
  <si>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</si>
  <si>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</si>
  <si>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</si>
  <si>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</si>
  <si>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</si>
  <si>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</si>
  <si>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</si>
  <si>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</si>
  <si>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</si>
  <si>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57a</t>
  </si>
  <si>
    <t>SO 00 - Přípravné a přidružené práce</t>
  </si>
  <si>
    <t>STA</t>
  </si>
  <si>
    <t>1</t>
  </si>
  <si>
    <t>{26e05fb5-21b4-435a-8737-55007d566755}</t>
  </si>
  <si>
    <t>2</t>
  </si>
  <si>
    <t>57b</t>
  </si>
  <si>
    <t>SO 01 - Vodovod</t>
  </si>
  <si>
    <t>{f7fe8201-a9be-4f2e-b4f8-4f357caff246}</t>
  </si>
  <si>
    <t>57c</t>
  </si>
  <si>
    <t>SO 02 - Kanalizace jednotná</t>
  </si>
  <si>
    <t>{f05f68dd-d56c-4570-84d7-8e9a8b93af3a}</t>
  </si>
  <si>
    <t>57d</t>
  </si>
  <si>
    <t>SO 03 - Kanalizace dešťová</t>
  </si>
  <si>
    <t>{7fb9b7fe-daa3-40de-bd49-327fdbcbc0f8}</t>
  </si>
  <si>
    <t>57e</t>
  </si>
  <si>
    <t>SO 04 - Přípojky vodovodní a kanalizační</t>
  </si>
  <si>
    <t>{2bfe16d9-0ed2-454c-a8f8-fc1db4bea8b6}</t>
  </si>
  <si>
    <t>KRYCÍ LIST SOUPISU PRACÍ</t>
  </si>
  <si>
    <t>Objekt:</t>
  </si>
  <si>
    <t>57a - SO 00 - Přípravné a přidružené práce</t>
  </si>
  <si>
    <t>REKAPITULACE ČLENĚNÍ SOUPISU PRACÍ</t>
  </si>
  <si>
    <t>Kód dílu - Popis</t>
  </si>
  <si>
    <t>Cena celkem [CZK]</t>
  </si>
  <si>
    <t>Náklady ze soupisu prací</t>
  </si>
  <si>
    <t>-1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</si>
  <si>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</si>
  <si>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</si>
  <si>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</si>
  <si>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</si>
  <si>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</si>
  <si>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</si>
  <si>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</si>
  <si>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</si>
  <si>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</si>
  <si>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</si>
  <si>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</si>
  <si>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</si>
  <si>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</si>
  <si>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</si>
  <si>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</si>
  <si>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Vedlejší rozpočtové náklady</t>
  </si>
  <si>
    <t>5</t>
  </si>
  <si>
    <t>ROZPOCET</t>
  </si>
  <si>
    <t>K</t>
  </si>
  <si>
    <t>0001</t>
  </si>
  <si>
    <t>Geodetické vytyčení stavby</t>
  </si>
  <si>
    <t>bod</t>
  </si>
  <si>
    <t>4</t>
  </si>
  <si>
    <t>-1096659459</t>
  </si>
  <si>
    <t>0002</t>
  </si>
  <si>
    <t>Vytyčení stávajících podzemních sítí a zařízení</t>
  </si>
  <si>
    <t>kpl</t>
  </si>
  <si>
    <t>-828280001</t>
  </si>
  <si>
    <t>3</t>
  </si>
  <si>
    <t>0003</t>
  </si>
  <si>
    <t>Fotodokumentace objektů na stavbě před zahájením výkopových prací a po dokončení stavby</t>
  </si>
  <si>
    <t>-71716959</t>
  </si>
  <si>
    <t>0004</t>
  </si>
  <si>
    <t>Geodetické zaměření skutečného provedení stavby</t>
  </si>
  <si>
    <t>100m</t>
  </si>
  <si>
    <t>-312682198</t>
  </si>
  <si>
    <t>1483990843</t>
  </si>
  <si>
    <t>6</t>
  </si>
  <si>
    <t>0006</t>
  </si>
  <si>
    <t>Objekty zařízení staveniště vč. napojení na inž. sítě</t>
  </si>
  <si>
    <t>391021681</t>
  </si>
  <si>
    <t>7</t>
  </si>
  <si>
    <t>0007</t>
  </si>
  <si>
    <t>Práce provozovatele spojené s přepojováním vodovodu a zajištění nepřetržité dodávky vody během stavby</t>
  </si>
  <si>
    <t>1793797203</t>
  </si>
  <si>
    <t>8</t>
  </si>
  <si>
    <t>0008</t>
  </si>
  <si>
    <t>Přejezdy a přechody přes výkopy (pronájem, osazení, odstranění) pro zajištění průjezdu a přístupu</t>
  </si>
  <si>
    <t>1758822985</t>
  </si>
  <si>
    <t>9</t>
  </si>
  <si>
    <t>0009</t>
  </si>
  <si>
    <t>Mobilní zábrany u výkopů v areálu školy a školky (pronájem, osazení, odstranění)</t>
  </si>
  <si>
    <t>-1285496623</t>
  </si>
  <si>
    <t>10</t>
  </si>
  <si>
    <t>0010</t>
  </si>
  <si>
    <t>Dokumentace skutečného provedení stavby (DSPS)</t>
  </si>
  <si>
    <t>-952556490</t>
  </si>
  <si>
    <t>11</t>
  </si>
  <si>
    <t>0011</t>
  </si>
  <si>
    <t>Dokumentace dočasného dopravního značení (DIO) vč. schválení Policií ČR</t>
  </si>
  <si>
    <t>263553979</t>
  </si>
  <si>
    <t>0012</t>
  </si>
  <si>
    <t>Osazení dočasného dopravního značení</t>
  </si>
  <si>
    <t>-5141567</t>
  </si>
  <si>
    <t>13</t>
  </si>
  <si>
    <t>0013</t>
  </si>
  <si>
    <t>Pronájem dopravního značení</t>
  </si>
  <si>
    <t>den</t>
  </si>
  <si>
    <t>2019528222</t>
  </si>
  <si>
    <t>57b - SO 01 - Vodovod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</si>
  <si>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</si>
  <si>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</si>
  <si>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</si>
  <si>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</si>
  <si>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</si>
  <si>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</si>
  <si>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8 - Trubní vedení</t>
  </si>
  <si>
    <t xml:space="preserve">    9 - Ostatní náklady</t>
  </si>
  <si>
    <t xml:space="preserve">      91 - Doplňující práce na komunikaci</t>
  </si>
  <si>
    <t xml:space="preserve">      93 - Různé dokončovací práce inženýrských staveb</t>
  </si>
  <si>
    <t xml:space="preserve">      96 - Bourání konstrukcí</t>
  </si>
  <si>
    <t xml:space="preserve">      97 - Prorážení otvorů </t>
  </si>
  <si>
    <t xml:space="preserve">    997 - Přesun sutě</t>
  </si>
  <si>
    <t xml:space="preserve">    998 - Přesun hmot</t>
  </si>
  <si>
    <t>HSV</t>
  </si>
  <si>
    <t>Práce a dodávky HSV</t>
  </si>
  <si>
    <t>Zemní práce</t>
  </si>
  <si>
    <t>119001401</t>
  </si>
  <si>
    <t>Dočasné zajištění potrubí ocelového DN do 200 mm</t>
  </si>
  <si>
    <t>m</t>
  </si>
  <si>
    <t>1499612044</t>
  </si>
  <si>
    <t>VV</t>
  </si>
  <si>
    <t xml:space="preserve">6*0,5  "při obnažování stáv. potrubí vodovodu v místě napojení </t>
  </si>
  <si>
    <t>119001406</t>
  </si>
  <si>
    <t>Dočasné zajištění potrubí (jiné sítě)</t>
  </si>
  <si>
    <t>997224450</t>
  </si>
  <si>
    <t>křížení:</t>
  </si>
  <si>
    <t>42,00  "Řad 2</t>
  </si>
  <si>
    <t>1,00  "Řad 2-1</t>
  </si>
  <si>
    <t>10,00  "Řad 2-2</t>
  </si>
  <si>
    <t>3,00  "Řad 2-3</t>
  </si>
  <si>
    <t>1,00  "Řad 2-4</t>
  </si>
  <si>
    <t>Mezisoučet</t>
  </si>
  <si>
    <t>57*0,9</t>
  </si>
  <si>
    <t>119001412</t>
  </si>
  <si>
    <t>Dočasné zajištění potrubí betonového a plastového DN přes 200 do 500 mm</t>
  </si>
  <si>
    <t>2104220987</t>
  </si>
  <si>
    <t>0,9  "propustek BT DN 300 mm</t>
  </si>
  <si>
    <t>119001421</t>
  </si>
  <si>
    <t>Dočasné zajištění kabelů ze 3 volně ložených kabelů</t>
  </si>
  <si>
    <t>2039684535</t>
  </si>
  <si>
    <t>20,00  "Řad 2</t>
  </si>
  <si>
    <t>5,00  "Řad 2-2</t>
  </si>
  <si>
    <t>2,00  "Řad 2-4</t>
  </si>
  <si>
    <t>31,00*0,9</t>
  </si>
  <si>
    <t>121151103</t>
  </si>
  <si>
    <t>Sejmutí ornice plochy do 100 m2 tl vrstvy do 200 mm strojně</t>
  </si>
  <si>
    <t>m2</t>
  </si>
  <si>
    <t>1334091542</t>
  </si>
  <si>
    <t>132254205</t>
  </si>
  <si>
    <t>Hloubení zapažených rýh š do 2000 mm v hornině třídy těžitelnosti I skupiny 3 objem do 1000 m3 STROJNĚ</t>
  </si>
  <si>
    <t>m3</t>
  </si>
  <si>
    <t>1200694938</t>
  </si>
  <si>
    <t>505,66  "Řad 2</t>
  </si>
  <si>
    <t>15,84  "Řad 2-1</t>
  </si>
  <si>
    <t>142,04  "Řad 2-2</t>
  </si>
  <si>
    <t>42,01  "Řad 2-3</t>
  </si>
  <si>
    <t>7,37  "Řad 2-4</t>
  </si>
  <si>
    <t>5,34  "přepojení vodovodů</t>
  </si>
  <si>
    <t>718,25*0,8  "80%</t>
  </si>
  <si>
    <t>132354204</t>
  </si>
  <si>
    <t>Hloubení zapažených rýh š do 2000 mm v hornině třídy těžitelnosti II skupiny 4 objem do 500 m3 STROJNĚ</t>
  </si>
  <si>
    <t>-941881239</t>
  </si>
  <si>
    <t>718,25*0,2  "20%</t>
  </si>
  <si>
    <t>139001101</t>
  </si>
  <si>
    <t>Příplatek za ztížení vykopávky v blízkosti vedení</t>
  </si>
  <si>
    <t>1379325747</t>
  </si>
  <si>
    <t>4,05  "při obnažování stáv. potrubí vodovodu v místě napojení</t>
  </si>
  <si>
    <t>41,85  "křížení kabelů</t>
  </si>
  <si>
    <t>76,95  "křížení potrubí (jiné sítě)</t>
  </si>
  <si>
    <t>1,35  "betonové potrubí</t>
  </si>
  <si>
    <t>Součet</t>
  </si>
  <si>
    <t>151101101</t>
  </si>
  <si>
    <t>Zřízení příložného pažení a rozepření stěn rýh hl do 2 m</t>
  </si>
  <si>
    <t>798142393</t>
  </si>
  <si>
    <t>1115,18</t>
  </si>
  <si>
    <t>80,88</t>
  </si>
  <si>
    <t>151101111</t>
  </si>
  <si>
    <t>Odstranění příložného pažení a rozepření stěn rýh hl do 2 m</t>
  </si>
  <si>
    <t>2086495966</t>
  </si>
  <si>
    <t>162351104</t>
  </si>
  <si>
    <t>Vodorovné přemístění přes 500 do 1000 m výkopku/sypaniny z horniny třídy těžitelnosti I skupiny 1 až 4</t>
  </si>
  <si>
    <t>-724732300</t>
  </si>
  <si>
    <t>718,25  "výkopy na meziskládku</t>
  </si>
  <si>
    <t>498,82  "zpět do zásypů</t>
  </si>
  <si>
    <t>162751117</t>
  </si>
  <si>
    <t>Vodorovné přemístění přes 9 000 do 10000 m výkopku/sypaniny z horniny třídy těžitelnosti I skupiny 1 až 4</t>
  </si>
  <si>
    <t>-727435697</t>
  </si>
  <si>
    <t>718,25-498,82  "zbývající výkopy po odečtení materiálu na zásyp</t>
  </si>
  <si>
    <t>162751119</t>
  </si>
  <si>
    <t>Příplatek k vodorovnému přemístění výkopku/sypaniny z horniny třídy těžitelnosti I skupiny 1 až 4 ZKD 1000 m přes 10000 m</t>
  </si>
  <si>
    <t>-1452898925</t>
  </si>
  <si>
    <t>5*219,43  "příplatek za každý další započatý km přes 10 km na vzdálenost 15 km</t>
  </si>
  <si>
    <t>14</t>
  </si>
  <si>
    <t>167151111</t>
  </si>
  <si>
    <t>Nakládání výkopku z hornin třídy těžitelnosti I skupiny 1 až 4 přes 100 m3</t>
  </si>
  <si>
    <t>-281718744</t>
  </si>
  <si>
    <t>498,82  "z meziskládky do zásypů</t>
  </si>
  <si>
    <t>219,43  "zbývající výkopy na skládku</t>
  </si>
  <si>
    <t>15</t>
  </si>
  <si>
    <t>171201231</t>
  </si>
  <si>
    <t>Poplatek za uložení zeminy a kamení na skládce (skládkovné) kód odpadu 17 05 04</t>
  </si>
  <si>
    <t>t</t>
  </si>
  <si>
    <t>-1393188399</t>
  </si>
  <si>
    <t>219,43*1,67</t>
  </si>
  <si>
    <t>16</t>
  </si>
  <si>
    <t>171251201</t>
  </si>
  <si>
    <t>Uložení sypaniny na skládky nebo meziskládky</t>
  </si>
  <si>
    <t>-139375147</t>
  </si>
  <si>
    <t>718,25  "na meziskládku</t>
  </si>
  <si>
    <t>219,43  "na skládku</t>
  </si>
  <si>
    <t>17</t>
  </si>
  <si>
    <t>174151101</t>
  </si>
  <si>
    <t>Zásyp jam, šachet rýh nebo kolem objektů sypaninou se zhutněním</t>
  </si>
  <si>
    <t>15231176</t>
  </si>
  <si>
    <t>342,82  "Řad 2</t>
  </si>
  <si>
    <t>10,94  "Řad 2-1</t>
  </si>
  <si>
    <t>106,02  "Řad 2-2</t>
  </si>
  <si>
    <t>30,33  "Řad 2-3</t>
  </si>
  <si>
    <t>5,13  "Řad 2-4</t>
  </si>
  <si>
    <t>3,58  "přepojení vodovodů</t>
  </si>
  <si>
    <t>18</t>
  </si>
  <si>
    <t>175151101</t>
  </si>
  <si>
    <t>Obsypání potrubí strojně sypaninou bez prohození, uloženou do 3 m</t>
  </si>
  <si>
    <t>1423120194</t>
  </si>
  <si>
    <t>Odpočet objemu potrubí:</t>
  </si>
  <si>
    <t>107,43  "Řady 2 a 2-4</t>
  </si>
  <si>
    <t>28,09  "Řady 2-1,2-2,2-3</t>
  </si>
  <si>
    <t>0,60  "přepojení vodovodů</t>
  </si>
  <si>
    <t>0,56</t>
  </si>
  <si>
    <t>19</t>
  </si>
  <si>
    <t>M</t>
  </si>
  <si>
    <t>58337303</t>
  </si>
  <si>
    <t>štěrkopísek frakce 4/8 - materiál na obsyp</t>
  </si>
  <si>
    <t>-113187153</t>
  </si>
  <si>
    <t>136,68*2 'Přepočtené koeficientem množství</t>
  </si>
  <si>
    <t>20</t>
  </si>
  <si>
    <t>181152302</t>
  </si>
  <si>
    <t>Úprava pláně v zářezech se zhutněním</t>
  </si>
  <si>
    <t>-1468003892</t>
  </si>
  <si>
    <t>181252305</t>
  </si>
  <si>
    <t xml:space="preserve">Úprava pláně v násypech se zhutněním </t>
  </si>
  <si>
    <t>464847267</t>
  </si>
  <si>
    <t>22</t>
  </si>
  <si>
    <t>181351003</t>
  </si>
  <si>
    <t>Rozprostření ornice tl vrstvy do 200 mm pl do 100 m2 v rovině nebo ve svahu do 1:5 strojně</t>
  </si>
  <si>
    <t>-409452749</t>
  </si>
  <si>
    <t>P</t>
  </si>
  <si>
    <t>Poznámka k položce:_x000D_
Rozprostření ornice v tl. 10 cm, dovoz ornice ze vzdálenosti 10 km</t>
  </si>
  <si>
    <t>23</t>
  </si>
  <si>
    <t>181411131</t>
  </si>
  <si>
    <t>Založení parkového trávníku výsevem pl do 1000 m2 v rovině a ve svahu do 1:5</t>
  </si>
  <si>
    <t>1967653952</t>
  </si>
  <si>
    <t>24</t>
  </si>
  <si>
    <t>00572410</t>
  </si>
  <si>
    <t>osivo směs travní parková</t>
  </si>
  <si>
    <t>kg</t>
  </si>
  <si>
    <t>734828754</t>
  </si>
  <si>
    <t>94,5*0,03 'Přepočtené koeficientem množství</t>
  </si>
  <si>
    <t>Zakládání</t>
  </si>
  <si>
    <t>25</t>
  </si>
  <si>
    <t>275313511</t>
  </si>
  <si>
    <t>Bloky pro potrubí z betonu tř. C 12/15, vč. bednění</t>
  </si>
  <si>
    <t>-1345281633</t>
  </si>
  <si>
    <t>29*(0,5*0,5*0,5)  "zabezpečovací bloky</t>
  </si>
  <si>
    <t>Vodorovné konstrukce</t>
  </si>
  <si>
    <t>26</t>
  </si>
  <si>
    <t>451573111</t>
  </si>
  <si>
    <t>Lože pod potrubí otevřený výkop ze štěrkopísku 4-8 mm, tl. 0,1 m</t>
  </si>
  <si>
    <t>-1488836115</t>
  </si>
  <si>
    <t>55,13  "všechny řady</t>
  </si>
  <si>
    <t>0,48  "přepojení vodovodu</t>
  </si>
  <si>
    <t>Komunikace pozemní</t>
  </si>
  <si>
    <t>27</t>
  </si>
  <si>
    <t>561031211</t>
  </si>
  <si>
    <t>Zřízení podkladu cementové stabilizace CS tl. 160 mm</t>
  </si>
  <si>
    <t>-1393211157</t>
  </si>
  <si>
    <t>5,40  "obslužná komunikace s živičným povrchem (mezi bytovými domy)</t>
  </si>
  <si>
    <t>3,15  "zpomalovací práh (vjezd u ZTV)</t>
  </si>
  <si>
    <t>28</t>
  </si>
  <si>
    <t>564831011</t>
  </si>
  <si>
    <t>Podklad ze štěrkodrtě ŠD plochy do 100 m2 tl 100 mm</t>
  </si>
  <si>
    <t>1528962985</t>
  </si>
  <si>
    <t>62,45  "chodníky</t>
  </si>
  <si>
    <t>29</t>
  </si>
  <si>
    <t>564851011</t>
  </si>
  <si>
    <t>Podklad ze štěrkodrtě ŠD 0/63 mm plochy do 100 m2 tl 150 mm</t>
  </si>
  <si>
    <t>111857856</t>
  </si>
  <si>
    <t>2,20  "vjezd u školy</t>
  </si>
  <si>
    <t>30</t>
  </si>
  <si>
    <t>564861011</t>
  </si>
  <si>
    <t>Podklad ze štěrkodrtě ŠD plochy do 100 m2 tl 200 mm</t>
  </si>
  <si>
    <t>756395642</t>
  </si>
  <si>
    <t>6,40  "parkovací stání - stávající zámková dlažba</t>
  </si>
  <si>
    <t>31</t>
  </si>
  <si>
    <t>56513111R</t>
  </si>
  <si>
    <t>Podklad  obalovaným kamen. asfaltem ACP (OK II) do 3 m, tl 50 mm</t>
  </si>
  <si>
    <t>-929772311</t>
  </si>
  <si>
    <t>32</t>
  </si>
  <si>
    <t>56690113R</t>
  </si>
  <si>
    <t>Vyspravení podkladu po překopech plochy do 15 m2 štěrkodrtí tl. do 200 mm</t>
  </si>
  <si>
    <t>-439857580</t>
  </si>
  <si>
    <t>3,15  "zpomalovací práh (vjezd k ZTV)</t>
  </si>
  <si>
    <t>33</t>
  </si>
  <si>
    <t>57713421R</t>
  </si>
  <si>
    <t>Asfaltový beton střednězrnný ABS tř. III  tl 40 mm š do 3 m z nemodifikovaného asfaltu</t>
  </si>
  <si>
    <t>426782960</t>
  </si>
  <si>
    <t>34</t>
  </si>
  <si>
    <t>57714611R</t>
  </si>
  <si>
    <t>Asfaltový beton velmi hrubý ABVH III, tl 50 mm š do 3 m z nemodifikovaného asfaltu</t>
  </si>
  <si>
    <t>-191848401</t>
  </si>
  <si>
    <t>35</t>
  </si>
  <si>
    <t>58112111R</t>
  </si>
  <si>
    <t>Kryt betonový komunikací C 30/37 XF3 tl 150 mm</t>
  </si>
  <si>
    <t>547929473</t>
  </si>
  <si>
    <t>36</t>
  </si>
  <si>
    <t>59621111R</t>
  </si>
  <si>
    <t>Kladení zámkové dlažby tl 60 mm pl přes 50 do 100 m2 do lože z drtě tl. 40 mm</t>
  </si>
  <si>
    <t>-282298649</t>
  </si>
  <si>
    <t>62,45  "chodníky - zpětné položení zámkové dlažby</t>
  </si>
  <si>
    <t>37</t>
  </si>
  <si>
    <t>59621121R</t>
  </si>
  <si>
    <t>Kladení zámkové dlažby tl 80 mm pl do 50 m2 do lože z drtě tl. 40 mm</t>
  </si>
  <si>
    <t>-2138637149</t>
  </si>
  <si>
    <t>38</t>
  </si>
  <si>
    <t>59621122R</t>
  </si>
  <si>
    <t>Kladení zámkové dlažby pl do 50 m2 do lože z betonu tl. 30 mm</t>
  </si>
  <si>
    <t>552801107</t>
  </si>
  <si>
    <t>6,40  "zpomalovací práh (vjezd u ZTV)</t>
  </si>
  <si>
    <t>39</t>
  </si>
  <si>
    <t>599141111</t>
  </si>
  <si>
    <t>Zalití spár modifikovanou hmotou (pružná zálivka)</t>
  </si>
  <si>
    <t>1508074863</t>
  </si>
  <si>
    <t>6,00  "obslužná komunikace (mezi bytovými domy)</t>
  </si>
  <si>
    <t>3,20  "betonový vjezd u školy</t>
  </si>
  <si>
    <t>Úpravy povrchů, podlahy a osazování výplní</t>
  </si>
  <si>
    <t>40</t>
  </si>
  <si>
    <t>63136202R</t>
  </si>
  <si>
    <t>Výztuž mazanin svařovanými sítěmi průměr drátu 8 mm, oka 150/150 mm</t>
  </si>
  <si>
    <t>1451536642</t>
  </si>
  <si>
    <t>0,01  "vjezd u školy</t>
  </si>
  <si>
    <t>41</t>
  </si>
  <si>
    <t>59245296</t>
  </si>
  <si>
    <t>dlažba zámková tl 100mm (shodná se stávající)</t>
  </si>
  <si>
    <t>-1767925370</t>
  </si>
  <si>
    <t>Poznámka k položce:_x000D_
Spotřeba: 36 kus/m2</t>
  </si>
  <si>
    <t>6,72  "zpomalovací práh (vjezd k ZTV)</t>
  </si>
  <si>
    <t>Trubní vedení</t>
  </si>
  <si>
    <t>42</t>
  </si>
  <si>
    <t>857212122</t>
  </si>
  <si>
    <t>Montáž litinových tvarovek jednoosých přírubových otevřený výkop DN 50</t>
  </si>
  <si>
    <t>kus</t>
  </si>
  <si>
    <t>18131128</t>
  </si>
  <si>
    <t>43</t>
  </si>
  <si>
    <t>55253675</t>
  </si>
  <si>
    <t>příruba litinová vodovodní s vnitřním závitem 5/4" DN 50</t>
  </si>
  <si>
    <t>-624462401</t>
  </si>
  <si>
    <t>44</t>
  </si>
  <si>
    <t>857242122</t>
  </si>
  <si>
    <t>Montáž litinových tvarovek jednoosých přírubových otevřený výkop DN 80</t>
  </si>
  <si>
    <t>-304969335</t>
  </si>
  <si>
    <t>45</t>
  </si>
  <si>
    <t>31951015</t>
  </si>
  <si>
    <t>potrubní spojka hrdlo-hrdlo DN 80 (85-105) na potrubí různého materiálu</t>
  </si>
  <si>
    <t>-1497620446</t>
  </si>
  <si>
    <t>46</t>
  </si>
  <si>
    <t>28654863</t>
  </si>
  <si>
    <t xml:space="preserve"> litinový dvoupřírubový kus  DN 80 mm, dl. 100 mm</t>
  </si>
  <si>
    <t>607025941</t>
  </si>
  <si>
    <t>47</t>
  </si>
  <si>
    <t>55251820</t>
  </si>
  <si>
    <t>koleno přírubové prodloužené s patkou DN 80 mm</t>
  </si>
  <si>
    <t>423052129</t>
  </si>
  <si>
    <t>48</t>
  </si>
  <si>
    <t>857262122</t>
  </si>
  <si>
    <t>Montáž litinových tvarovek jednoosých přírubových otevřený výkop DN 100</t>
  </si>
  <si>
    <t>1313923975</t>
  </si>
  <si>
    <t>49</t>
  </si>
  <si>
    <t>55253967</t>
  </si>
  <si>
    <t>koleno přírubové litinové  DN 100-80°</t>
  </si>
  <si>
    <t>-1119849768</t>
  </si>
  <si>
    <t>50</t>
  </si>
  <si>
    <t>55253858</t>
  </si>
  <si>
    <t>redukce litinová přírubová DN 100/80</t>
  </si>
  <si>
    <t>1729725661</t>
  </si>
  <si>
    <t>51</t>
  </si>
  <si>
    <t>5525929R</t>
  </si>
  <si>
    <t>redukce litinová přírubová DN 100/50</t>
  </si>
  <si>
    <t>-1242921609</t>
  </si>
  <si>
    <t>52</t>
  </si>
  <si>
    <t>31951004</t>
  </si>
  <si>
    <t>potrubní spojka  hrdlo-příruba DN 100 (104-132) mm na potrubí různého materiálu</t>
  </si>
  <si>
    <t>737214652</t>
  </si>
  <si>
    <t>53</t>
  </si>
  <si>
    <t>31951016</t>
  </si>
  <si>
    <t>potrubní spojka hrdlo-hrdlo DN 100 (104-132) mm na potrubí různého materiálu</t>
  </si>
  <si>
    <t>2051065203</t>
  </si>
  <si>
    <t>54</t>
  </si>
  <si>
    <t>55253693</t>
  </si>
  <si>
    <t>příruba zaslepovací litinová vodovodní  DN 100</t>
  </si>
  <si>
    <t>577396552</t>
  </si>
  <si>
    <t>55</t>
  </si>
  <si>
    <t>857263131</t>
  </si>
  <si>
    <t>Montáž litinových tvarovek odbočných otevřený výkop DN 100</t>
  </si>
  <si>
    <t>286232414</t>
  </si>
  <si>
    <t>56</t>
  </si>
  <si>
    <t>55253515</t>
  </si>
  <si>
    <t>tvarovka přírubová litinová s přírubovou odbočkou, DN 100/80</t>
  </si>
  <si>
    <t>1306662529</t>
  </si>
  <si>
    <t>57</t>
  </si>
  <si>
    <t>55253517</t>
  </si>
  <si>
    <t>tvarovka přírubová litinová s přírubovou odbočkou, DN 100/100</t>
  </si>
  <si>
    <t>2112883273</t>
  </si>
  <si>
    <t>58</t>
  </si>
  <si>
    <t>871241141</t>
  </si>
  <si>
    <t>Montáž potrubí z PE100 RC SDR 11 otevřený výkop svařovaných na tupo d 90 x 8,2 mm</t>
  </si>
  <si>
    <t>-935979925</t>
  </si>
  <si>
    <t>59</t>
  </si>
  <si>
    <t>28613556</t>
  </si>
  <si>
    <t>potrubí vodovodní tlakové PE100 RC SDR11, PN16  90x8,2mm</t>
  </si>
  <si>
    <t>1280359582</t>
  </si>
  <si>
    <t>137*1,015 'Přepočtené koeficientem množství</t>
  </si>
  <si>
    <t>60</t>
  </si>
  <si>
    <t>871251141</t>
  </si>
  <si>
    <t>Montáž potrubí z PE100 RC SDR 11 otevřený výkop svařovaných na tupo d 110 x 10,0 mm</t>
  </si>
  <si>
    <t>-1565674021</t>
  </si>
  <si>
    <t>61</t>
  </si>
  <si>
    <t>28613116</t>
  </si>
  <si>
    <t>potrubí vodovodní tlakové  PE100 RC PN 16 SDR11 110x10,0mm</t>
  </si>
  <si>
    <t>-1684540249</t>
  </si>
  <si>
    <t>482*1,015 'Přepočtené koeficientem množství</t>
  </si>
  <si>
    <t>62</t>
  </si>
  <si>
    <t>877251101</t>
  </si>
  <si>
    <t>Montáž tvarovek plastových na vodovodním potrubí z PE trub d 110</t>
  </si>
  <si>
    <t>386086534</t>
  </si>
  <si>
    <t>63</t>
  </si>
  <si>
    <t>28615975</t>
  </si>
  <si>
    <t>elektrospojka SDR11 PE 100 PN16 D 110mm</t>
  </si>
  <si>
    <t>-1442204211</t>
  </si>
  <si>
    <t>64</t>
  </si>
  <si>
    <t>28615974</t>
  </si>
  <si>
    <t>elektrospojka SDR11 PE 100 PN16 D 90mm</t>
  </si>
  <si>
    <t>-1537872252</t>
  </si>
  <si>
    <t>65</t>
  </si>
  <si>
    <t>28653135</t>
  </si>
  <si>
    <t>nákružek lemový PE 100 SDR11 90mm</t>
  </si>
  <si>
    <t>-337270417</t>
  </si>
  <si>
    <t>66</t>
  </si>
  <si>
    <t>28654368</t>
  </si>
  <si>
    <t xml:space="preserve">příruba PP-ocel d 90 mm, DN 80 mm, PN 16 k lemovému nákružku </t>
  </si>
  <si>
    <t>-1358428282</t>
  </si>
  <si>
    <t>67</t>
  </si>
  <si>
    <t>28653136</t>
  </si>
  <si>
    <t>nákružek lemový PE 100 SDR11 110mm</t>
  </si>
  <si>
    <t>-429430809</t>
  </si>
  <si>
    <t>68</t>
  </si>
  <si>
    <t>28654410</t>
  </si>
  <si>
    <t xml:space="preserve">příruba PP-ocel d 110 mm, DN 100 mm, PN 16 k lemovému nákružku </t>
  </si>
  <si>
    <t>338337754</t>
  </si>
  <si>
    <t>69</t>
  </si>
  <si>
    <t>28614866</t>
  </si>
  <si>
    <t>oblouk 90° SDR11 PE 100 RC D 90 mm dlouhé provedení - svařování elektrospojkou</t>
  </si>
  <si>
    <t>-935616801</t>
  </si>
  <si>
    <t>70</t>
  </si>
  <si>
    <t>28614865</t>
  </si>
  <si>
    <t>oblouk 30° SDR11 PE 100 RC D 90 mm dlouhé provedení - svařování elektrospojkou</t>
  </si>
  <si>
    <t>960692978</t>
  </si>
  <si>
    <t>71</t>
  </si>
  <si>
    <t>28614864</t>
  </si>
  <si>
    <t>oblouk 22° SDR11 PE 100 RC D 90 mm dlouhé provedení - svařování elektrospojkou</t>
  </si>
  <si>
    <t>1494708224</t>
  </si>
  <si>
    <t>72</t>
  </si>
  <si>
    <t>28614237</t>
  </si>
  <si>
    <t>koleno 15° SDR11 PE 100  D 110mm dlouhé provedení - svařování elektrospojkou</t>
  </si>
  <si>
    <t>947471743</t>
  </si>
  <si>
    <t>73</t>
  </si>
  <si>
    <t>28614236</t>
  </si>
  <si>
    <t>koleno 15° SDR11 PE 100 D 90mm dlouhé provedení - svařování elektrospojkou</t>
  </si>
  <si>
    <t>-1999042081</t>
  </si>
  <si>
    <t>74</t>
  </si>
  <si>
    <t>28614898</t>
  </si>
  <si>
    <t>oblouk 45° SDR11 PE 100 RC  D 110mm dlouhé provedení - svařování elektrospojkou</t>
  </si>
  <si>
    <t>1186820810</t>
  </si>
  <si>
    <t>75</t>
  </si>
  <si>
    <t>28614912</t>
  </si>
  <si>
    <t>oblouk 90° SDR11 PE 100 RC  D 110 mm dlouhé provedení - svařování elektrospojkou</t>
  </si>
  <si>
    <t>-129655405</t>
  </si>
  <si>
    <t>76</t>
  </si>
  <si>
    <t>28614913</t>
  </si>
  <si>
    <t>oblouk 30° SDR11 PE 100 RC  D 110mm dlouhé provedení - svařování elektrospojkou</t>
  </si>
  <si>
    <t>19839021</t>
  </si>
  <si>
    <t>77</t>
  </si>
  <si>
    <t>891161321</t>
  </si>
  <si>
    <t>Montáž vodovodních šoupátek DN 1" ve výkopu do DN 40</t>
  </si>
  <si>
    <t>2108321568</t>
  </si>
  <si>
    <t>78</t>
  </si>
  <si>
    <t>42221551</t>
  </si>
  <si>
    <t>šoupátko domovní přípojky litinové DN 1" pro PE 32 mm - SYSTEM ZAK</t>
  </si>
  <si>
    <t>-2139917454</t>
  </si>
  <si>
    <t>79</t>
  </si>
  <si>
    <t>891171321</t>
  </si>
  <si>
    <t>Montáž vodovodních šoupátek DN 5/4" ve výkopu do DN 40</t>
  </si>
  <si>
    <t>1254970527</t>
  </si>
  <si>
    <t>80</t>
  </si>
  <si>
    <t>42221552</t>
  </si>
  <si>
    <t>šoupátko domovní přípojky litinové DN 5/4" pro PE 40 mm - SYSTEM ZAK</t>
  </si>
  <si>
    <t>633544800</t>
  </si>
  <si>
    <t>81</t>
  </si>
  <si>
    <t>42291072</t>
  </si>
  <si>
    <t>souprava zemní teleskopická pro šoupátka DN 25-32 mm Rd 1,3-1,8 m</t>
  </si>
  <si>
    <t>739709672</t>
  </si>
  <si>
    <t>82</t>
  </si>
  <si>
    <t>891211112</t>
  </si>
  <si>
    <t>Montáž vodovodních šoupátek otevřený výkop DN 50</t>
  </si>
  <si>
    <t>-1002402004</t>
  </si>
  <si>
    <t>83</t>
  </si>
  <si>
    <t>42221451</t>
  </si>
  <si>
    <t>šoupátko vodovodní litinové přírubové E2,  DN 50 mm (s prodlouženou životností)</t>
  </si>
  <si>
    <t>1640955126</t>
  </si>
  <si>
    <t>84</t>
  </si>
  <si>
    <t>891211222</t>
  </si>
  <si>
    <t>Montáž vodovodních šoupátek s ručním kolečkem v šachtách DN 50</t>
  </si>
  <si>
    <t>828713777</t>
  </si>
  <si>
    <t>85</t>
  </si>
  <si>
    <t>42210109</t>
  </si>
  <si>
    <t>kolo ruční pro DN 50 na ovládání šoupěte</t>
  </si>
  <si>
    <t>-1006440304</t>
  </si>
  <si>
    <t>86</t>
  </si>
  <si>
    <t>891241112</t>
  </si>
  <si>
    <t>Montáž vodovodních šoupátek otevřený výkop DN 80</t>
  </si>
  <si>
    <t>828541843</t>
  </si>
  <si>
    <t>87</t>
  </si>
  <si>
    <t>42221303</t>
  </si>
  <si>
    <t>šoupátko vodovodní litinové přírubové E2, DN 80 (s prodlouženou životností</t>
  </si>
  <si>
    <t>-1644230695</t>
  </si>
  <si>
    <t>88</t>
  </si>
  <si>
    <t>891241222</t>
  </si>
  <si>
    <t>Montáž vodovodních šoupátek s ručním kolečkem v šachtách DN 80</t>
  </si>
  <si>
    <t>916077739</t>
  </si>
  <si>
    <t>89</t>
  </si>
  <si>
    <t>42210101</t>
  </si>
  <si>
    <t>kolo ruční pro DN 80 na ovládání šoupěte</t>
  </si>
  <si>
    <t>1958634130</t>
  </si>
  <si>
    <t>90</t>
  </si>
  <si>
    <t>891247112</t>
  </si>
  <si>
    <t>Montáž hydrantů podzemních DN 80</t>
  </si>
  <si>
    <t>-2023694984</t>
  </si>
  <si>
    <t>91</t>
  </si>
  <si>
    <t>42273591</t>
  </si>
  <si>
    <t>hydrant podzemní se samočinným vyprazdňováním DN 80, krycí v 1500mm</t>
  </si>
  <si>
    <t>-376180379</t>
  </si>
  <si>
    <t>92</t>
  </si>
  <si>
    <t>891247212</t>
  </si>
  <si>
    <t>Montáž hydrantů nadzemních DN 80</t>
  </si>
  <si>
    <t>-1328022299</t>
  </si>
  <si>
    <t>93</t>
  </si>
  <si>
    <t>42273682</t>
  </si>
  <si>
    <t>hydrant nadzemní tuhý se samočinným vyprazdňováním DN 80, krycí v 1500mm</t>
  </si>
  <si>
    <t>1710676009</t>
  </si>
  <si>
    <t>94</t>
  </si>
  <si>
    <t>891261112</t>
  </si>
  <si>
    <t>Montáž vodovodních šoupátek otevřený výkop DN 100</t>
  </si>
  <si>
    <t>-779048379</t>
  </si>
  <si>
    <t>95</t>
  </si>
  <si>
    <t>42221304</t>
  </si>
  <si>
    <t>šoupátko vodovodní litinové přírubové E2, DN 100 (s prodlouženou životností)</t>
  </si>
  <si>
    <t>1589012796</t>
  </si>
  <si>
    <t>96</t>
  </si>
  <si>
    <t>42291074</t>
  </si>
  <si>
    <t>souprava zemní teleskopická pro šoupátka DN 80 - 100 mm Rd 1,3 - 1,8 m</t>
  </si>
  <si>
    <t>-239532467</t>
  </si>
  <si>
    <t>97</t>
  </si>
  <si>
    <t>891269111</t>
  </si>
  <si>
    <t>Montáž navrtávacích pasů na potrubí z jakýchkoli trub DN 100</t>
  </si>
  <si>
    <t>1382621371</t>
  </si>
  <si>
    <t>98</t>
  </si>
  <si>
    <t>42273448.1</t>
  </si>
  <si>
    <t>pás navrtávací z tvárné litiny na potrubí PE 110/34 - SYSTEM ZAK</t>
  </si>
  <si>
    <t>70071793</t>
  </si>
  <si>
    <t>99</t>
  </si>
  <si>
    <t>42273448.2</t>
  </si>
  <si>
    <t>pás navrtávací z tvárné litiny na potrubí PE 110/46 - SYSTEM ZAK</t>
  </si>
  <si>
    <t>-1886981358</t>
  </si>
  <si>
    <t>100</t>
  </si>
  <si>
    <t>42273448.3</t>
  </si>
  <si>
    <t>pás navrtávací z tvárné litiny na potrubí PE 90/34 - SYSTEM ZAK</t>
  </si>
  <si>
    <t>-1254977123</t>
  </si>
  <si>
    <t>101</t>
  </si>
  <si>
    <t>42273448.4</t>
  </si>
  <si>
    <t>pás navrtávací z tvárné litiny na potrubí PE 90/46 - SYSTEM ZAK</t>
  </si>
  <si>
    <t>-1686377372</t>
  </si>
  <si>
    <t>102</t>
  </si>
  <si>
    <t>892271111</t>
  </si>
  <si>
    <t xml:space="preserve">Tlaková zkouška vodovodního potrubí DN 100 </t>
  </si>
  <si>
    <t>-1359961630</t>
  </si>
  <si>
    <t>103</t>
  </si>
  <si>
    <t>892273122</t>
  </si>
  <si>
    <t>Proplach a dezinfekce vodovodního potrubí DN do 100</t>
  </si>
  <si>
    <t>-1195246614</t>
  </si>
  <si>
    <t>104</t>
  </si>
  <si>
    <t>89940100R</t>
  </si>
  <si>
    <t>Suchovod PE 63 mm = dl. 160,0 m</t>
  </si>
  <si>
    <t>km</t>
  </si>
  <si>
    <t>-1253527596</t>
  </si>
  <si>
    <t>Poznámka k položce:_x000D_
Montáž vč. tlakové zkoušky, dezinfekce, zateplení, napojení vodovodů a přípojek, uzávěrů a následná demontáž</t>
  </si>
  <si>
    <t>105</t>
  </si>
  <si>
    <t>899401111</t>
  </si>
  <si>
    <t>Osazení poklopů uličních litinových šoupátkových pro přípojky, včetně osazení podkladových desek</t>
  </si>
  <si>
    <t>-531237462</t>
  </si>
  <si>
    <t>106</t>
  </si>
  <si>
    <t>42291402</t>
  </si>
  <si>
    <t>poklop litinový šoupátkový pro přípojky (těžký)</t>
  </si>
  <si>
    <t>764697486</t>
  </si>
  <si>
    <t>107</t>
  </si>
  <si>
    <t>899401112</t>
  </si>
  <si>
    <t>Osazení poklopů uličních litinových šoupátkových, včetně osazení podkladových desek</t>
  </si>
  <si>
    <t>-835182412</t>
  </si>
  <si>
    <t>108</t>
  </si>
  <si>
    <t>55241101</t>
  </si>
  <si>
    <t>poklop šoupátkový litinový (těžký)</t>
  </si>
  <si>
    <t>17150517</t>
  </si>
  <si>
    <t>109</t>
  </si>
  <si>
    <t>42210050</t>
  </si>
  <si>
    <t>deska podkladová uličního poklopu šoupatového (recyklovaný plast)</t>
  </si>
  <si>
    <t>-1473908317</t>
  </si>
  <si>
    <t>110</t>
  </si>
  <si>
    <t>899401113</t>
  </si>
  <si>
    <t>Osazení poklopů uličních litinových hydrantových, včetně osazení podkladových desek</t>
  </si>
  <si>
    <t>427080497</t>
  </si>
  <si>
    <t>111</t>
  </si>
  <si>
    <t>42291452</t>
  </si>
  <si>
    <t>poklop litinový hydrantový (těžký)</t>
  </si>
  <si>
    <t>-420252661</t>
  </si>
  <si>
    <t>112</t>
  </si>
  <si>
    <t>42210052</t>
  </si>
  <si>
    <t>deska podkladová uličního poklopu hydrantového (recyklovaný plast)</t>
  </si>
  <si>
    <t>-1159259890</t>
  </si>
  <si>
    <t>113</t>
  </si>
  <si>
    <t>899712111</t>
  </si>
  <si>
    <t>Orientační tabulky na zdivu, na oplocení</t>
  </si>
  <si>
    <t>695482813</t>
  </si>
  <si>
    <t>114</t>
  </si>
  <si>
    <t>899721111</t>
  </si>
  <si>
    <t>Vytyčovací vodič identifikační CY 6 mm2, na potrubí, poplastovaný</t>
  </si>
  <si>
    <t>1624769947</t>
  </si>
  <si>
    <t>115</t>
  </si>
  <si>
    <t>899722111</t>
  </si>
  <si>
    <t>Krytí potrubí z plastů výstražnou fólií z PVC do 20 cm - barva bílá</t>
  </si>
  <si>
    <t>1524012976</t>
  </si>
  <si>
    <t>116</t>
  </si>
  <si>
    <t>R1</t>
  </si>
  <si>
    <t>Uzemnění vodičů vyvedením k poklopům, vč. zkoušky funkčnosti vodiče a protokolu o měření</t>
  </si>
  <si>
    <t>764070172</t>
  </si>
  <si>
    <t>117</t>
  </si>
  <si>
    <t>R2</t>
  </si>
  <si>
    <t>Zkouška funkčnosti vodiče, vč. protokolu o měření</t>
  </si>
  <si>
    <t>-886834190</t>
  </si>
  <si>
    <t>118</t>
  </si>
  <si>
    <t>R3</t>
  </si>
  <si>
    <t>Laboratorní rozbor vody</t>
  </si>
  <si>
    <t>-1861002157</t>
  </si>
  <si>
    <t>119</t>
  </si>
  <si>
    <t>R4</t>
  </si>
  <si>
    <t>Vypuštění a napuštění vodovodu (úsekově)</t>
  </si>
  <si>
    <t>304200505</t>
  </si>
  <si>
    <t>120</t>
  </si>
  <si>
    <t>R5</t>
  </si>
  <si>
    <t>Zabezpečení konců vodovodního potrubí DN 100 mm</t>
  </si>
  <si>
    <t>úsek</t>
  </si>
  <si>
    <t>-996701775</t>
  </si>
  <si>
    <t>121</t>
  </si>
  <si>
    <t>R6</t>
  </si>
  <si>
    <t>Prostupové těsnění segmentové otvor DN 110 mm</t>
  </si>
  <si>
    <t>-678580720</t>
  </si>
  <si>
    <t>122</t>
  </si>
  <si>
    <t>R7</t>
  </si>
  <si>
    <t>Zaslepení konců potrubí DN 100 mm ponechaného v zemi betonovou směsí v dl. 0,5 m</t>
  </si>
  <si>
    <t>1575388042</t>
  </si>
  <si>
    <t>Ostatní náklady</t>
  </si>
  <si>
    <t>123</t>
  </si>
  <si>
    <t>900R</t>
  </si>
  <si>
    <t>Vyčištění dna stávající vodovodní šachty (u školy) od stavební suti (odvoz na skládku)</t>
  </si>
  <si>
    <t>-679939023</t>
  </si>
  <si>
    <t>Doplňující práce na komunikaci</t>
  </si>
  <si>
    <t>124</t>
  </si>
  <si>
    <t>916231112</t>
  </si>
  <si>
    <t>Osazení záhonového obrubníku s boční opěrou do lože z betonu prostého C 12/15</t>
  </si>
  <si>
    <t>-831584958</t>
  </si>
  <si>
    <t>125</t>
  </si>
  <si>
    <t>59217017</t>
  </si>
  <si>
    <t>obrubník betonový parkový 1000 mm, dodávka + doprava</t>
  </si>
  <si>
    <t>258553508</t>
  </si>
  <si>
    <t>126</t>
  </si>
  <si>
    <t>916131213</t>
  </si>
  <si>
    <t>Osazení obrubníku betonového stojatého s boční opěrou do lože z betonu prostého C 12/15</t>
  </si>
  <si>
    <t>-1647669575</t>
  </si>
  <si>
    <t>127</t>
  </si>
  <si>
    <t>59217072</t>
  </si>
  <si>
    <t>obrubník silniční betonový 1000 mm - dodávka + doprava</t>
  </si>
  <si>
    <t>-1890883698</t>
  </si>
  <si>
    <t>Různé dokončovací práce inženýrských staveb</t>
  </si>
  <si>
    <t>128</t>
  </si>
  <si>
    <t>935112211</t>
  </si>
  <si>
    <t>Osazení příkopového žlabu do B C8/10 tl. 10 cm š. do 80 cm</t>
  </si>
  <si>
    <t>1141586285</t>
  </si>
  <si>
    <t>129</t>
  </si>
  <si>
    <t>59227001</t>
  </si>
  <si>
    <t>žlabovka odvodňovací, š. 0,6 m, L=0,33 m, dodávka + doprava</t>
  </si>
  <si>
    <t>-655343137</t>
  </si>
  <si>
    <t>Bourání konstrukcí</t>
  </si>
  <si>
    <t>130</t>
  </si>
  <si>
    <t>a113106123</t>
  </si>
  <si>
    <t>Rozebrání dlažeb ze zámkových dlaždic</t>
  </si>
  <si>
    <t>2107998589</t>
  </si>
  <si>
    <t>62,45  "zámková dlažba chodník</t>
  </si>
  <si>
    <t>131</t>
  </si>
  <si>
    <t>113106111</t>
  </si>
  <si>
    <t>Vybourání dlažeb z mozaiky v betonu</t>
  </si>
  <si>
    <t>1190169632</t>
  </si>
  <si>
    <t>6,40  "zámková dlažba - zpomalovací práh</t>
  </si>
  <si>
    <t>132</t>
  </si>
  <si>
    <t>113106122</t>
  </si>
  <si>
    <t>Rozebrání dlažeb z betonových dlaždic na sucho</t>
  </si>
  <si>
    <t>-1113356912</t>
  </si>
  <si>
    <t>1,80  "žlabovky</t>
  </si>
  <si>
    <t>133</t>
  </si>
  <si>
    <t>113107153</t>
  </si>
  <si>
    <t>Odstranění podkladu nad 50 m2, kamenivo těžené, tl. 250 mm</t>
  </si>
  <si>
    <t>-2011974202</t>
  </si>
  <si>
    <t>134</t>
  </si>
  <si>
    <t>113107182</t>
  </si>
  <si>
    <t>Odstranění podkladu nad 50 m2, živice, tl. 100 mm</t>
  </si>
  <si>
    <t>941556140</t>
  </si>
  <si>
    <t>135</t>
  </si>
  <si>
    <t>113107332</t>
  </si>
  <si>
    <t>Odstranění krytu do 50 m2. beton prostý, tl. 300 mm</t>
  </si>
  <si>
    <t>1695939203</t>
  </si>
  <si>
    <t>0,66  "vjezd u školy</t>
  </si>
  <si>
    <t>136</t>
  </si>
  <si>
    <t>113202111</t>
  </si>
  <si>
    <t>Vytrhání obrub z krajníků nebo obrubníků stojatých</t>
  </si>
  <si>
    <t>2070213753</t>
  </si>
  <si>
    <t>7,0  "silniční</t>
  </si>
  <si>
    <t>137</t>
  </si>
  <si>
    <t>113204111</t>
  </si>
  <si>
    <t>Vytrhání obrub záhonových</t>
  </si>
  <si>
    <t>-1469126005</t>
  </si>
  <si>
    <t>138</t>
  </si>
  <si>
    <t>850311811</t>
  </si>
  <si>
    <t>Vybourání vodovodního potrubí LT DN do 125 mm</t>
  </si>
  <si>
    <t>-165429717</t>
  </si>
  <si>
    <t>139</t>
  </si>
  <si>
    <t>891261811</t>
  </si>
  <si>
    <t>Vybourání vodovodních armatur a tvarovek</t>
  </si>
  <si>
    <t>-1279997391</t>
  </si>
  <si>
    <t>140</t>
  </si>
  <si>
    <t>977213111</t>
  </si>
  <si>
    <t>Řezání potrubí litinového DN 80-100 mm</t>
  </si>
  <si>
    <t>1850648491</t>
  </si>
  <si>
    <t>2  "DN 80</t>
  </si>
  <si>
    <t>2  "DN 100</t>
  </si>
  <si>
    <t xml:space="preserve">Prorážení otvorů </t>
  </si>
  <si>
    <t>141</t>
  </si>
  <si>
    <t>977151123</t>
  </si>
  <si>
    <t>Vrtání jádrové do betonu prostého DN 150 mm</t>
  </si>
  <si>
    <t>744691192</t>
  </si>
  <si>
    <t>0,30  "betonová šachta tl. 300 mm pro potrubí PE 110 mm</t>
  </si>
  <si>
    <t>997</t>
  </si>
  <si>
    <t>Přesun sutě</t>
  </si>
  <si>
    <t>142</t>
  </si>
  <si>
    <t>997221551</t>
  </si>
  <si>
    <t>Vodorovná doprava suti do 1 km</t>
  </si>
  <si>
    <t>-574924107</t>
  </si>
  <si>
    <t>143</t>
  </si>
  <si>
    <t>997221559</t>
  </si>
  <si>
    <t>Příplatek ZKD 1 km u vodorovné dopravy suti ze sypkých materiálů</t>
  </si>
  <si>
    <t>1773276323</t>
  </si>
  <si>
    <t>170,31*14  "příplatek k vodorovnému přemístění za každý další započatý km přes 1 km na vzdálenost 15 km</t>
  </si>
  <si>
    <t>144</t>
  </si>
  <si>
    <t>997221561</t>
  </si>
  <si>
    <t>Vodorovná doprava suti z kusových materiálů do 1 km</t>
  </si>
  <si>
    <t>228724652</t>
  </si>
  <si>
    <t>7,37  "zámková dlažba na meziskládku</t>
  </si>
  <si>
    <t>7,37  "zpět pro položení</t>
  </si>
  <si>
    <t>145</t>
  </si>
  <si>
    <t>997221611</t>
  </si>
  <si>
    <t>Nakládání suti na dopravní prostředky pro vodorovnou dopravu</t>
  </si>
  <si>
    <t>801057569</t>
  </si>
  <si>
    <t>170,31  "suť</t>
  </si>
  <si>
    <t>7,37  "zámková dlažba, z meziskládky pro položení</t>
  </si>
  <si>
    <t>146</t>
  </si>
  <si>
    <t>99722187R</t>
  </si>
  <si>
    <t>Poplatek za uložení na skládce (skládkovné) stavebního odpadu bez LT potrubí</t>
  </si>
  <si>
    <t>-429130339</t>
  </si>
  <si>
    <t>170,31-7,37-7,92-0,18</t>
  </si>
  <si>
    <t>998</t>
  </si>
  <si>
    <t>Přesun hmot</t>
  </si>
  <si>
    <t>147</t>
  </si>
  <si>
    <t>998276101</t>
  </si>
  <si>
    <t>Přesun hmot pro trubní vedení z trub z plastických hmot otevřený výkop</t>
  </si>
  <si>
    <t>1650870825</t>
  </si>
  <si>
    <t>148</t>
  </si>
  <si>
    <t>99833201R</t>
  </si>
  <si>
    <t>Rozvoz materiálu na obsyp po staveništi</t>
  </si>
  <si>
    <t>-612801157</t>
  </si>
  <si>
    <t>57c - SO 02 - Kanalizace jednotná</t>
  </si>
  <si>
    <t xml:space="preserve">    91 - Doplňující práce na komunikaci</t>
  </si>
  <si>
    <t xml:space="preserve">    933 - Různé dokončovací práce inženýrských staveb</t>
  </si>
  <si>
    <t xml:space="preserve">    966 - Bourání konstrukcí</t>
  </si>
  <si>
    <t>-2124380077</t>
  </si>
  <si>
    <t>18,00  "Stoka C</t>
  </si>
  <si>
    <t>1,00  "Stoka C-1</t>
  </si>
  <si>
    <t>3,00  "Stoka C-2</t>
  </si>
  <si>
    <t>3,00  "Stoka C-3</t>
  </si>
  <si>
    <t>25,00*1,2</t>
  </si>
  <si>
    <t>1772144052</t>
  </si>
  <si>
    <t>8,00  "obnažování stávajícího potrubí v místě napojení</t>
  </si>
  <si>
    <t>1,20  "propustek BT DN 300</t>
  </si>
  <si>
    <t>574347472</t>
  </si>
  <si>
    <t>14,00  "Stoka C</t>
  </si>
  <si>
    <t>4,00  "Stoka C-2</t>
  </si>
  <si>
    <t>4,00  "Stoka C-3</t>
  </si>
  <si>
    <t>23,00*1,2</t>
  </si>
  <si>
    <t>121151113</t>
  </si>
  <si>
    <t>Sejmutí ornice plochy do 500 m2 tl vrstvy do 200 mm strojně</t>
  </si>
  <si>
    <t>1983268373</t>
  </si>
  <si>
    <t>132254206</t>
  </si>
  <si>
    <t>Hloubení zapažených rýh š do 2000 mm v hornině třídy těžitelnosti I skupiny 3 objem do 5000 m3 STROJNĚ</t>
  </si>
  <si>
    <t>-512586449</t>
  </si>
  <si>
    <t>1216,25  "Stoka C</t>
  </si>
  <si>
    <t>73,12  "Stoka C-1</t>
  </si>
  <si>
    <t>39,55  "Stoka C-2</t>
  </si>
  <si>
    <t>195,01</t>
  </si>
  <si>
    <t>90,22  "Stoka C-3</t>
  </si>
  <si>
    <t>22,34  "přepojení kanalizace</t>
  </si>
  <si>
    <t>26,76  "šachty (dokopávky)</t>
  </si>
  <si>
    <t>35,02</t>
  </si>
  <si>
    <t>12,96  "uliční vpusti</t>
  </si>
  <si>
    <t>12,24  "Drenáž</t>
  </si>
  <si>
    <t>-164,20  "odpočet objemu stávajících objektů (potrubí+šachty+vpusti)</t>
  </si>
  <si>
    <t>1559,27*0,80  "80%</t>
  </si>
  <si>
    <t>84762081</t>
  </si>
  <si>
    <t>1559,27*0,20  "20%</t>
  </si>
  <si>
    <t>-1453863201</t>
  </si>
  <si>
    <t>20,00  "při obnažování stáv. potrubí kanalizace v místě napojení</t>
  </si>
  <si>
    <t>69,00  "křížení kabelů</t>
  </si>
  <si>
    <t>75,00  "křížení potrubí (jiné sítě)</t>
  </si>
  <si>
    <t>3,00  "křížení propustku</t>
  </si>
  <si>
    <t>151101102</t>
  </si>
  <si>
    <t>Zřízení příložného pažení a rozepření stěn rýh hl přes 2 do 4 m</t>
  </si>
  <si>
    <t>1965283435</t>
  </si>
  <si>
    <t>151101112</t>
  </si>
  <si>
    <t>Odstranění příložného pažení a rozepření stěn rýh hl přes 2 do 4 m</t>
  </si>
  <si>
    <t>-1396163606</t>
  </si>
  <si>
    <t>-932899469</t>
  </si>
  <si>
    <t>1559,27  "výkopy na meziskládku</t>
  </si>
  <si>
    <t>1137,22  "zpět do zásypů</t>
  </si>
  <si>
    <t>-218356032</t>
  </si>
  <si>
    <t>1559,27-1137,22  "zbývající výkopy po odečtení materiálu na zásyp</t>
  </si>
  <si>
    <t>1484962056</t>
  </si>
  <si>
    <t>5*422,05  "příplatek k vodorovnému přemístění za každý další započatý km přes 10 km na vzdálenost 15 km</t>
  </si>
  <si>
    <t>-2018705239</t>
  </si>
  <si>
    <t>1137,22  "z meziskládky do zásypů</t>
  </si>
  <si>
    <t>422,05  "zbývající výkopy na skládku</t>
  </si>
  <si>
    <t>-1064823694</t>
  </si>
  <si>
    <t>422,05*1,67</t>
  </si>
  <si>
    <t>-1455409212</t>
  </si>
  <si>
    <t>1559,27  "na meziskládku</t>
  </si>
  <si>
    <t>422,05  "na skládku</t>
  </si>
  <si>
    <t>-248389283</t>
  </si>
  <si>
    <t>817,15  "Stoka C</t>
  </si>
  <si>
    <t>54,40  "Stoka C-1</t>
  </si>
  <si>
    <t>26,94  "Stoka C-2</t>
  </si>
  <si>
    <t>150,66</t>
  </si>
  <si>
    <t>72,31  "Stoka C-3</t>
  </si>
  <si>
    <t>15,77  "přepojení kanalizace</t>
  </si>
  <si>
    <t>852588218</t>
  </si>
  <si>
    <t>odpočet objem potrubí:</t>
  </si>
  <si>
    <t>258,20  "Stoka C</t>
  </si>
  <si>
    <t>12,70  "Stoka C-1</t>
  </si>
  <si>
    <t>36,52  "Stoka C-2</t>
  </si>
  <si>
    <t>12,53  "Stoka C-3</t>
  </si>
  <si>
    <t>3,98  "přepojení kanalizace</t>
  </si>
  <si>
    <t>7,97  "drenáž</t>
  </si>
  <si>
    <t>-1560906286</t>
  </si>
  <si>
    <t>331,9*2 'Přepočtené koeficientem množství</t>
  </si>
  <si>
    <t>-2074721306</t>
  </si>
  <si>
    <t>Úprava pláně v násypech se zhutněním</t>
  </si>
  <si>
    <t>1556876171</t>
  </si>
  <si>
    <t>181351103</t>
  </si>
  <si>
    <t>Rozprostření ornice tl vrstvy do 200 mm pl přes 100 do 500 m2 v rovině nebo ve svahu do 1:5 strojně</t>
  </si>
  <si>
    <t>1377418998</t>
  </si>
  <si>
    <t>1783699488</t>
  </si>
  <si>
    <t>1092145864</t>
  </si>
  <si>
    <t>275,22*0,03 'Přepočtené koeficientem množství</t>
  </si>
  <si>
    <t>212792211</t>
  </si>
  <si>
    <t>Montáž trativodů z flexibilních trubek, lože</t>
  </si>
  <si>
    <t>1813425429</t>
  </si>
  <si>
    <t>28611223</t>
  </si>
  <si>
    <t>trubka drenážní flexibilní PVC DN 100 mm pro drenáže</t>
  </si>
  <si>
    <t>-295962373</t>
  </si>
  <si>
    <t>1303251224</t>
  </si>
  <si>
    <t>50,66  "Stoka C</t>
  </si>
  <si>
    <t>13,20  "Stoka C-1</t>
  </si>
  <si>
    <t>9,20  "Stoka C-2</t>
  </si>
  <si>
    <t>1,32  "přepojení kanalizace</t>
  </si>
  <si>
    <t>Zřízení podkladu cementové stabilizace CS tl 160 mm</t>
  </si>
  <si>
    <t>-1330652398</t>
  </si>
  <si>
    <t>6,00  "obslužná komunikace s živičným povrchem (mezi bytovými domy)</t>
  </si>
  <si>
    <t>Podklad ze štěrkodrtě ŠD plochy do 100 m2 tl 100 mm (tl. po zhutnění)</t>
  </si>
  <si>
    <t>-691713768</t>
  </si>
  <si>
    <t>7,20  "chodníky</t>
  </si>
  <si>
    <t>Podklad ze štěrkodrtě ŠD plochy do 100 m2 tl 200 mm (tl. po zhutnění)</t>
  </si>
  <si>
    <t>-498998810</t>
  </si>
  <si>
    <t>14,80  "parkovací stání - stávající zámková dlažba</t>
  </si>
  <si>
    <t>Podklad obalovaným kamen. asfaltem OK II do 3 m, tl 50 mm</t>
  </si>
  <si>
    <t>1563677395</t>
  </si>
  <si>
    <t>-312090230</t>
  </si>
  <si>
    <t>1,02  "obslužná komunikace s živičným povrchem (mezi bytovými domy)</t>
  </si>
  <si>
    <t>Asfaltový beton střednězrnný ABS tř. III tl 40 mm š do 3 m z nemodifikovaného asfaltu</t>
  </si>
  <si>
    <t>-1586240203</t>
  </si>
  <si>
    <t>407493045</t>
  </si>
  <si>
    <t>596211110</t>
  </si>
  <si>
    <t>Kladení zámkové dlažby tl 60 mm pl do 50 m2 do lože z drtě tl. 40 mm</t>
  </si>
  <si>
    <t>961830120</t>
  </si>
  <si>
    <t>7,2  "chodníky - zpětné položení zámkové dlažby</t>
  </si>
  <si>
    <t>596211210</t>
  </si>
  <si>
    <t>Kladení zámkové dlažby tl 80 mm pl do 50 m2do lože z drtě tl. 40 mm</t>
  </si>
  <si>
    <t>145044819</t>
  </si>
  <si>
    <t>-400088481</t>
  </si>
  <si>
    <t>871363121</t>
  </si>
  <si>
    <t>Montáž kanalizačního potrubí SN 8 z PVC DN 250, gumový kroužek</t>
  </si>
  <si>
    <t>-1729864169</t>
  </si>
  <si>
    <t>28611215</t>
  </si>
  <si>
    <t>trubka kanalizační PVC plnostěnná  DN 250x7,3x3000mm SN8</t>
  </si>
  <si>
    <t>-572769625</t>
  </si>
  <si>
    <t>0,970873786407767*1,03 'Přepočtené koeficientem množství</t>
  </si>
  <si>
    <t>871370320</t>
  </si>
  <si>
    <t>Montáž kanalizačního potrubí  SN 10 z polypropylenu DN 300, vč. objímek</t>
  </si>
  <si>
    <t>-790377767</t>
  </si>
  <si>
    <t>28614221</t>
  </si>
  <si>
    <t>trubka kanalizační PP UR-2 DN 300/335x6000mm SN10</t>
  </si>
  <si>
    <t>-1952656218</t>
  </si>
  <si>
    <t>28654468</t>
  </si>
  <si>
    <t>dvojitá objímka kanalizační PP DN 300</t>
  </si>
  <si>
    <t>514000726</t>
  </si>
  <si>
    <t>871390310</t>
  </si>
  <si>
    <t>Montáž kanalizačního potrubí SN 10 z polypropylenu DN 400, vč. objímek</t>
  </si>
  <si>
    <t>900880247</t>
  </si>
  <si>
    <t>28614222</t>
  </si>
  <si>
    <t>trubka kanalizační PP UR-2 DN 400/450x6000mm SN10</t>
  </si>
  <si>
    <t>-1317108757</t>
  </si>
  <si>
    <t>28654469</t>
  </si>
  <si>
    <t>dvojitá objímka kanalizační PP DN 400</t>
  </si>
  <si>
    <t>-1415725202</t>
  </si>
  <si>
    <t>871420310</t>
  </si>
  <si>
    <t>Montáž kanalizačního potrubí SN 10 z polypropylenu DN 500</t>
  </si>
  <si>
    <t>575256974</t>
  </si>
  <si>
    <t>28614223</t>
  </si>
  <si>
    <t>trubka kanalizační PP UR-2 DN 500/560x6000mm SN10</t>
  </si>
  <si>
    <t>-1992808932</t>
  </si>
  <si>
    <t>28654470</t>
  </si>
  <si>
    <t>dvojitá objímka kanalizační PP DN 500</t>
  </si>
  <si>
    <t>-507267525</t>
  </si>
  <si>
    <t>877315124</t>
  </si>
  <si>
    <t>Montáž navrtávacího odbočného sedla DN 150</t>
  </si>
  <si>
    <t>342209864</t>
  </si>
  <si>
    <t>28614017</t>
  </si>
  <si>
    <t>navrtávací sedlo s odbočkou na hladké potrubí KG  DN 150 mm (s kloiubem s možností vychýlení 0-10°)</t>
  </si>
  <si>
    <t>1053133434</t>
  </si>
  <si>
    <t>877355124</t>
  </si>
  <si>
    <t>Montáž navrtávacího odbočného sedla DN 200</t>
  </si>
  <si>
    <t>1122560930</t>
  </si>
  <si>
    <t>28614020</t>
  </si>
  <si>
    <t>navrtávací sedlo s odbočkou na hladké potrubí KG DN 200 mm (s kloubem s možností vychýlení 0-10°)</t>
  </si>
  <si>
    <t>-992382687</t>
  </si>
  <si>
    <t>877360310</t>
  </si>
  <si>
    <t>Montáž tvarovek jednoos. na kanalizačním potrubí z PVC DN 250, plast. gum. kroužek</t>
  </si>
  <si>
    <t>2100364493</t>
  </si>
  <si>
    <t>28611370</t>
  </si>
  <si>
    <t>koleno kanalizační PVC 250x30°</t>
  </si>
  <si>
    <t>-1960954853</t>
  </si>
  <si>
    <t>28651234</t>
  </si>
  <si>
    <t>přesuvka kanalizační PVC DN 250</t>
  </si>
  <si>
    <t>2024629144</t>
  </si>
  <si>
    <t>877370330</t>
  </si>
  <si>
    <t>Montáž spojek na kanalizačním potrubí z PP DN 300</t>
  </si>
  <si>
    <t>-1903679874</t>
  </si>
  <si>
    <t>28617238</t>
  </si>
  <si>
    <t>spojka pružná kanalizační na potrubí PP/KA(BE)  DN 300</t>
  </si>
  <si>
    <t>-353695733</t>
  </si>
  <si>
    <t>87737033R</t>
  </si>
  <si>
    <t>Montáž pryžového kroužku DN 300</t>
  </si>
  <si>
    <t>-1811672242</t>
  </si>
  <si>
    <t>2861723R</t>
  </si>
  <si>
    <t>vyrovnávací pryžový kroužek pod pružnou spojku DN 300 mm</t>
  </si>
  <si>
    <t>2025463393</t>
  </si>
  <si>
    <t>877420330</t>
  </si>
  <si>
    <t>Montáž spojek na kanalizačním potrubí z PP  DN 500</t>
  </si>
  <si>
    <t>1921172603</t>
  </si>
  <si>
    <t>87742033R</t>
  </si>
  <si>
    <t>Montáž pryžového kroužku DN 500</t>
  </si>
  <si>
    <t>-1378397081</t>
  </si>
  <si>
    <t>8944100R1</t>
  </si>
  <si>
    <t>Šachta betonová prefabrikovaná DN 1000 stavební výška do 2,0 m - dodávka + montáž</t>
  </si>
  <si>
    <t>-1188436338</t>
  </si>
  <si>
    <t>Poznámka k položce:_x000D_
Skladba šachty:_x000D_
BT podkladní deska tl. 100 mm (průměr 1500 mm), prefabrikované dno průměr 1000 mm s integrovanými vložkami pro potrubí PP, přechodová zákrytová deska 1000/600 mm se stupadly a pryžovým těsněním (případně vyrovnávací kroužky pod poklop),  LT poklop 600/400T (D400), s rámem a pantem</t>
  </si>
  <si>
    <t>8944100R2</t>
  </si>
  <si>
    <t>Šachta betonová prefabrikovaná DN 1000 stavební výška do 2,10 m - dodávka + montáž</t>
  </si>
  <si>
    <t>430955113</t>
  </si>
  <si>
    <t>Poznámka k položce:_x000D_
Skladba šachty:_x000D_
BT podkladní deska tl. 100 mm (průměr 1500 mm), prefabrikované dno průměr 1000 mm s integrovanými vložkami pro potrubí PP, prefabrikované skruže 1000 mm a přechodová skruž 1000/600 mm se stupadly a pryžovým těsněním (případně vyrovnávací kroužky pod poklop), LT poklop 600/400T (D400), s rámem a pantem</t>
  </si>
  <si>
    <t>8944100R3</t>
  </si>
  <si>
    <t>Šachta betonová prefabrikovaná DN 1000 stavební výška do 2,85 m - dodávka + montáž</t>
  </si>
  <si>
    <t>-1351207894</t>
  </si>
  <si>
    <t>Poznámka k položce:_x000D_
Skladba šachty:_x000D_
BT podkladní deska tl. 100 mm (průměr 1500 mm), prefabrikované dno průměr 1000 mm s integrovanými vložkami pro potrubí PP (alt. PVC), prefabrikované skruže 1000 mm a přechodová skruž 1000/600 mm se stupadly a pryžovým těsněním (případně vyrovnávací kroužky pod poklop), LT poklop 600/400T (D400), s rámem a pantem</t>
  </si>
  <si>
    <t>8944100R4</t>
  </si>
  <si>
    <t>Šachta betonová prefabrikovaná DN 1000 stavební výška nad 3,0 do 3,5 m - dodávka + montáž</t>
  </si>
  <si>
    <t>-1109212022</t>
  </si>
  <si>
    <t>8944100R5</t>
  </si>
  <si>
    <t>Šachta betonová prefabrikovaná DN 1000 stavební výška nad 3,5 do 3,8 m - dodávka + montáž</t>
  </si>
  <si>
    <t>1621040226</t>
  </si>
  <si>
    <t>8944100R6</t>
  </si>
  <si>
    <t>Šachta betonová spadišťová DN 1000 stavební výška nad 3,40 m - dodávka + montáž</t>
  </si>
  <si>
    <t>-749984455</t>
  </si>
  <si>
    <t>Poznámka k položce:_x000D_
Skladba šachty:_x000D_
BT podkladní deska tl. 100 mm (1,5x2,15 m), prefabrik. dno průměr 1000 mm s integrovanými vložkami pro potrubí PP s čedičovým obkladem, prefabrikované skruže 1000 mm s nárazovou čedičovou stěnou a přechodová skruž 100/600mm se stupadly a pryž. těsněním (příp. vyrovnávací kroužky pod poklop), LT poklop 600/400T (D400), s rámem a pantem._x000D_
Součástí šachty je vytvoření spadišťové hlavy a obtokového potrubí, včetně obetonování (Výkres č. D 08)</t>
  </si>
  <si>
    <t>8959413R7</t>
  </si>
  <si>
    <t>Vpusť uliční betonová DN 450 mm - dodávka + montáž</t>
  </si>
  <si>
    <t>-482581532</t>
  </si>
  <si>
    <t>Poznámka k položce:_x000D_
Skladba vpusti:_x000D_
Dno s kalovou prohlubní DN 450 mm, skruž se zápachovou uzávěrkou a s otvorem pro potrubí PVC DN 150 mm, horní skruž (výška dle potřeby), vyrovnávací prstenec, vtoková mříž 50x50 cm (D400) s rámem a kalový koš v. 60 cm</t>
  </si>
  <si>
    <t>899722114</t>
  </si>
  <si>
    <t>Krytí potrubí z plastů výstražnou fólií z PVC do 40 cm - barva šedá</t>
  </si>
  <si>
    <t>-1864406685</t>
  </si>
  <si>
    <t>899722115</t>
  </si>
  <si>
    <t>Krytí potrubí z plastů výstražnou fólií z PVC do 50 cm - barva šedá</t>
  </si>
  <si>
    <t>-480926703</t>
  </si>
  <si>
    <t>899722116</t>
  </si>
  <si>
    <t>Krytí potrubí z plastů výstražnou fólií z PVC do 60 cm - barva šedá</t>
  </si>
  <si>
    <t>-1049931350</t>
  </si>
  <si>
    <t>Vyplnění potrubí ponechaného v zemi DN500 mm betonovou směsí, 2x dl. 4,0 m</t>
  </si>
  <si>
    <t>-140673927</t>
  </si>
  <si>
    <t>Vyplnění 1 ks šachty ponechané v zemi betonovou směsí (2x)</t>
  </si>
  <si>
    <t>362945278</t>
  </si>
  <si>
    <t>Utěsnění otvoru mezi potrubím a stěnou dna šachty např. hydraulickým cementem Maxplug</t>
  </si>
  <si>
    <t>103152844</t>
  </si>
  <si>
    <t>Utěsnění otvoru mezi potrubím a stěnou skruže šachty např. hydraulickým cementem Maxplug</t>
  </si>
  <si>
    <t>-2024831702</t>
  </si>
  <si>
    <t>Čerpání odpadních vod během stavby</t>
  </si>
  <si>
    <t>hod</t>
  </si>
  <si>
    <t>1884393759</t>
  </si>
  <si>
    <t>24*90  "90 dní</t>
  </si>
  <si>
    <t>Zabezpečení konců a zkouška vzduch. kan. DN 300-500 mm</t>
  </si>
  <si>
    <t>-1539944661</t>
  </si>
  <si>
    <t>Kontrola kanalizace TV kamerou nad 500 m</t>
  </si>
  <si>
    <t>743097665</t>
  </si>
  <si>
    <t>829121761</t>
  </si>
  <si>
    <t>obrubník betonový parkový 1000 nnm dodávka + doprava</t>
  </si>
  <si>
    <t>574007861</t>
  </si>
  <si>
    <t>Osazení obrubníku betonového stojatého s boční opěrou do lože z betonu prostého C 12/5</t>
  </si>
  <si>
    <t>1464061579</t>
  </si>
  <si>
    <t>-1727167398</t>
  </si>
  <si>
    <t>933</t>
  </si>
  <si>
    <t>-2039097469</t>
  </si>
  <si>
    <t>1089513043</t>
  </si>
  <si>
    <t>966</t>
  </si>
  <si>
    <t>113106123</t>
  </si>
  <si>
    <t>1792109510</t>
  </si>
  <si>
    <t>22,00  "zámková dlažba</t>
  </si>
  <si>
    <t>960422221</t>
  </si>
  <si>
    <t>1,80  "žlabovby</t>
  </si>
  <si>
    <t>-1115618314</t>
  </si>
  <si>
    <t>1849410451</t>
  </si>
  <si>
    <t>810391811</t>
  </si>
  <si>
    <t>Vybourání kanalizačního porubí DN do 300-500 mm KT a BE</t>
  </si>
  <si>
    <t>-47195584</t>
  </si>
  <si>
    <t>81044181R</t>
  </si>
  <si>
    <t>Vybourání BE roury DN 500 ze stávající šachty a začištěná otvoru pro PP 560 mm</t>
  </si>
  <si>
    <t>137450895</t>
  </si>
  <si>
    <t>1  "Stoka C1</t>
  </si>
  <si>
    <t>81039181R</t>
  </si>
  <si>
    <t>Vybourání BE roury DN 400 ze stávající šachty a začištění otvoru pro PP 335 mm</t>
  </si>
  <si>
    <t>-1761990384</t>
  </si>
  <si>
    <t>89043185R</t>
  </si>
  <si>
    <t>Vybourání betonové šachty DN 1,0 m (průměrná hloubka 2,8 m), vč. poklopů</t>
  </si>
  <si>
    <t>-1720954982</t>
  </si>
  <si>
    <t>89043186R</t>
  </si>
  <si>
    <t>Částečné ubourání BT šachet DN 1000 mm vč. poklopů do hloubky cca 0,30 m</t>
  </si>
  <si>
    <t>-1729215643</t>
  </si>
  <si>
    <t>89043118R</t>
  </si>
  <si>
    <t>Vybourání uliční vpusti BT (průměrná hloubka 1,3 m) vč. mříží</t>
  </si>
  <si>
    <t>2005067820</t>
  </si>
  <si>
    <t>97721311R</t>
  </si>
  <si>
    <t>Řezání trub KA (alt. BE) DN 300 mm</t>
  </si>
  <si>
    <t>-2061116379</t>
  </si>
  <si>
    <t>3  "v místě propojení potrubí (u Š31, Š40 a Š42</t>
  </si>
  <si>
    <t>85037512R</t>
  </si>
  <si>
    <t>Výřez kruh. otvoru dopotrubí PP DN 500,400,300 mm pro navrtávací odbočné sedlo DN 200 a alt. 150 mm</t>
  </si>
  <si>
    <t>-1497477012</t>
  </si>
  <si>
    <t>85026512R</t>
  </si>
  <si>
    <t>Výřez kruh. otvoru jádrovým vrtáním do beton. skruže šachty pro potrubí přípojek PVC DN 200 alt. 150 mm</t>
  </si>
  <si>
    <t>-1679073959</t>
  </si>
  <si>
    <t>13  "zaústěných nad dno šachty</t>
  </si>
  <si>
    <t>85024512R</t>
  </si>
  <si>
    <t>Výřez kruhového otvoru jádrovým vrtáním do beton. skruže šachty pro potrubí přípojek PVC DN 250 mm</t>
  </si>
  <si>
    <t>-1126649069</t>
  </si>
  <si>
    <t>1  "zaústěných nad dno šachty (Š44)</t>
  </si>
  <si>
    <t>-34984110</t>
  </si>
  <si>
    <t>943207009</t>
  </si>
  <si>
    <t>132,79*14  "příplatek k vodorovnému přemístění za každý další započatý km přes 1 km na vzdálenost 15 km</t>
  </si>
  <si>
    <t>-1850578895</t>
  </si>
  <si>
    <t>2,60  "zámková dlažba na meziskládku do 100 m</t>
  </si>
  <si>
    <t>2,60  "zpět pro položení</t>
  </si>
  <si>
    <t>-689457581</t>
  </si>
  <si>
    <t>135,29  "suť</t>
  </si>
  <si>
    <t>2,60  "zámková dlažba z meziskládky pro zpětné položení</t>
  </si>
  <si>
    <t>Poplatek za uložení na skládce (skládkovné) stavební suti</t>
  </si>
  <si>
    <t>1051379378</t>
  </si>
  <si>
    <t>1835144546</t>
  </si>
  <si>
    <t>-426662541</t>
  </si>
  <si>
    <t>57d - SO 03 - Kanalizace dešťová</t>
  </si>
  <si>
    <t xml:space="preserve">    96 - Bourání konstrukcí</t>
  </si>
  <si>
    <t>-967632749</t>
  </si>
  <si>
    <t>-923084600</t>
  </si>
  <si>
    <t>6,5  "křížení</t>
  </si>
  <si>
    <t>1555597035</t>
  </si>
  <si>
    <t>132254204</t>
  </si>
  <si>
    <t>Hloubení zapažených rýh š do 2000 mm v hornině třídy těžitelnosti I skupiny 3 objem do 500 m3 STROJNĚ</t>
  </si>
  <si>
    <t>-1961710604</t>
  </si>
  <si>
    <t>327,01  "Stoka D</t>
  </si>
  <si>
    <t>28,80</t>
  </si>
  <si>
    <t>13,86  "přepojení kanalizace</t>
  </si>
  <si>
    <t>5,93  "šachty (dokopávky)</t>
  </si>
  <si>
    <t>10,41</t>
  </si>
  <si>
    <t>24,34  "uliční vpusti</t>
  </si>
  <si>
    <t>3,78  "liniová vpusť</t>
  </si>
  <si>
    <t>10,87  "výustní objekt</t>
  </si>
  <si>
    <t>5,81  "drenáž</t>
  </si>
  <si>
    <t>-7,08  "odpočet onjemu stávajících objektů kanalizace (potrubí+šachty+vpusti)</t>
  </si>
  <si>
    <t>423,72*0,8  "80%</t>
  </si>
  <si>
    <t>132354203</t>
  </si>
  <si>
    <t>Hloubení zapažených rýh š do 2000 mm v hornině třídy těžitelnosti II skupiny 4 objem do 100 m3 STROJNĚ</t>
  </si>
  <si>
    <t>-1112639733</t>
  </si>
  <si>
    <t>423,72*0,2  "20%</t>
  </si>
  <si>
    <t>2029254934</t>
  </si>
  <si>
    <t>10,01  "křížení kabelů</t>
  </si>
  <si>
    <t>28,03  "křížení potrubí (jiné sítě)</t>
  </si>
  <si>
    <t>2043293792</t>
  </si>
  <si>
    <t>542725672</t>
  </si>
  <si>
    <t>1127429951</t>
  </si>
  <si>
    <t>423,72  "výkopy na meziskládku</t>
  </si>
  <si>
    <t>100,22  "zpět do zásypů</t>
  </si>
  <si>
    <t>785336581</t>
  </si>
  <si>
    <t>423,72-100,22  "zbývající výkopy po odečtení materiálu na zásyp</t>
  </si>
  <si>
    <t>274721085</t>
  </si>
  <si>
    <t>5*323,50  "příplatek k vodorovnému přemístění za každý další započatý km přes 10 km na vzdálenost 15 km</t>
  </si>
  <si>
    <t>127693</t>
  </si>
  <si>
    <t>100,22  "z meziskládky do zásypů</t>
  </si>
  <si>
    <t>323,50  "zbývající výkopy na skládku</t>
  </si>
  <si>
    <t>873319461</t>
  </si>
  <si>
    <t>323,5*1,67</t>
  </si>
  <si>
    <t>1348647381</t>
  </si>
  <si>
    <t>423,72  "na meziskládku</t>
  </si>
  <si>
    <t>323,50  "na skládku</t>
  </si>
  <si>
    <t>-1467832836</t>
  </si>
  <si>
    <t>82,44  "Stoka D</t>
  </si>
  <si>
    <t>10,08</t>
  </si>
  <si>
    <t>7,70  "přepojení kanalizace</t>
  </si>
  <si>
    <t>-413926133</t>
  </si>
  <si>
    <t>160,69  "Stoka D</t>
  </si>
  <si>
    <t>3,58  "přepojení kanalizace</t>
  </si>
  <si>
    <t>3,79  "drenáž</t>
  </si>
  <si>
    <t>1646144909</t>
  </si>
  <si>
    <t>168,06*2 'Přepočtené koeficientem množství</t>
  </si>
  <si>
    <t>389110325</t>
  </si>
  <si>
    <t>827454338</t>
  </si>
  <si>
    <t>1365917940</t>
  </si>
  <si>
    <t>702723387</t>
  </si>
  <si>
    <t>31,00  "vysvahování a úprava nezpevněného terénu</t>
  </si>
  <si>
    <t>168,00  "rozprostření ornice</t>
  </si>
  <si>
    <t>188076001</t>
  </si>
  <si>
    <t>199*0,03 'Přepočtené koeficientem množství</t>
  </si>
  <si>
    <t>182113121</t>
  </si>
  <si>
    <t>Svahování a úprava nezpevněného terénu u výustního objektu</t>
  </si>
  <si>
    <t>-1052272353</t>
  </si>
  <si>
    <t>-1297367914</t>
  </si>
  <si>
    <t>trubka drenážní flexibilní PVC DN 100 pro drenáže</t>
  </si>
  <si>
    <t>2105858509</t>
  </si>
  <si>
    <t>-738794960</t>
  </si>
  <si>
    <t>32,15  "Stoka D</t>
  </si>
  <si>
    <t>0,90  "přepojení kanalizace</t>
  </si>
  <si>
    <t>463212111</t>
  </si>
  <si>
    <t>Rovnanina z lomového kamene upraveného s vyklínováním spár úlomky kamene</t>
  </si>
  <si>
    <t>-920753072</t>
  </si>
  <si>
    <t>6,62  "výústní objekt</t>
  </si>
  <si>
    <t>-1206852597</t>
  </si>
  <si>
    <t>17,90  "živičný vjezd (u školky)</t>
  </si>
  <si>
    <t>Podklad obalovaným kamen. asfaltem ACP (OK II) do 3 m, tl 50 mm</t>
  </si>
  <si>
    <t>1309728883</t>
  </si>
  <si>
    <t>17,90  "živičný vjezd u školky</t>
  </si>
  <si>
    <t>566901133</t>
  </si>
  <si>
    <t>Vyspravení podkladu po překopech plochy do 15 m2 štěrkodrtí tl. 200 mm</t>
  </si>
  <si>
    <t>-1510417895</t>
  </si>
  <si>
    <t>3,04  "živičný vjezd u školky</t>
  </si>
  <si>
    <t>577134211</t>
  </si>
  <si>
    <t>-68147058</t>
  </si>
  <si>
    <t>577146111</t>
  </si>
  <si>
    <t>Asfaltový beton velmi hrubý ABVH III tl 50 mm š do 3 m z nemodifikovaného asfaltu</t>
  </si>
  <si>
    <t>530911841</t>
  </si>
  <si>
    <t>1499994608</t>
  </si>
  <si>
    <t>871370310</t>
  </si>
  <si>
    <t>Montáž kanalizačního potrubí SN 10 z polypropylenu DN 300, vč. objímek</t>
  </si>
  <si>
    <t>1857772617</t>
  </si>
  <si>
    <t>trubka kanalizační PP UR-2  DN 300/335x6000mm SN10</t>
  </si>
  <si>
    <t>-1062655176</t>
  </si>
  <si>
    <t>-819378107</t>
  </si>
  <si>
    <t>-970974861</t>
  </si>
  <si>
    <t>-78163446</t>
  </si>
  <si>
    <t>-515081371</t>
  </si>
  <si>
    <t>1470382071</t>
  </si>
  <si>
    <t>trubka kanalizační PP UR-2  DN 500/560x6000mm SN10</t>
  </si>
  <si>
    <t>2100433710</t>
  </si>
  <si>
    <t>-505874873</t>
  </si>
  <si>
    <t>450521139</t>
  </si>
  <si>
    <t>navrtávací odbočné sedlo na hladké potrubí KG DN 150 mm (s kloubem s možností vychýlení 0-10°)</t>
  </si>
  <si>
    <t>383715393</t>
  </si>
  <si>
    <t>-1248435062</t>
  </si>
  <si>
    <t>navrtávací odbočné sedlo na hladké potrubí KG DN 200 mm (s kloubem s možností vychýlení 0-10°)</t>
  </si>
  <si>
    <t>-2128193570</t>
  </si>
  <si>
    <t>Šachta betonová prefabrikovaná DN 1000 stavební výška do 1,60 m - dodávka + montáž</t>
  </si>
  <si>
    <t>-1609051428</t>
  </si>
  <si>
    <t>Poznámka k položce:_x000D_
Skladba šachty:_x000D_
BT podkladní deska tl. 100 mm (průměr 1500 mm), prefabrikované dno průměr 1000 mm s integrovanými vložkami pro potrubí PP, přechodová zákrytová deska 1000/600 mm se stupadly a pryžovým těsněním (případně vyrovnávací kroužky pod poklop), LT poklop 600/400T (D400), s rámem a pantem</t>
  </si>
  <si>
    <t>Šachta betonová prefabrikovaná DN 1000 stavební výška do 1,75 m - dodávka + montáž</t>
  </si>
  <si>
    <t>1178774169</t>
  </si>
  <si>
    <t>Šachta betonová prefabrikovaná DN 1000 stavební výška do 2,35 m - dodávka + montáž</t>
  </si>
  <si>
    <t>-1122005301</t>
  </si>
  <si>
    <t>8959413R4</t>
  </si>
  <si>
    <t>Vpusť uliční betonová prefabrikovaná DN 450 - dodávka + montáž</t>
  </si>
  <si>
    <t>1715117548</t>
  </si>
  <si>
    <t>Poznámka k položce:_x000D_
Skladba vpusti:_x000D_
Dno s kalovou prohlubní DN 450 mm, skruž s otvorem pro potrubí PVC DN 150 mm bez zápach. uzávěrky, horní skruž (výška dle potřeby), vyrovnávací prstenec, vtoková mříž 50x50cm (D400) s rámem a kalový koš v. 60 cm</t>
  </si>
  <si>
    <t>8959413R5</t>
  </si>
  <si>
    <t>Vpusť betonová liniová - dodávka + montáž</t>
  </si>
  <si>
    <t>-1264038354</t>
  </si>
  <si>
    <t>Poznámka k položce:_x000D_
Skladba vpusti:_x000D_
- 4x žlab dl. 1,0 m s integrovaným 0,5% spádem, DN 300 mm_x000D_
- 1x žlabová vpusť s otvorem pro potrubí PVC DN 200 mm a kalovým košem_x000D_
- 2x plná stěna_x000D_
- 9x vtoková liniová mříž 50x41, 7x0,35 cm (D 400),_x000D_
vč. obetonování žlabů a vpusti (viz výkres č. D.11)</t>
  </si>
  <si>
    <t>8959413R6</t>
  </si>
  <si>
    <t>Výústní objekt betonový vč. bednění - dodávka + montáž</t>
  </si>
  <si>
    <t>1870029155</t>
  </si>
  <si>
    <t>2,96  "betonové čelo (obetonování potrubí)</t>
  </si>
  <si>
    <t>0,30</t>
  </si>
  <si>
    <t>477779146</t>
  </si>
  <si>
    <t>-1961579943</t>
  </si>
  <si>
    <t>-1920308440</t>
  </si>
  <si>
    <t>Zabezpečení konců a zkouška vzduch. kan DN 300-500 mm</t>
  </si>
  <si>
    <t>-1550647262</t>
  </si>
  <si>
    <t>Kontrola kanalizace TV kamerou do 500 m</t>
  </si>
  <si>
    <t>1368423326</t>
  </si>
  <si>
    <t>Výplň potrubí a objektů betonovou směsí v zemi</t>
  </si>
  <si>
    <t>-1413770803</t>
  </si>
  <si>
    <t>3,67  "DN 600 mm dl. 13,0 m</t>
  </si>
  <si>
    <t>0,28  "DN 300 mm dl. 4,0 m</t>
  </si>
  <si>
    <t>Zaslepení stáv. odtoku DN 300 mm ve stáv. šachtě vyplněné betonovou směsí dl. 1,0 m</t>
  </si>
  <si>
    <t>-2044972224</t>
  </si>
  <si>
    <t>733039570</t>
  </si>
  <si>
    <t>93662488</t>
  </si>
  <si>
    <t>12*21  "21 dní</t>
  </si>
  <si>
    <t>Bourání stávajícího potrubí z betonu DN přes 200 do 400</t>
  </si>
  <si>
    <t>-248968588</t>
  </si>
  <si>
    <t>Výřez kruh. otvoru do potrubí PP DN 500,400,300 mm pro navrtávací odbočné sedlo DN 200 a alt. 150 mm</t>
  </si>
  <si>
    <t>-836471602</t>
  </si>
  <si>
    <t>Vybourání uliční vpusti BT DN 0,5 m (hloubka 1,20 m)</t>
  </si>
  <si>
    <t>-616015598</t>
  </si>
  <si>
    <t>Vybourání betonové šachty DN 1,0 m (průměrná hloubka 1,0 m) vč. poklopů</t>
  </si>
  <si>
    <t>727605937</t>
  </si>
  <si>
    <t>Vybourání plastové šachty DN 0,5 m (hl. 1,0 m)</t>
  </si>
  <si>
    <t>572753981</t>
  </si>
  <si>
    <t>89043187R</t>
  </si>
  <si>
    <t>Vybourání a začištění otvorů pro PP 335 mm do dna stáv. šachty</t>
  </si>
  <si>
    <t>-481616249</t>
  </si>
  <si>
    <t>Vodorovná doprava suti ze sypkých materiálů do 1 km</t>
  </si>
  <si>
    <t>-221477426</t>
  </si>
  <si>
    <t>1761873</t>
  </si>
  <si>
    <t>14,05*14  "příplatek k vodorovnému přemístění za každý další započatý km přes 1 km na vzdálenost 15 km</t>
  </si>
  <si>
    <t>168861840</t>
  </si>
  <si>
    <t>997221875</t>
  </si>
  <si>
    <t>1069618394</t>
  </si>
  <si>
    <t>1360274745</t>
  </si>
  <si>
    <t>391324622</t>
  </si>
  <si>
    <t>57e - SO 04 - Přípojky vodovodní a kanalizační</t>
  </si>
  <si>
    <t xml:space="preserve">    8 - Trubní vedení - VODOVODNÍ PŘÍPOJKY</t>
  </si>
  <si>
    <t xml:space="preserve">      81 - Trubní vedení - KANALIZAČNÍ PŘÍPOJKY</t>
  </si>
  <si>
    <t>119001411</t>
  </si>
  <si>
    <t>Dočasné zajištění potrubí betonového a plastového DN do 200 mm</t>
  </si>
  <si>
    <t>-1349010531</t>
  </si>
  <si>
    <t>12,00  "plyn</t>
  </si>
  <si>
    <t>2,40  "vodovod</t>
  </si>
  <si>
    <t>380940418</t>
  </si>
  <si>
    <t>-1482326994</t>
  </si>
  <si>
    <t>132254103</t>
  </si>
  <si>
    <t>Hloubení rýh š do 800 mm v hornině třídy těžitelnosti I skupiny 3 objem do 100 m3 STROJNĚ</t>
  </si>
  <si>
    <t>-695240786</t>
  </si>
  <si>
    <t>54,31  "vodovodní přípojky</t>
  </si>
  <si>
    <t>32,34  "kanalizační přípojky dešťové</t>
  </si>
  <si>
    <t>86,65*0,8  "80%</t>
  </si>
  <si>
    <t>Hloubení rýh š do 2000 mm v hornině třídy těžitelnosti I skupiny 3 objem do 500 m3 STROJNĚ</t>
  </si>
  <si>
    <t>-1052862208</t>
  </si>
  <si>
    <t>156,41  "kanalizační přípojky splaškové (jednotné)</t>
  </si>
  <si>
    <t>17,98  "kanalizační přípojky dešťové</t>
  </si>
  <si>
    <t>174,39*0,8  "80%</t>
  </si>
  <si>
    <t>132354101</t>
  </si>
  <si>
    <t>Hloubení rýh š do 800 mm v hornině třídy těžitelnosti II skupiny 4 objem do 20 m3 STROJNĚ</t>
  </si>
  <si>
    <t>-1301823978</t>
  </si>
  <si>
    <t>86,65*0,2  "20%</t>
  </si>
  <si>
    <t>132354202</t>
  </si>
  <si>
    <t>Hloubení rýh š do 2000 mm v hornině třídy těžitelnosti II skupiny 4 objem do 50 m3 STROJNĚ</t>
  </si>
  <si>
    <t>-1775286921</t>
  </si>
  <si>
    <t>174,39*0,2  "20%</t>
  </si>
  <si>
    <t>Příplatek za ztížení vykopávky v blízkosti podzemního vedení</t>
  </si>
  <si>
    <t>-688089606</t>
  </si>
  <si>
    <t>132261846</t>
  </si>
  <si>
    <t>495,00  "splaškové přípojky (jednotné)</t>
  </si>
  <si>
    <t>-957546858</t>
  </si>
  <si>
    <t>-1729726388</t>
  </si>
  <si>
    <t>261,04  "výkopy na meziskládku</t>
  </si>
  <si>
    <t>179,71  "zpět do zásypů</t>
  </si>
  <si>
    <t>262706663</t>
  </si>
  <si>
    <t>261,04-179,71  "zbývající výkopy po odečtení materiálu na zásyp</t>
  </si>
  <si>
    <t>-1323159257</t>
  </si>
  <si>
    <t>81,33*5  "příplatek k vodorovnému přemístění za každý další započatý km přes 10 km na vzdálenost 15 km</t>
  </si>
  <si>
    <t>143998655</t>
  </si>
  <si>
    <t>179,71  "z meziskládky do zásypů</t>
  </si>
  <si>
    <t>81,33  "zbývající výkopy na skládku</t>
  </si>
  <si>
    <t>175410744</t>
  </si>
  <si>
    <t>81,33*1,67</t>
  </si>
  <si>
    <t>1779488512</t>
  </si>
  <si>
    <t>261,04  "na meziskládku</t>
  </si>
  <si>
    <t>81,33  "na skládku</t>
  </si>
  <si>
    <t>-159983997</t>
  </si>
  <si>
    <t>34,64  "vodovodní přípojky</t>
  </si>
  <si>
    <t>135,02  "kanalizační přípojky splaškové (jednotné)</t>
  </si>
  <si>
    <t>10,06  "kanalizační přípojky dešťové</t>
  </si>
  <si>
    <t>2013186339</t>
  </si>
  <si>
    <t>15,18  "vodovodní přípojky</t>
  </si>
  <si>
    <t>38,58  "kanalizační přípojky splaškové (jednotné)</t>
  </si>
  <si>
    <t>27,39  "kanalizační přípojky dešťové</t>
  </si>
  <si>
    <t>-1195307084</t>
  </si>
  <si>
    <t>81,15*2 'Přepočtené koeficientem množství</t>
  </si>
  <si>
    <t>-54507082</t>
  </si>
  <si>
    <t>-1593526428</t>
  </si>
  <si>
    <t>-1376374003</t>
  </si>
  <si>
    <t>17,40  "vodovodní přípojky</t>
  </si>
  <si>
    <t>26,80  "kanalizační přípojky splaškové (jednotné)</t>
  </si>
  <si>
    <t>2,40  "kanalizační přípojky dešťové</t>
  </si>
  <si>
    <t>245530077</t>
  </si>
  <si>
    <t>1856991042</t>
  </si>
  <si>
    <t>46,6*0,03 'Přepočtené koeficientem množství</t>
  </si>
  <si>
    <t>1864646988</t>
  </si>
  <si>
    <t>4,56  "vodovodní přípojky</t>
  </si>
  <si>
    <t>8,64  "kanalizační přípojky splaškové (jednotné)</t>
  </si>
  <si>
    <t xml:space="preserve">6,30  "kanalizační přípojky dešťové </t>
  </si>
  <si>
    <t>-626300460</t>
  </si>
  <si>
    <t>chodníky:</t>
  </si>
  <si>
    <t>1,20  "vodovodní přípojky</t>
  </si>
  <si>
    <t>1,30  "kanalizační přípojky dešťové</t>
  </si>
  <si>
    <t>Kladení zámkové dlažby komunikací pro pěší tl 60 mm pl do 50 m2</t>
  </si>
  <si>
    <t>13394137</t>
  </si>
  <si>
    <t>2,5  "chodníky</t>
  </si>
  <si>
    <t>Trubní vedení - VODOVODNÍ PŘÍPOJKY</t>
  </si>
  <si>
    <t>-1644383252</t>
  </si>
  <si>
    <t>31951273</t>
  </si>
  <si>
    <t>spojka na potrubí přípojky různého materiálu DN 25 mm</t>
  </si>
  <si>
    <t>-575580881</t>
  </si>
  <si>
    <t>3195127R</t>
  </si>
  <si>
    <t>spojka litinová na potrubí přípojky různého materiálu DN 32 mm</t>
  </si>
  <si>
    <t>977999597</t>
  </si>
  <si>
    <t>31951277</t>
  </si>
  <si>
    <t>ISO spojka na potrubí přípojky PE 40 mm s vnějším závitem 5,4"</t>
  </si>
  <si>
    <t>1226356752</t>
  </si>
  <si>
    <t>871161141</t>
  </si>
  <si>
    <t>Montáž potrubí z PE100 SDR 11 otevřený výkop svařovaných na tupo d 32 x 3,0 mm</t>
  </si>
  <si>
    <t>-2135829850</t>
  </si>
  <si>
    <t>28613110</t>
  </si>
  <si>
    <t>potrubí vodovodní tlakové PE100 PN 16 SDR11 32x3,0mm</t>
  </si>
  <si>
    <t>-385284159</t>
  </si>
  <si>
    <t>50*1,015 'Přepočtené koeficientem množství</t>
  </si>
  <si>
    <t>871171141</t>
  </si>
  <si>
    <t>Montáž potrubí z PE100 SDR 11 otevřený výkop svařovaných na tupo d 40 x 3,7 mm</t>
  </si>
  <si>
    <t>-965345152</t>
  </si>
  <si>
    <t>28613111</t>
  </si>
  <si>
    <t>potrubí vodovodní tlakové PE100  PN 16 SDR11 40x3,7mm</t>
  </si>
  <si>
    <t>1109860106</t>
  </si>
  <si>
    <t>40*1,015 'Přepočtené koeficientem množství</t>
  </si>
  <si>
    <t>892233122</t>
  </si>
  <si>
    <t>Proplach a dezinfekce vodovodního potrubí DN od 40 do 70</t>
  </si>
  <si>
    <t>1686617201</t>
  </si>
  <si>
    <t>892241111</t>
  </si>
  <si>
    <t>Tlaková zkouška vodovodního potrubí DN do 80</t>
  </si>
  <si>
    <t>2094945364</t>
  </si>
  <si>
    <t>1392034855</t>
  </si>
  <si>
    <t>Demontáž a zpětná montáž vodoměru ve vodoměrné šachtě</t>
  </si>
  <si>
    <t>-571210882</t>
  </si>
  <si>
    <t>Prostupové těsnění segmentové otvor DN 100 mm /potrubí vnější DN 40 mm</t>
  </si>
  <si>
    <t>1415239825</t>
  </si>
  <si>
    <t>Jiný drobný nespecifikovaný materiál (fitinky) na přípojky v šachtách</t>
  </si>
  <si>
    <t>-1325424464</t>
  </si>
  <si>
    <t>Trubní vedení - KANALIZAČNÍ PŘÍPOJKY</t>
  </si>
  <si>
    <t>871313121</t>
  </si>
  <si>
    <t>Montáž trub z plastu, gumový kroužek, DN 150 mm</t>
  </si>
  <si>
    <t>161383384</t>
  </si>
  <si>
    <t>28611210</t>
  </si>
  <si>
    <t>trubka kanalizační plnostěnná PVC 160x4,7 mm, SN 8, L=6 m</t>
  </si>
  <si>
    <t>-2069779244</t>
  </si>
  <si>
    <t>871353121</t>
  </si>
  <si>
    <t>Montáž trub z plastu, gumový kroužek, DN 200 mm</t>
  </si>
  <si>
    <t>-1133884005</t>
  </si>
  <si>
    <t>28611211</t>
  </si>
  <si>
    <t>trubka kanalizační plnostěnná PVC 200x5,9 mm, SN 8, L=6 m</t>
  </si>
  <si>
    <t>157351027</t>
  </si>
  <si>
    <t>877310310</t>
  </si>
  <si>
    <t>Montáž tvarovek jednoosých plast., gumový kroužek, DN 150 mm</t>
  </si>
  <si>
    <t>-994323058</t>
  </si>
  <si>
    <t>28611360</t>
  </si>
  <si>
    <t>koleno kanalizační PVC 30° (alt. úhel dle potřeby), DN 150 mm</t>
  </si>
  <si>
    <t>552191538</t>
  </si>
  <si>
    <t>28611546</t>
  </si>
  <si>
    <t>přechod kamenina/PVC DN 150 mm</t>
  </si>
  <si>
    <t>421380872</t>
  </si>
  <si>
    <t>877350310</t>
  </si>
  <si>
    <t>Montáž tvarovek jednoosých plast., gumový kroužek, DN 200 mm</t>
  </si>
  <si>
    <t>2056260675</t>
  </si>
  <si>
    <t>28611366</t>
  </si>
  <si>
    <t>koleno PVC 45°, DN 200</t>
  </si>
  <si>
    <t>-1412914890</t>
  </si>
  <si>
    <t>28611365</t>
  </si>
  <si>
    <t>koleno PVC 30° (alt. úhel dle potřeby), DN 200</t>
  </si>
  <si>
    <t>-913604134</t>
  </si>
  <si>
    <t>28612244</t>
  </si>
  <si>
    <t>přesuvka PVC DN 200</t>
  </si>
  <si>
    <t>2113705177</t>
  </si>
  <si>
    <t>28611544</t>
  </si>
  <si>
    <t>přechod kamenina/PVC DN 200 mm</t>
  </si>
  <si>
    <t>-91413154</t>
  </si>
  <si>
    <t>87731312R</t>
  </si>
  <si>
    <t>Montáž těsnění DN 150 mm</t>
  </si>
  <si>
    <t>814116111</t>
  </si>
  <si>
    <t>2861100R</t>
  </si>
  <si>
    <t>těsnění KG kamenina /PVC DN 150 mm</t>
  </si>
  <si>
    <t>1625409476</t>
  </si>
  <si>
    <t>8773133R</t>
  </si>
  <si>
    <t>Montáž těsnění DN 200 mm</t>
  </si>
  <si>
    <t>774661222</t>
  </si>
  <si>
    <t>28611001R</t>
  </si>
  <si>
    <t>těsnění KG kamenina/PVC DN 200 mm</t>
  </si>
  <si>
    <t>-1737786694</t>
  </si>
  <si>
    <t>740235</t>
  </si>
  <si>
    <t>2,50  "zámková dlažba chodník</t>
  </si>
  <si>
    <t>Vybourání vodovodního vedení DN do 50 mm</t>
  </si>
  <si>
    <t>74988972</t>
  </si>
  <si>
    <t>850361811</t>
  </si>
  <si>
    <t>Vybourání kanalizačního potrubí DN do 200 mm</t>
  </si>
  <si>
    <t>-1458463873</t>
  </si>
  <si>
    <t>Řezání trubky stáv. vodovodní přípojky do DN 32 mm v místě propojení potrubí</t>
  </si>
  <si>
    <t>-986781947</t>
  </si>
  <si>
    <t>97721312R</t>
  </si>
  <si>
    <t>Řezání trubky stáv. kanalizační přípojky do DN 200 mm v místě propojení potrubí</t>
  </si>
  <si>
    <t>503861427</t>
  </si>
  <si>
    <t>97721313R</t>
  </si>
  <si>
    <t>Vrtání jádrové do prostého betonu do D 100 mm</t>
  </si>
  <si>
    <t>1231130446</t>
  </si>
  <si>
    <t>0,30  "betonová šachta tl. 300 mm pro potrubí PE 40 mm</t>
  </si>
  <si>
    <t>165807233</t>
  </si>
  <si>
    <t>1913441830</t>
  </si>
  <si>
    <t>9,82*14  "příplatek k vodorovnému přemístění za každý další započatý km přes 1 km na vzdálenost 15 km</t>
  </si>
  <si>
    <t>-730431085</t>
  </si>
  <si>
    <t>0,30  "zámková dlažba na meziskládku do 100 m</t>
  </si>
  <si>
    <t>0,30  "zpět pro položení</t>
  </si>
  <si>
    <t>255350313</t>
  </si>
  <si>
    <t>9,82  "suť</t>
  </si>
  <si>
    <t>0,30  "zámková dlažba z meziskládky pro zpětné položení</t>
  </si>
  <si>
    <t>997221873</t>
  </si>
  <si>
    <t>-64362004</t>
  </si>
  <si>
    <t>1134661728</t>
  </si>
  <si>
    <t>203118125</t>
  </si>
  <si>
    <t>112201104R00</t>
  </si>
  <si>
    <t xml:space="preserve">Odstranění pařezů pod úrovní, o průměru 70 - 90 cm </t>
  </si>
  <si>
    <t>113106121R00</t>
  </si>
  <si>
    <t xml:space="preserve">Rozebrání dlažeb z betonových dlaždic na sucho </t>
  </si>
  <si>
    <t>113107625R00</t>
  </si>
  <si>
    <t xml:space="preserve">Odstranění podkladu nad 50 m2,kam.drcené tl.25 cm </t>
  </si>
  <si>
    <t>113108415R00</t>
  </si>
  <si>
    <t xml:space="preserve">Odstranění asfaltové vrstvy pl.nad 50 m2, tl.15 cm </t>
  </si>
  <si>
    <t>113151350R00</t>
  </si>
  <si>
    <t xml:space="preserve">Fréz.živič.krytu nad 500 m2, s překážkami, tl.15cm </t>
  </si>
  <si>
    <t>113202111R00</t>
  </si>
  <si>
    <t xml:space="preserve">Vytrhání obrub obrubníků silničních </t>
  </si>
  <si>
    <t>113231436R00</t>
  </si>
  <si>
    <t>Bourání odvodňovacího žlabu, betonové tvarovky, lože bet. potěr</t>
  </si>
  <si>
    <t>120901121RT3</t>
  </si>
  <si>
    <t>Bourání konstrukcí z prostého betonu v odkopávkách bagrem s kladivem</t>
  </si>
  <si>
    <t>122201101R00</t>
  </si>
  <si>
    <t xml:space="preserve">Odkopávky nezapažené v hor. 3 do 100 m3 </t>
  </si>
  <si>
    <t>122201109R00</t>
  </si>
  <si>
    <t xml:space="preserve">Příplatek za lepivost - odkopávky v hor. 3 </t>
  </si>
  <si>
    <t>122202202R00</t>
  </si>
  <si>
    <t xml:space="preserve">Odkopávky pro silnice v hor. 3 do 1000 m3 </t>
  </si>
  <si>
    <t>122202209R00</t>
  </si>
  <si>
    <t xml:space="preserve">Příplatek za lepivost - odkop. pro silnice v hor.3 </t>
  </si>
  <si>
    <t>132201111R00</t>
  </si>
  <si>
    <t xml:space="preserve">Hloubení rýh š.do 60 cm v hor.3 do 100 m3, STROJNĚ </t>
  </si>
  <si>
    <t>132201119R00</t>
  </si>
  <si>
    <t xml:space="preserve">Příplatek za lepivost - hloubení rýh 60 cm v hor.3 </t>
  </si>
  <si>
    <t>162701105R00</t>
  </si>
  <si>
    <t xml:space="preserve">Vodorovné přemístění výkopku z hor.1-4 do 10000 m </t>
  </si>
  <si>
    <t>171201201R00</t>
  </si>
  <si>
    <t xml:space="preserve">Uložení sypaniny na skládku </t>
  </si>
  <si>
    <t>171201211U00</t>
  </si>
  <si>
    <t xml:space="preserve">Skládkovné zemina </t>
  </si>
  <si>
    <t>180402111R00</t>
  </si>
  <si>
    <t xml:space="preserve">Založení trávníku parkového výsevem v rovině </t>
  </si>
  <si>
    <t>181101102R00</t>
  </si>
  <si>
    <t xml:space="preserve">Úprava pláně v zářezech v hor. 1-4, se zhutněním </t>
  </si>
  <si>
    <t>181101131T00</t>
  </si>
  <si>
    <t>Úprava terenu s rozpoj. a přehrn. hor. 3 úprava svahu, do hl. 20cm</t>
  </si>
  <si>
    <t>181301114R00</t>
  </si>
  <si>
    <t xml:space="preserve">Rozprostření ornice, rovina, tl.20-25 cm,nad 500m2 </t>
  </si>
  <si>
    <t>00572400</t>
  </si>
  <si>
    <t>Směs travní parková I. běžná zátěž PROFI</t>
  </si>
  <si>
    <t>Celkem za</t>
  </si>
  <si>
    <t>1 Zemní práce</t>
  </si>
  <si>
    <t>Základy,zvláštní zakládání</t>
  </si>
  <si>
    <t>212561111R00</t>
  </si>
  <si>
    <t>Výplň odvodňov. trativodů kam. hrubě drcen. Kamenivo fr. 11/22</t>
  </si>
  <si>
    <t>274311114R00</t>
  </si>
  <si>
    <t xml:space="preserve">Beton základ. pasů prostý z cem. portlad. C16/20 </t>
  </si>
  <si>
    <t>2 Základy,zvláštní zakládání</t>
  </si>
  <si>
    <t>Svislé a kompletní konstrukce</t>
  </si>
  <si>
    <t>311361221R00</t>
  </si>
  <si>
    <t xml:space="preserve">Výztuž nadzákladových zdí z betonářské ocelí 10216 </t>
  </si>
  <si>
    <t>345231121RT1</t>
  </si>
  <si>
    <t>Zdivo plotové z tvárnic, betonová zálivka, tl.190 tvárnice v barvě přírodní, štípané oboustranně</t>
  </si>
  <si>
    <t>348924111R00</t>
  </si>
  <si>
    <t xml:space="preserve">Stříška plotová pro zeď tl.20cm z tvar.štíp.přírod </t>
  </si>
  <si>
    <t>3 Svislé a kompletní konstrukce</t>
  </si>
  <si>
    <t>451971112R00</t>
  </si>
  <si>
    <t xml:space="preserve">Položení vrstvy z geotextilie, uchycení sponami </t>
  </si>
  <si>
    <t>67352004</t>
  </si>
  <si>
    <t>Geotextilie netkaná 300 g/m2</t>
  </si>
  <si>
    <t>4 Vodorovné konstrukce</t>
  </si>
  <si>
    <t>Komunikace</t>
  </si>
  <si>
    <t>564831111R00</t>
  </si>
  <si>
    <t xml:space="preserve">Podklad ze štěrkodrti po zhutnění tloušťky 10 cm </t>
  </si>
  <si>
    <t>564861111R00</t>
  </si>
  <si>
    <t xml:space="preserve">Podklad ze štěrkodrti po zhutnění tloušťky 20 cm </t>
  </si>
  <si>
    <t>564871111RT2</t>
  </si>
  <si>
    <t>Podklad ze štěrkodrti po zhutnění tloušťky 25 cm štěrkodrť frakce 0-32 mm</t>
  </si>
  <si>
    <t>564871111RXX</t>
  </si>
  <si>
    <t>Podklad ze štěrkodrti po zhutnění tloušťky 25 cm materiál ze stáv. komunikace tl. 25 cm</t>
  </si>
  <si>
    <t>577142212R00</t>
  </si>
  <si>
    <t xml:space="preserve">Beton asfalt. ACO 8,ACO 11,ACO 16, š.nad 3 m, 5 cm </t>
  </si>
  <si>
    <t>577162124R00</t>
  </si>
  <si>
    <t xml:space="preserve">Beton asfalt. ACL 16+ ložný, š. nad 3 m, tl. 7 cm </t>
  </si>
  <si>
    <t>596215021R00</t>
  </si>
  <si>
    <t xml:space="preserve">Kladení zámkové dlažby tl. 6 cm do drtě tl. 4 cm </t>
  </si>
  <si>
    <t>599111111T00</t>
  </si>
  <si>
    <t>Zálivka živičná spár, napojení asf. vrstev za studena, vč. prožezání spar 5x50mm</t>
  </si>
  <si>
    <t>592452650</t>
  </si>
  <si>
    <t>Dlažba bet. skladebná červená pro nevidomé 20x10x8</t>
  </si>
  <si>
    <t>592452655</t>
  </si>
  <si>
    <t>Dlažba bet. skladebná,  přírodní  20x10x8</t>
  </si>
  <si>
    <t>59245308</t>
  </si>
  <si>
    <t>Dlažba bet. skladebná,  přírodní  20x10x6</t>
  </si>
  <si>
    <t>5 Komunikace</t>
  </si>
  <si>
    <t>Podlahy a podlahové konstrukce</t>
  </si>
  <si>
    <t>639571115R00</t>
  </si>
  <si>
    <t xml:space="preserve">Podklad pod okapový chodník ze štěrku tl.150 mm </t>
  </si>
  <si>
    <t>639571205R00</t>
  </si>
  <si>
    <t xml:space="preserve">Kačírek pro okapový chodník podél budovy tl. 50 mm </t>
  </si>
  <si>
    <t>63 Podlahy a podlahové konstrukce</t>
  </si>
  <si>
    <t>871340001T00</t>
  </si>
  <si>
    <t>Napojení dren. do DN125 do uliční vpusti nebo kan. výřez otvoru, a utěsnění nebo PVC  odbočka</t>
  </si>
  <si>
    <t>8 Trubní vedení</t>
  </si>
  <si>
    <t>917461111R00</t>
  </si>
  <si>
    <t>Osaz. stoj. obrub. kam. s opěrou, lože z C 12/15 vč. vyspárování</t>
  </si>
  <si>
    <t>917862111R00</t>
  </si>
  <si>
    <t xml:space="preserve">Osazení stojat. obrub. bet. s opěrou,lože z C 15 </t>
  </si>
  <si>
    <t>918101111R00</t>
  </si>
  <si>
    <t xml:space="preserve">Lože pod obrubníky nebo obruby dlažeb z C16/20 </t>
  </si>
  <si>
    <t>919735112R00</t>
  </si>
  <si>
    <t xml:space="preserve">Řezání stávajícího živičného krytu tl. 5 - 10 cm </t>
  </si>
  <si>
    <t>58380373</t>
  </si>
  <si>
    <t>Obrubník kamenný přímý OP6 15x25 cm</t>
  </si>
  <si>
    <t>592174230</t>
  </si>
  <si>
    <t>Obrubník chodníkový ABO 16-10 1000/80/250</t>
  </si>
  <si>
    <t>59217472</t>
  </si>
  <si>
    <t>Obrubník silniční 1000/150/250 šedý</t>
  </si>
  <si>
    <t>chodník:80*1,2</t>
  </si>
  <si>
    <t>u TV:32</t>
  </si>
  <si>
    <t>CAD - plocha stáv kom:2254+24+18+36+12</t>
  </si>
  <si>
    <t>nepřistupne plochy nelze odfrezovat:2344*,05</t>
  </si>
  <si>
    <t>plocha frezování asfaltu:2344*0,95</t>
  </si>
  <si>
    <t>stáv. sil. obruba:83+63+11+15+6+43+19+2+35</t>
  </si>
  <si>
    <t>stáv. bet. žlaby:25+48+58+58</t>
  </si>
  <si>
    <t>bourání betonové podezdívky u codníku:(6,7+28,8+2,2)*,3*,5</t>
  </si>
  <si>
    <t>bourání stání pro popelnice:2,5*7*,15+1,5*1,8*,2+1,5*1,5*,2+2,5*,3*1*2</t>
  </si>
  <si>
    <t>bourání bet. opěrné zdi u komunikace:25*,3*,8</t>
  </si>
  <si>
    <t>chodník:97*1,7*,25</t>
  </si>
  <si>
    <t>okap. chodník:86,2*,15</t>
  </si>
  <si>
    <t>plocha kom. -  plocha výkopu kan+vod:(2344-3,5*246,2)*0,26</t>
  </si>
  <si>
    <t>drény:(433)*,4*,4</t>
  </si>
  <si>
    <t>základ opěr. zdi:(6,7+28,8+2,2)*,4*,6</t>
  </si>
  <si>
    <t>odkop. kom.:385,3900</t>
  </si>
  <si>
    <t>hloub. rýh:78,3</t>
  </si>
  <si>
    <t>odkop. ch.:54,16</t>
  </si>
  <si>
    <t>517,85*1,67</t>
  </si>
  <si>
    <t>dosypání krajnic:-(174+75)*,5*,3*1,67</t>
  </si>
  <si>
    <t>úprava meze mezi kom. a chodníkem:620</t>
  </si>
  <si>
    <t>CAD:1485</t>
  </si>
  <si>
    <t>1485/100*2,0</t>
  </si>
  <si>
    <t>(6,7+28,8+2,2)*,4*,6*1,05</t>
  </si>
  <si>
    <t>(6,7+28,8+2,2)*1,2*8*,00064*1,1</t>
  </si>
  <si>
    <t>(6,7+28,8+2,2)*,6</t>
  </si>
  <si>
    <t>(6,7+28,8+2,2)</t>
  </si>
  <si>
    <t>433*2</t>
  </si>
  <si>
    <t>CAD - plocha ze š-d:2278</t>
  </si>
  <si>
    <t>CAD - plocha + rozšíření:2278+477*,3</t>
  </si>
  <si>
    <t>chodník:135,8</t>
  </si>
  <si>
    <t>opravy chodníku:17,2</t>
  </si>
  <si>
    <t>CAD - plocha + rozšíření:2278+477*,15</t>
  </si>
  <si>
    <t>135,8+17,2</t>
  </si>
  <si>
    <t>21,8</t>
  </si>
  <si>
    <t>102+17,2</t>
  </si>
  <si>
    <t>CAD:81,7</t>
  </si>
  <si>
    <t>310+75</t>
  </si>
  <si>
    <t>552*,06</t>
  </si>
  <si>
    <t>75+3</t>
  </si>
  <si>
    <t>260+5</t>
  </si>
  <si>
    <t>59217490</t>
  </si>
  <si>
    <t>Obrubník silniční nájezdový ABO 2-15 N</t>
  </si>
  <si>
    <t>36+1</t>
  </si>
  <si>
    <t>59217491</t>
  </si>
  <si>
    <t>Obrubník silniční přechodový  ABO 2-15 PP</t>
  </si>
  <si>
    <t>91 Doplňující práce na komunikaci</t>
  </si>
  <si>
    <t>966067111R00</t>
  </si>
  <si>
    <t xml:space="preserve">Rozebrání plotu tyč. lať. prken. drátěného, plech. </t>
  </si>
  <si>
    <t>96 Bourání konstrukcí</t>
  </si>
  <si>
    <t>979990103R00</t>
  </si>
  <si>
    <t xml:space="preserve">Poplatek za skládku suti - beton/asfalt </t>
  </si>
  <si>
    <t>157,67</t>
  </si>
  <si>
    <t>Staveništní přesun hmot</t>
  </si>
  <si>
    <t>998225111R00</t>
  </si>
  <si>
    <t xml:space="preserve">Přesun hmot, pozemní komunikace, kryt živičný </t>
  </si>
  <si>
    <t>99 Staveništní přesun hmot</t>
  </si>
  <si>
    <t>D96</t>
  </si>
  <si>
    <t>Přesuny suti a vybouraných hmot</t>
  </si>
  <si>
    <t>979082213R00</t>
  </si>
  <si>
    <t xml:space="preserve">Vodorovná doprava suti po suchu do 1 km </t>
  </si>
  <si>
    <t>obruby, betony:13,25+55,92+5,6*2</t>
  </si>
  <si>
    <t>asfalt kusy:38,7</t>
  </si>
  <si>
    <t>popelnicové stání, podezdívka plotu a opěrná zeď:38,6</t>
  </si>
  <si>
    <t>979082219R00</t>
  </si>
  <si>
    <t xml:space="preserve">Příplatek za dopravu suti po suchu za další 1 km </t>
  </si>
  <si>
    <t>doprava celkem 9km:157,67*9</t>
  </si>
  <si>
    <t>979083112R00</t>
  </si>
  <si>
    <t xml:space="preserve">Vodorovné přemístění suti na skládku do 1000 m </t>
  </si>
  <si>
    <t>Recykl. asfalt na skládku obce:735</t>
  </si>
  <si>
    <t>původní Š-D na meziskládku a zpět:2*1289,2</t>
  </si>
  <si>
    <t>979087212R00</t>
  </si>
  <si>
    <t xml:space="preserve">Nakládání suti na dopravní prostředky </t>
  </si>
  <si>
    <t>původní Š-D naložení na meziskládce:1289,2</t>
  </si>
  <si>
    <t>979093111R00</t>
  </si>
  <si>
    <t xml:space="preserve">Uložení suti na skládku bez zhutnění </t>
  </si>
  <si>
    <t>D96 Přesuny suti a vybouraných hmot</t>
  </si>
  <si>
    <t>SO101 - Obnova komunikace</t>
  </si>
  <si>
    <t>SO102 - Obnova komunikace</t>
  </si>
  <si>
    <t>161*2,7+9*2*2</t>
  </si>
  <si>
    <t>9*2*2</t>
  </si>
  <si>
    <t>cad -  frézování od č.p.30:537-9*2*2</t>
  </si>
  <si>
    <t xml:space="preserve">Vytrhání obrub z krajníků nebo obrubníků stojatých </t>
  </si>
  <si>
    <t>5+15+9*2+10</t>
  </si>
  <si>
    <t>564871111R00</t>
  </si>
  <si>
    <t xml:space="preserve">Podklad ze štěrkodrti po zhutnění tloušťky 25 cm </t>
  </si>
  <si>
    <t>Podklad ze štěrkodrti po zhutnění tloušťky 25 cm bez materiálu, použití původní štěrkodrti</t>
  </si>
  <si>
    <t>577151213RT2</t>
  </si>
  <si>
    <t>Beton asfalt. ACO 11 obrusný, š. do 3 m, tl. 6 cm plochy 201-1000 m2</t>
  </si>
  <si>
    <t xml:space="preserve">Osazení stojat. obrub.bet. s opěrou,lože z C 12/15 </t>
  </si>
  <si>
    <t xml:space="preserve">Lože pod obrubníky nebo obruby dlažeb z C 12/15 </t>
  </si>
  <si>
    <t>48*0,06</t>
  </si>
  <si>
    <t>vybouraný asfalt:11,9</t>
  </si>
  <si>
    <t>vybour. obruby a bet:4,8</t>
  </si>
  <si>
    <t>skládka 9km:16,7*9</t>
  </si>
  <si>
    <t>Recykl. asfalt na skládku obce:165,3</t>
  </si>
  <si>
    <t>původní Š-D na meziskládku a zpět:2*258,9</t>
  </si>
  <si>
    <t>Díl:</t>
  </si>
  <si>
    <t>DSa</t>
  </si>
  <si>
    <t>DSb</t>
  </si>
  <si>
    <t>Jiří Sváček - VHS, Miroslav Vávra - DS</t>
  </si>
  <si>
    <t>Dolní Dvořiště (č. p. 157 - č. p. 40) - OBNOVA VODOVODU A KANALIZACE, Dolní Dvořiště (č. p. 157 - č. p. 40) - OBNOVA KOMUNIKACE</t>
  </si>
  <si>
    <t>212753115R00</t>
  </si>
  <si>
    <t xml:space="preserve">Montáž ohebné dren. trubky do rýhy DN 125,bez lože </t>
  </si>
  <si>
    <t>28611224.A</t>
  </si>
  <si>
    <t>Trubka PVC drenážní flexibilní d 125 mm</t>
  </si>
  <si>
    <t>Měnit lze pouze buňky se žlutým podbarvením!
1) na prvním listu Rekapitulace stavby vyplňte v sestavě
    a) Souhrnný list
       - údaje o Uchazeči
         (přenesou se do ostatních sestav i v jiných listech)
    b) Rekapitulace objektů
       - potřebné Ostatní náklady
2) na vybraných listech vyplňte v sestavě
    a) Krycí list
       - údaje o Uchazeči, pokud se liší od údajů o Uchazeči na Souhrnném listu
         (údaje se přenesou do ostatních sestav v daném listu)
    b) Rekapitulace rozpočtu
       - potřebné Ostatní náklady
    c) Celkové náklady za stavbu
       - ceny u položek
       - množství, pokud má žluté podbarvení
       - a v případě potřeby poznámku (ta je ve skrytém sloupci)</t>
  </si>
  <si>
    <t>neobsazeno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</si>
</sst>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9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10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family val="2"/>
      <charset val="238"/>
      <scheme val="minor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b/>
      <sz val="11"/>
      <name val="Arial CE"/>
      <charset val="238"/>
    </font>
    <font>
      <i/>
      <sz val="9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indexed="9"/>
        <bgColor indexed="40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3">
    <xf numFmtId="0" fontId="0" fillId="0" borderId="0"/>
    <xf numFmtId="0" fontId="39" fillId="0" borderId="0" applyNumberFormat="0" applyFill="0" applyBorder="0" applyAlignment="0" applyProtection="0"/>
    <xf numFmtId="0" fontId="2" fillId="0" borderId="0"/>
  </cellStyleXfs>
  <cellXfs count="26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Alignment="1">
      <alignment vertical="center"/>
    </xf>
    <xf numFmtId="166" fontId="30" fillId="0" borderId="0" xfId="0" applyNumberFormat="1" applyFont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4" fontId="25" fillId="0" borderId="0" xfId="0" applyNumberFormat="1" applyFont="1"/>
    <xf numFmtId="166" fontId="33" fillId="0" borderId="12" xfId="0" applyNumberFormat="1" applyFont="1" applyBorder="1"/>
    <xf numFmtId="166" fontId="33" fillId="0" borderId="13" xfId="0" applyNumberFormat="1" applyFont="1" applyBorder="1"/>
    <xf numFmtId="4" fontId="34" fillId="0" borderId="0" xfId="0" applyNumberFormat="1" applyFont="1" applyAlignment="1">
      <alignment vertical="center"/>
    </xf>
    <xf numFmtId="0" fontId="7" fillId="0" borderId="3" xfId="0" applyFont="1" applyBorder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Protection="1">
      <protection locked="0"/>
    </xf>
    <xf numFmtId="4" fontId="6" fillId="0" borderId="0" xfId="0" applyNumberFormat="1" applyFont="1"/>
    <xf numFmtId="0" fontId="7" fillId="0" borderId="14" xfId="0" applyFont="1" applyBorder="1"/>
    <xf numFmtId="166" fontId="7" fillId="0" borderId="0" xfId="0" applyNumberFormat="1" applyFont="1"/>
    <xf numFmtId="166" fontId="7" fillId="0" borderId="15" xfId="0" applyNumberFormat="1" applyFont="1" applyBorder="1"/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0" fillId="0" borderId="3" xfId="0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4" fontId="23" fillId="3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center" vertical="center"/>
    </xf>
    <xf numFmtId="166" fontId="24" fillId="0" borderId="0" xfId="0" applyNumberFormat="1" applyFont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24" fillId="3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20" xfId="0" applyFont="1" applyBorder="1" applyAlignment="1">
      <alignment horizontal="left" vertical="center"/>
    </xf>
    <xf numFmtId="0" fontId="8" fillId="0" borderId="20" xfId="0" applyFont="1" applyBorder="1" applyAlignment="1">
      <alignment vertical="center"/>
    </xf>
    <xf numFmtId="4" fontId="8" fillId="0" borderId="20" xfId="0" applyNumberFormat="1" applyFont="1" applyBorder="1" applyAlignment="1">
      <alignment vertical="center"/>
    </xf>
    <xf numFmtId="0" fontId="8" fillId="0" borderId="0" xfId="0" applyFont="1" applyAlignment="1">
      <alignment horizontal="left"/>
    </xf>
    <xf numFmtId="4" fontId="8" fillId="0" borderId="0" xfId="0" applyNumberFormat="1" applyFont="1"/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4" fontId="36" fillId="3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  <protection locked="0"/>
    </xf>
    <xf numFmtId="0" fontId="37" fillId="0" borderId="22" xfId="0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0" fontId="38" fillId="0" borderId="0" xfId="0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49" fontId="40" fillId="0" borderId="23" xfId="2" applyNumberFormat="1" applyFont="1" applyBorder="1" applyAlignment="1">
      <alignment horizontal="left" vertical="top"/>
    </xf>
    <xf numFmtId="0" fontId="40" fillId="0" borderId="23" xfId="2" applyFont="1" applyBorder="1" applyAlignment="1">
      <alignment vertical="top" wrapText="1"/>
    </xf>
    <xf numFmtId="49" fontId="40" fillId="0" borderId="23" xfId="2" applyNumberFormat="1" applyFont="1" applyBorder="1" applyAlignment="1">
      <alignment horizontal="center" shrinkToFit="1"/>
    </xf>
    <xf numFmtId="4" fontId="40" fillId="0" borderId="23" xfId="2" applyNumberFormat="1" applyFont="1" applyBorder="1" applyAlignment="1">
      <alignment horizontal="right"/>
    </xf>
    <xf numFmtId="4" fontId="40" fillId="0" borderId="23" xfId="2" applyNumberFormat="1" applyFont="1" applyBorder="1"/>
    <xf numFmtId="49" fontId="42" fillId="7" borderId="27" xfId="2" applyNumberFormat="1" applyFont="1" applyFill="1" applyBorder="1" applyAlignment="1">
      <alignment horizontal="left"/>
    </xf>
    <xf numFmtId="0" fontId="42" fillId="7" borderId="28" xfId="2" applyFont="1" applyFill="1" applyBorder="1"/>
    <xf numFmtId="0" fontId="43" fillId="7" borderId="29" xfId="2" applyFont="1" applyFill="1" applyBorder="1" applyAlignment="1">
      <alignment horizontal="center"/>
    </xf>
    <xf numFmtId="4" fontId="43" fillId="7" borderId="29" xfId="2" applyNumberFormat="1" applyFont="1" applyFill="1" applyBorder="1" applyAlignment="1">
      <alignment horizontal="right"/>
    </xf>
    <xf numFmtId="4" fontId="43" fillId="7" borderId="30" xfId="2" applyNumberFormat="1" applyFont="1" applyFill="1" applyBorder="1" applyAlignment="1">
      <alignment horizontal="right"/>
    </xf>
    <xf numFmtId="4" fontId="44" fillId="7" borderId="27" xfId="2" applyNumberFormat="1" applyFont="1" applyFill="1" applyBorder="1"/>
    <xf numFmtId="49" fontId="44" fillId="0" borderId="24" xfId="2" applyNumberFormat="1" applyFont="1" applyBorder="1" applyAlignment="1">
      <alignment horizontal="left"/>
    </xf>
    <xf numFmtId="0" fontId="44" fillId="0" borderId="28" xfId="2" applyFont="1" applyBorder="1"/>
    <xf numFmtId="0" fontId="43" fillId="0" borderId="29" xfId="2" applyFont="1" applyBorder="1" applyAlignment="1">
      <alignment horizontal="center"/>
    </xf>
    <xf numFmtId="0" fontId="43" fillId="0" borderId="29" xfId="2" applyFont="1" applyBorder="1" applyAlignment="1">
      <alignment horizontal="right"/>
    </xf>
    <xf numFmtId="0" fontId="43" fillId="0" borderId="30" xfId="2" applyFont="1" applyBorder="1"/>
    <xf numFmtId="49" fontId="41" fillId="0" borderId="24" xfId="2" applyNumberFormat="1" applyFont="1" applyBorder="1" applyAlignment="1">
      <alignment horizontal="right"/>
    </xf>
    <xf numFmtId="4" fontId="45" fillId="6" borderId="33" xfId="2" applyNumberFormat="1" applyFont="1" applyFill="1" applyBorder="1" applyAlignment="1">
      <alignment horizontal="right" wrapText="1"/>
    </xf>
    <xf numFmtId="0" fontId="45" fillId="6" borderId="25" xfId="2" applyFont="1" applyFill="1" applyBorder="1" applyAlignment="1">
      <alignment horizontal="left" wrapText="1"/>
    </xf>
    <xf numFmtId="0" fontId="45" fillId="0" borderId="26" xfId="0" applyFont="1" applyBorder="1" applyAlignment="1">
      <alignment horizontal="right"/>
    </xf>
    <xf numFmtId="0" fontId="44" fillId="0" borderId="24" xfId="2" applyFont="1" applyBorder="1" applyAlignment="1">
      <alignment horizontal="center"/>
    </xf>
    <xf numFmtId="0" fontId="40" fillId="0" borderId="23" xfId="2" applyFont="1" applyBorder="1" applyAlignment="1">
      <alignment horizontal="center" vertical="top"/>
    </xf>
    <xf numFmtId="0" fontId="41" fillId="0" borderId="24" xfId="2" applyFont="1" applyBorder="1" applyAlignment="1">
      <alignment horizontal="center"/>
    </xf>
    <xf numFmtId="0" fontId="43" fillId="7" borderId="27" xfId="2" applyFont="1" applyFill="1" applyBorder="1" applyAlignment="1">
      <alignment horizontal="center"/>
    </xf>
    <xf numFmtId="4" fontId="23" fillId="8" borderId="22" xfId="0" applyNumberFormat="1" applyFont="1" applyFill="1" applyBorder="1" applyAlignment="1" applyProtection="1">
      <alignment vertical="center"/>
      <protection locked="0"/>
    </xf>
    <xf numFmtId="4" fontId="40" fillId="8" borderId="23" xfId="2" applyNumberFormat="1" applyFont="1" applyFill="1" applyBorder="1" applyAlignment="1">
      <alignment horizontal="right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8" fillId="0" borderId="0" xfId="0" applyFont="1" applyAlignment="1">
      <alignment horizontal="left" vertical="center" wrapText="1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23" fillId="5" borderId="6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left" vertical="center"/>
    </xf>
    <xf numFmtId="0" fontId="23" fillId="5" borderId="7" xfId="0" applyFont="1" applyFill="1" applyBorder="1" applyAlignment="1">
      <alignment horizontal="right"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8" xfId="0" applyFont="1" applyFill="1" applyBorder="1" applyAlignment="1">
      <alignment horizontal="left" vertical="center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4" fillId="2" borderId="0" xfId="0" applyFont="1" applyFill="1" applyAlignment="1">
      <alignment horizontal="center" vertical="center"/>
    </xf>
    <xf numFmtId="0" fontId="0" fillId="0" borderId="0" xfId="0"/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7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45" fillId="6" borderId="31" xfId="2" applyNumberFormat="1" applyFont="1" applyFill="1" applyBorder="1" applyAlignment="1">
      <alignment horizontal="left" wrapText="1"/>
    </xf>
    <xf numFmtId="49" fontId="46" fillId="0" borderId="32" xfId="0" applyNumberFormat="1" applyFont="1" applyBorder="1" applyAlignment="1">
      <alignment horizontal="left" wrapText="1"/>
    </xf>
    <xf numFmtId="0" fontId="48" fillId="0" borderId="22" xfId="0" applyFont="1" applyBorder="1" applyAlignment="1" applyProtection="1">
      <alignment horizontal="left" vertical="center" wrapText="1"/>
      <protection locked="0"/>
    </xf>
  </cellXfs>
  <cellStyles count="3">
    <cellStyle name="Hypertextový odkaz" xfId="1" builtinId="8"/>
    <cellStyle name="Normální" xfId="0" builtinId="0" customBuiltin="1"/>
    <cellStyle name="normální_POL.XLS" xfId="2" xr:uid="{75576350-B697-48E8-A80D-35901B64FD95}"/>
  </cellStyles>
  <dxfs count="0"/>
  <tableStyles count="0"/>
  <colors>
    <mruColors>
      <color rgb="FFFFFFCC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3"/>
  <sheetViews>
    <sheetView showGridLines="0" workbookViewId="0">
      <selection activeCell="K6" sqref="K6:AJ6"/>
    </sheetView>
  </sheetViews>
  <sheetFormatPr defaultRowHeight="10.199999999999999" x14ac:dyDescent="0.2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x14ac:dyDescent="0.2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ht="36.9" customHeight="1" x14ac:dyDescent="0.2">
      <c r="AR2" s="246" t="s">
        <v>5</v>
      </c>
      <c r="AS2" s="247"/>
      <c r="AT2" s="247"/>
      <c r="AU2" s="247"/>
      <c r="AV2" s="247"/>
      <c r="AW2" s="247"/>
      <c r="AX2" s="247"/>
      <c r="AY2" s="247"/>
      <c r="AZ2" s="247"/>
      <c r="BA2" s="247"/>
      <c r="BB2" s="247"/>
      <c r="BC2" s="247"/>
      <c r="BD2" s="247"/>
      <c r="BE2" s="247"/>
      <c r="BS2" s="17" t="s">
        <v>6</v>
      </c>
      <c r="BT2" s="17" t="s">
        <v>7</v>
      </c>
    </row>
    <row r="3" spans="1:74" ht="6.9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" customHeight="1" x14ac:dyDescent="0.2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 x14ac:dyDescent="0.2">
      <c r="B5" s="20"/>
      <c r="D5" s="24" t="s">
        <v>13</v>
      </c>
      <c r="K5" s="255" t="s">
        <v>14</v>
      </c>
      <c r="L5" s="247"/>
      <c r="M5" s="247"/>
      <c r="N5" s="247"/>
      <c r="O5" s="247"/>
      <c r="P5" s="247"/>
      <c r="Q5" s="247"/>
      <c r="R5" s="247"/>
      <c r="S5" s="247"/>
      <c r="T5" s="247"/>
      <c r="U5" s="247"/>
      <c r="V5" s="247"/>
      <c r="W5" s="247"/>
      <c r="X5" s="247"/>
      <c r="Y5" s="247"/>
      <c r="Z5" s="247"/>
      <c r="AA5" s="247"/>
      <c r="AB5" s="247"/>
      <c r="AC5" s="247"/>
      <c r="AD5" s="247"/>
      <c r="AE5" s="247"/>
      <c r="AF5" s="247"/>
      <c r="AG5" s="247"/>
      <c r="AH5" s="247"/>
      <c r="AI5" s="247"/>
      <c r="AJ5" s="247"/>
      <c r="AR5" s="20"/>
      <c r="BE5" s="252" t="s">
        <v>1768</v>
      </c>
      <c r="BS5" s="17" t="s">
        <v>6</v>
      </c>
    </row>
    <row r="6" spans="1:74" ht="36.9" customHeight="1" x14ac:dyDescent="0.2">
      <c r="B6" s="20"/>
      <c r="D6" s="26" t="s">
        <v>15</v>
      </c>
      <c r="K6" s="256" t="s">
        <v>1763</v>
      </c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47"/>
      <c r="W6" s="247"/>
      <c r="X6" s="247"/>
      <c r="Y6" s="247"/>
      <c r="Z6" s="247"/>
      <c r="AA6" s="247"/>
      <c r="AB6" s="247"/>
      <c r="AC6" s="247"/>
      <c r="AD6" s="247"/>
      <c r="AE6" s="247"/>
      <c r="AF6" s="247"/>
      <c r="AG6" s="247"/>
      <c r="AH6" s="247"/>
      <c r="AI6" s="247"/>
      <c r="AJ6" s="247"/>
      <c r="AR6" s="20"/>
      <c r="BE6" s="253"/>
      <c r="BS6" s="17" t="s">
        <v>6</v>
      </c>
    </row>
    <row r="7" spans="1:74" ht="12" customHeight="1" x14ac:dyDescent="0.2">
      <c r="B7" s="20"/>
      <c r="D7" s="27" t="s">
        <v>16</v>
      </c>
      <c r="K7" s="25" t="s">
        <v>1</v>
      </c>
      <c r="AK7" s="27" t="s">
        <v>17</v>
      </c>
      <c r="AN7" s="25" t="s">
        <v>1</v>
      </c>
      <c r="AR7" s="20"/>
      <c r="BE7" s="253"/>
      <c r="BS7" s="17" t="s">
        <v>6</v>
      </c>
    </row>
    <row r="8" spans="1:74" ht="12" customHeight="1" x14ac:dyDescent="0.2">
      <c r="B8" s="20"/>
      <c r="D8" s="27" t="s">
        <v>18</v>
      </c>
      <c r="K8" s="25" t="s">
        <v>19</v>
      </c>
      <c r="AK8" s="27" t="s">
        <v>20</v>
      </c>
      <c r="AN8" s="28"/>
      <c r="AR8" s="20"/>
      <c r="BE8" s="253"/>
      <c r="BS8" s="17" t="s">
        <v>6</v>
      </c>
    </row>
    <row r="9" spans="1:74" ht="14.4" customHeight="1" x14ac:dyDescent="0.2">
      <c r="B9" s="20"/>
      <c r="AR9" s="20"/>
      <c r="BE9" s="253"/>
      <c r="BS9" s="17" t="s">
        <v>6</v>
      </c>
    </row>
    <row r="10" spans="1:74" ht="12" customHeight="1" x14ac:dyDescent="0.2">
      <c r="B10" s="20"/>
      <c r="D10" s="27" t="s">
        <v>21</v>
      </c>
      <c r="AK10" s="27" t="s">
        <v>22</v>
      </c>
      <c r="AN10" s="25" t="s">
        <v>1</v>
      </c>
      <c r="AR10" s="20"/>
      <c r="BE10" s="253"/>
      <c r="BS10" s="17" t="s">
        <v>6</v>
      </c>
    </row>
    <row r="11" spans="1:74" ht="18.45" customHeight="1" x14ac:dyDescent="0.2">
      <c r="B11" s="20"/>
      <c r="E11" s="25" t="s">
        <v>23</v>
      </c>
      <c r="AK11" s="27" t="s">
        <v>24</v>
      </c>
      <c r="AN11" s="25" t="s">
        <v>1</v>
      </c>
      <c r="AR11" s="20"/>
      <c r="BE11" s="253"/>
      <c r="BS11" s="17" t="s">
        <v>6</v>
      </c>
    </row>
    <row r="12" spans="1:74" ht="6.9" customHeight="1" x14ac:dyDescent="0.2">
      <c r="B12" s="20"/>
      <c r="AR12" s="20"/>
      <c r="BE12" s="253"/>
      <c r="BS12" s="17" t="s">
        <v>6</v>
      </c>
    </row>
    <row r="13" spans="1:74" ht="12" customHeight="1" x14ac:dyDescent="0.2">
      <c r="B13" s="20"/>
      <c r="D13" s="27" t="s">
        <v>25</v>
      </c>
      <c r="AK13" s="27" t="s">
        <v>22</v>
      </c>
      <c r="AN13" s="29"/>
      <c r="AR13" s="20"/>
      <c r="BE13" s="253"/>
      <c r="BS13" s="17" t="s">
        <v>6</v>
      </c>
    </row>
    <row r="14" spans="1:74" ht="13.2" x14ac:dyDescent="0.2">
      <c r="B14" s="20"/>
      <c r="E14" s="257"/>
      <c r="F14" s="258"/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8"/>
      <c r="R14" s="258"/>
      <c r="S14" s="258"/>
      <c r="T14" s="258"/>
      <c r="U14" s="258"/>
      <c r="V14" s="258"/>
      <c r="W14" s="258"/>
      <c r="X14" s="258"/>
      <c r="Y14" s="258"/>
      <c r="Z14" s="258"/>
      <c r="AA14" s="258"/>
      <c r="AB14" s="258"/>
      <c r="AC14" s="258"/>
      <c r="AD14" s="258"/>
      <c r="AE14" s="258"/>
      <c r="AF14" s="258"/>
      <c r="AG14" s="258"/>
      <c r="AH14" s="258"/>
      <c r="AI14" s="258"/>
      <c r="AJ14" s="258"/>
      <c r="AK14" s="27" t="s">
        <v>24</v>
      </c>
      <c r="AN14" s="29"/>
      <c r="AR14" s="20"/>
      <c r="BE14" s="253"/>
      <c r="BS14" s="17" t="s">
        <v>6</v>
      </c>
    </row>
    <row r="15" spans="1:74" ht="6.9" customHeight="1" x14ac:dyDescent="0.2">
      <c r="B15" s="20"/>
      <c r="AR15" s="20"/>
      <c r="BE15" s="253"/>
      <c r="BS15" s="17" t="s">
        <v>3</v>
      </c>
    </row>
    <row r="16" spans="1:74" ht="12" customHeight="1" x14ac:dyDescent="0.2">
      <c r="B16" s="20"/>
      <c r="D16" s="27" t="s">
        <v>26</v>
      </c>
      <c r="AK16" s="27" t="s">
        <v>22</v>
      </c>
      <c r="AN16" s="25"/>
      <c r="AR16" s="20"/>
      <c r="BE16" s="253"/>
      <c r="BS16" s="17" t="s">
        <v>3</v>
      </c>
    </row>
    <row r="17" spans="2:71" ht="18.45" customHeight="1" x14ac:dyDescent="0.2">
      <c r="B17" s="20"/>
      <c r="E17" s="25" t="s">
        <v>1762</v>
      </c>
      <c r="AK17" s="27" t="s">
        <v>24</v>
      </c>
      <c r="AN17" s="25" t="s">
        <v>1</v>
      </c>
      <c r="AR17" s="20"/>
      <c r="BE17" s="253"/>
      <c r="BS17" s="17" t="s">
        <v>27</v>
      </c>
    </row>
    <row r="18" spans="2:71" ht="6.9" customHeight="1" x14ac:dyDescent="0.2">
      <c r="B18" s="20"/>
      <c r="AR18" s="20"/>
      <c r="BE18" s="253"/>
      <c r="BS18" s="17" t="s">
        <v>6</v>
      </c>
    </row>
    <row r="19" spans="2:71" ht="12" customHeight="1" x14ac:dyDescent="0.2">
      <c r="B19" s="20"/>
      <c r="D19" s="27" t="s">
        <v>28</v>
      </c>
      <c r="AK19" s="27" t="s">
        <v>22</v>
      </c>
      <c r="AN19" s="25" t="s">
        <v>1</v>
      </c>
      <c r="AR19" s="20"/>
      <c r="BE19" s="253"/>
      <c r="BS19" s="17" t="s">
        <v>6</v>
      </c>
    </row>
    <row r="20" spans="2:71" ht="18.45" customHeight="1" x14ac:dyDescent="0.2">
      <c r="B20" s="20"/>
      <c r="E20" s="25" t="s">
        <v>19</v>
      </c>
      <c r="AK20" s="27" t="s">
        <v>24</v>
      </c>
      <c r="AN20" s="25" t="s">
        <v>1</v>
      </c>
      <c r="AR20" s="20"/>
      <c r="BE20" s="253"/>
      <c r="BS20" s="17" t="s">
        <v>27</v>
      </c>
    </row>
    <row r="21" spans="2:71" ht="6.9" customHeight="1" x14ac:dyDescent="0.2">
      <c r="B21" s="20"/>
      <c r="AR21" s="20"/>
      <c r="BE21" s="253"/>
    </row>
    <row r="22" spans="2:71" ht="12" customHeight="1" x14ac:dyDescent="0.2">
      <c r="B22" s="20"/>
      <c r="D22" s="27" t="s">
        <v>29</v>
      </c>
      <c r="AR22" s="20"/>
      <c r="BE22" s="253"/>
    </row>
    <row r="23" spans="2:71" ht="16.5" customHeight="1" x14ac:dyDescent="0.2">
      <c r="B23" s="20"/>
      <c r="E23" s="259" t="s">
        <v>1</v>
      </c>
      <c r="F23" s="259"/>
      <c r="G23" s="259"/>
      <c r="H23" s="259"/>
      <c r="I23" s="259"/>
      <c r="J23" s="259"/>
      <c r="K23" s="259"/>
      <c r="L23" s="259"/>
      <c r="M23" s="259"/>
      <c r="N23" s="259"/>
      <c r="O23" s="259"/>
      <c r="P23" s="259"/>
      <c r="Q23" s="259"/>
      <c r="R23" s="259"/>
      <c r="S23" s="259"/>
      <c r="T23" s="259"/>
      <c r="U23" s="259"/>
      <c r="V23" s="259"/>
      <c r="W23" s="259"/>
      <c r="X23" s="259"/>
      <c r="Y23" s="259"/>
      <c r="Z23" s="259"/>
      <c r="AA23" s="259"/>
      <c r="AB23" s="259"/>
      <c r="AC23" s="259"/>
      <c r="AD23" s="259"/>
      <c r="AE23" s="259"/>
      <c r="AF23" s="259"/>
      <c r="AG23" s="259"/>
      <c r="AH23" s="259"/>
      <c r="AI23" s="259"/>
      <c r="AJ23" s="259"/>
      <c r="AK23" s="259"/>
      <c r="AL23" s="259"/>
      <c r="AM23" s="259"/>
      <c r="AN23" s="259"/>
      <c r="AR23" s="20"/>
      <c r="BE23" s="253"/>
    </row>
    <row r="24" spans="2:71" ht="6.9" customHeight="1" x14ac:dyDescent="0.2">
      <c r="B24" s="20"/>
      <c r="AR24" s="20"/>
      <c r="BE24" s="253"/>
    </row>
    <row r="25" spans="2:71" ht="6.9" customHeight="1" x14ac:dyDescent="0.2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53"/>
    </row>
    <row r="26" spans="2:71" s="1" customFormat="1" ht="25.95" customHeight="1" x14ac:dyDescent="0.2">
      <c r="B26" s="32"/>
      <c r="D26" s="33" t="s">
        <v>30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43">
        <f>ROUND(AG94,2)</f>
        <v>50000</v>
      </c>
      <c r="AL26" s="244"/>
      <c r="AM26" s="244"/>
      <c r="AN26" s="244"/>
      <c r="AO26" s="244"/>
      <c r="AR26" s="32"/>
      <c r="BE26" s="253"/>
    </row>
    <row r="27" spans="2:71" s="1" customFormat="1" ht="6.9" customHeight="1" x14ac:dyDescent="0.2">
      <c r="B27" s="32"/>
      <c r="AR27" s="32"/>
      <c r="BE27" s="253"/>
    </row>
    <row r="28" spans="2:71" s="1" customFormat="1" ht="13.2" x14ac:dyDescent="0.2">
      <c r="B28" s="32"/>
      <c r="L28" s="245" t="s">
        <v>31</v>
      </c>
      <c r="M28" s="245"/>
      <c r="N28" s="245"/>
      <c r="O28" s="245"/>
      <c r="P28" s="245"/>
      <c r="W28" s="245" t="s">
        <v>32</v>
      </c>
      <c r="X28" s="245"/>
      <c r="Y28" s="245"/>
      <c r="Z28" s="245"/>
      <c r="AA28" s="245"/>
      <c r="AB28" s="245"/>
      <c r="AC28" s="245"/>
      <c r="AD28" s="245"/>
      <c r="AE28" s="245"/>
      <c r="AK28" s="245" t="s">
        <v>33</v>
      </c>
      <c r="AL28" s="245"/>
      <c r="AM28" s="245"/>
      <c r="AN28" s="245"/>
      <c r="AO28" s="245"/>
      <c r="AR28" s="32"/>
      <c r="BE28" s="253"/>
    </row>
    <row r="29" spans="2:71" s="2" customFormat="1" ht="14.4" customHeight="1" x14ac:dyDescent="0.2">
      <c r="B29" s="36"/>
      <c r="D29" s="27" t="s">
        <v>34</v>
      </c>
      <c r="F29" s="27" t="s">
        <v>35</v>
      </c>
      <c r="L29" s="239">
        <v>0.21</v>
      </c>
      <c r="M29" s="238"/>
      <c r="N29" s="238"/>
      <c r="O29" s="238"/>
      <c r="P29" s="238"/>
      <c r="W29" s="237">
        <f>ROUND(AK26, 2)</f>
        <v>50000</v>
      </c>
      <c r="X29" s="238"/>
      <c r="Y29" s="238"/>
      <c r="Z29" s="238"/>
      <c r="AA29" s="238"/>
      <c r="AB29" s="238"/>
      <c r="AC29" s="238"/>
      <c r="AD29" s="238"/>
      <c r="AE29" s="238"/>
      <c r="AK29" s="237">
        <f>ROUND(AK26*0.21, 2)</f>
        <v>10500</v>
      </c>
      <c r="AL29" s="238"/>
      <c r="AM29" s="238"/>
      <c r="AN29" s="238"/>
      <c r="AO29" s="238"/>
      <c r="AR29" s="36"/>
      <c r="BE29" s="254"/>
    </row>
    <row r="30" spans="2:71" s="2" customFormat="1" ht="14.4" customHeight="1" x14ac:dyDescent="0.2">
      <c r="B30" s="36"/>
      <c r="F30" s="27" t="s">
        <v>36</v>
      </c>
      <c r="L30" s="239">
        <v>0.12</v>
      </c>
      <c r="M30" s="238"/>
      <c r="N30" s="238"/>
      <c r="O30" s="238"/>
      <c r="P30" s="238"/>
      <c r="W30" s="237">
        <f>ROUND(BA94, 2)</f>
        <v>0</v>
      </c>
      <c r="X30" s="238"/>
      <c r="Y30" s="238"/>
      <c r="Z30" s="238"/>
      <c r="AA30" s="238"/>
      <c r="AB30" s="238"/>
      <c r="AC30" s="238"/>
      <c r="AD30" s="238"/>
      <c r="AE30" s="238"/>
      <c r="AK30" s="237">
        <f>ROUND(AW94, 2)</f>
        <v>0</v>
      </c>
      <c r="AL30" s="238"/>
      <c r="AM30" s="238"/>
      <c r="AN30" s="238"/>
      <c r="AO30" s="238"/>
      <c r="AR30" s="36"/>
      <c r="BE30" s="254"/>
    </row>
    <row r="31" spans="2:71" s="2" customFormat="1" ht="14.4" hidden="1" customHeight="1" x14ac:dyDescent="0.2">
      <c r="B31" s="36"/>
      <c r="F31" s="27" t="s">
        <v>37</v>
      </c>
      <c r="L31" s="239">
        <v>0.21</v>
      </c>
      <c r="M31" s="238"/>
      <c r="N31" s="238"/>
      <c r="O31" s="238"/>
      <c r="P31" s="238"/>
      <c r="W31" s="237">
        <f>ROUND(BB94, 2)</f>
        <v>0</v>
      </c>
      <c r="X31" s="238"/>
      <c r="Y31" s="238"/>
      <c r="Z31" s="238"/>
      <c r="AA31" s="238"/>
      <c r="AB31" s="238"/>
      <c r="AC31" s="238"/>
      <c r="AD31" s="238"/>
      <c r="AE31" s="238"/>
      <c r="AK31" s="237">
        <v>0</v>
      </c>
      <c r="AL31" s="238"/>
      <c r="AM31" s="238"/>
      <c r="AN31" s="238"/>
      <c r="AO31" s="238"/>
      <c r="AR31" s="36"/>
      <c r="BE31" s="254"/>
    </row>
    <row r="32" spans="2:71" s="2" customFormat="1" ht="14.4" hidden="1" customHeight="1" x14ac:dyDescent="0.2">
      <c r="B32" s="36"/>
      <c r="F32" s="27" t="s">
        <v>38</v>
      </c>
      <c r="L32" s="239">
        <v>0.12</v>
      </c>
      <c r="M32" s="238"/>
      <c r="N32" s="238"/>
      <c r="O32" s="238"/>
      <c r="P32" s="238"/>
      <c r="W32" s="237">
        <f>ROUND(BC94, 2)</f>
        <v>0</v>
      </c>
      <c r="X32" s="238"/>
      <c r="Y32" s="238"/>
      <c r="Z32" s="238"/>
      <c r="AA32" s="238"/>
      <c r="AB32" s="238"/>
      <c r="AC32" s="238"/>
      <c r="AD32" s="238"/>
      <c r="AE32" s="238"/>
      <c r="AK32" s="237">
        <v>0</v>
      </c>
      <c r="AL32" s="238"/>
      <c r="AM32" s="238"/>
      <c r="AN32" s="238"/>
      <c r="AO32" s="238"/>
      <c r="AR32" s="36"/>
      <c r="BE32" s="254"/>
    </row>
    <row r="33" spans="2:57" s="2" customFormat="1" ht="14.4" hidden="1" customHeight="1" x14ac:dyDescent="0.2">
      <c r="B33" s="36"/>
      <c r="F33" s="27" t="s">
        <v>39</v>
      </c>
      <c r="L33" s="239">
        <v>0</v>
      </c>
      <c r="M33" s="238"/>
      <c r="N33" s="238"/>
      <c r="O33" s="238"/>
      <c r="P33" s="238"/>
      <c r="W33" s="237">
        <f>ROUND(BD94, 2)</f>
        <v>0</v>
      </c>
      <c r="X33" s="238"/>
      <c r="Y33" s="238"/>
      <c r="Z33" s="238"/>
      <c r="AA33" s="238"/>
      <c r="AB33" s="238"/>
      <c r="AC33" s="238"/>
      <c r="AD33" s="238"/>
      <c r="AE33" s="238"/>
      <c r="AK33" s="237">
        <v>0</v>
      </c>
      <c r="AL33" s="238"/>
      <c r="AM33" s="238"/>
      <c r="AN33" s="238"/>
      <c r="AO33" s="238"/>
      <c r="AR33" s="36"/>
      <c r="BE33" s="254"/>
    </row>
    <row r="34" spans="2:57" s="1" customFormat="1" ht="6.9" customHeight="1" x14ac:dyDescent="0.2">
      <c r="B34" s="32"/>
      <c r="AR34" s="32"/>
      <c r="BE34" s="253"/>
    </row>
    <row r="35" spans="2:57" s="1" customFormat="1" ht="25.95" customHeight="1" x14ac:dyDescent="0.2">
      <c r="B35" s="32"/>
      <c r="C35" s="37"/>
      <c r="D35" s="38" t="s">
        <v>40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41</v>
      </c>
      <c r="U35" s="39"/>
      <c r="V35" s="39"/>
      <c r="W35" s="39"/>
      <c r="X35" s="251" t="s">
        <v>42</v>
      </c>
      <c r="Y35" s="249"/>
      <c r="Z35" s="249"/>
      <c r="AA35" s="249"/>
      <c r="AB35" s="249"/>
      <c r="AC35" s="39"/>
      <c r="AD35" s="39"/>
      <c r="AE35" s="39"/>
      <c r="AF35" s="39"/>
      <c r="AG35" s="39"/>
      <c r="AH35" s="39"/>
      <c r="AI35" s="39"/>
      <c r="AJ35" s="39"/>
      <c r="AK35" s="248">
        <f>SUM(AK26:AK33)</f>
        <v>60500</v>
      </c>
      <c r="AL35" s="249"/>
      <c r="AM35" s="249"/>
      <c r="AN35" s="249"/>
      <c r="AO35" s="250"/>
      <c r="AP35" s="37"/>
      <c r="AQ35" s="37"/>
      <c r="AR35" s="32"/>
    </row>
    <row r="36" spans="2:57" s="1" customFormat="1" ht="6.9" customHeight="1" x14ac:dyDescent="0.2">
      <c r="B36" s="32"/>
      <c r="AR36" s="32"/>
    </row>
    <row r="37" spans="2:57" s="1" customFormat="1" ht="14.4" customHeight="1" x14ac:dyDescent="0.2">
      <c r="B37" s="32"/>
      <c r="AR37" s="32"/>
    </row>
    <row r="38" spans="2:57" ht="14.4" customHeight="1" x14ac:dyDescent="0.2">
      <c r="B38" s="20"/>
      <c r="AR38" s="20"/>
    </row>
    <row r="39" spans="2:57" ht="14.4" customHeight="1" x14ac:dyDescent="0.2">
      <c r="B39" s="20"/>
      <c r="AR39" s="20"/>
    </row>
    <row r="40" spans="2:57" ht="14.4" customHeight="1" x14ac:dyDescent="0.2">
      <c r="B40" s="20"/>
      <c r="AR40" s="20"/>
    </row>
    <row r="41" spans="2:57" ht="14.4" customHeight="1" x14ac:dyDescent="0.2">
      <c r="B41" s="20"/>
      <c r="AR41" s="20"/>
    </row>
    <row r="42" spans="2:57" ht="14.4" customHeight="1" x14ac:dyDescent="0.2">
      <c r="B42" s="20"/>
      <c r="AR42" s="20"/>
    </row>
    <row r="43" spans="2:57" ht="14.4" customHeight="1" x14ac:dyDescent="0.2">
      <c r="B43" s="20"/>
      <c r="AR43" s="20"/>
    </row>
    <row r="44" spans="2:57" ht="14.4" customHeight="1" x14ac:dyDescent="0.2">
      <c r="B44" s="20"/>
      <c r="AR44" s="20"/>
    </row>
    <row r="45" spans="2:57" ht="14.4" customHeight="1" x14ac:dyDescent="0.2">
      <c r="B45" s="20"/>
      <c r="AR45" s="20"/>
    </row>
    <row r="46" spans="2:57" ht="14.4" customHeight="1" x14ac:dyDescent="0.2">
      <c r="B46" s="20"/>
      <c r="AR46" s="20"/>
    </row>
    <row r="47" spans="2:57" ht="14.4" customHeight="1" x14ac:dyDescent="0.2">
      <c r="B47" s="20"/>
      <c r="AR47" s="20"/>
    </row>
    <row r="48" spans="2:57" ht="14.4" customHeight="1" x14ac:dyDescent="0.2">
      <c r="B48" s="20"/>
      <c r="AR48" s="20"/>
    </row>
    <row r="49" spans="2:44" s="1" customFormat="1" ht="14.4" customHeight="1" x14ac:dyDescent="0.2">
      <c r="B49" s="32"/>
      <c r="D49" s="41" t="s">
        <v>43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44</v>
      </c>
      <c r="AI49" s="42"/>
      <c r="AJ49" s="42"/>
      <c r="AK49" s="42"/>
      <c r="AL49" s="42"/>
      <c r="AM49" s="42"/>
      <c r="AN49" s="42"/>
      <c r="AO49" s="42"/>
      <c r="AR49" s="32"/>
    </row>
    <row r="50" spans="2:44" x14ac:dyDescent="0.2">
      <c r="B50" s="20"/>
      <c r="AR50" s="20"/>
    </row>
    <row r="51" spans="2:44" x14ac:dyDescent="0.2">
      <c r="B51" s="20"/>
      <c r="AR51" s="20"/>
    </row>
    <row r="52" spans="2:44" x14ac:dyDescent="0.2">
      <c r="B52" s="20"/>
      <c r="AR52" s="20"/>
    </row>
    <row r="53" spans="2:44" x14ac:dyDescent="0.2">
      <c r="B53" s="20"/>
      <c r="AR53" s="20"/>
    </row>
    <row r="54" spans="2:44" x14ac:dyDescent="0.2">
      <c r="B54" s="20"/>
      <c r="AR54" s="20"/>
    </row>
    <row r="55" spans="2:44" x14ac:dyDescent="0.2">
      <c r="B55" s="20"/>
      <c r="AR55" s="20"/>
    </row>
    <row r="56" spans="2:44" x14ac:dyDescent="0.2">
      <c r="B56" s="20"/>
      <c r="AR56" s="20"/>
    </row>
    <row r="57" spans="2:44" x14ac:dyDescent="0.2">
      <c r="B57" s="20"/>
      <c r="AR57" s="20"/>
    </row>
    <row r="58" spans="2:44" x14ac:dyDescent="0.2">
      <c r="B58" s="20"/>
      <c r="AR58" s="20"/>
    </row>
    <row r="59" spans="2:44" x14ac:dyDescent="0.2">
      <c r="B59" s="20"/>
      <c r="AR59" s="20"/>
    </row>
    <row r="60" spans="2:44" s="1" customFormat="1" ht="13.2" x14ac:dyDescent="0.2">
      <c r="B60" s="32"/>
      <c r="D60" s="43" t="s">
        <v>45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3" t="s">
        <v>46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3" t="s">
        <v>45</v>
      </c>
      <c r="AI60" s="34"/>
      <c r="AJ60" s="34"/>
      <c r="AK60" s="34"/>
      <c r="AL60" s="34"/>
      <c r="AM60" s="43" t="s">
        <v>46</v>
      </c>
      <c r="AN60" s="34"/>
      <c r="AO60" s="34"/>
      <c r="AR60" s="32"/>
    </row>
    <row r="61" spans="2:44" x14ac:dyDescent="0.2">
      <c r="B61" s="20"/>
      <c r="AR61" s="20"/>
    </row>
    <row r="62" spans="2:44" x14ac:dyDescent="0.2">
      <c r="B62" s="20"/>
      <c r="AR62" s="20"/>
    </row>
    <row r="63" spans="2:44" x14ac:dyDescent="0.2">
      <c r="B63" s="20"/>
      <c r="AR63" s="20"/>
    </row>
    <row r="64" spans="2:44" s="1" customFormat="1" ht="13.2" x14ac:dyDescent="0.2">
      <c r="B64" s="32"/>
      <c r="D64" s="41" t="s">
        <v>47</v>
      </c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1" t="s">
        <v>48</v>
      </c>
      <c r="AI64" s="42"/>
      <c r="AJ64" s="42"/>
      <c r="AK64" s="42"/>
      <c r="AL64" s="42"/>
      <c r="AM64" s="42"/>
      <c r="AN64" s="42"/>
      <c r="AO64" s="42"/>
      <c r="AR64" s="32"/>
    </row>
    <row r="65" spans="2:44" x14ac:dyDescent="0.2">
      <c r="B65" s="20"/>
      <c r="AR65" s="20"/>
    </row>
    <row r="66" spans="2:44" x14ac:dyDescent="0.2">
      <c r="B66" s="20"/>
      <c r="AR66" s="20"/>
    </row>
    <row r="67" spans="2:44" x14ac:dyDescent="0.2">
      <c r="B67" s="20"/>
      <c r="AR67" s="20"/>
    </row>
    <row r="68" spans="2:44" x14ac:dyDescent="0.2">
      <c r="B68" s="20"/>
      <c r="AR68" s="20"/>
    </row>
    <row r="69" spans="2:44" x14ac:dyDescent="0.2">
      <c r="B69" s="20"/>
      <c r="AR69" s="20"/>
    </row>
    <row r="70" spans="2:44" x14ac:dyDescent="0.2">
      <c r="B70" s="20"/>
      <c r="AR70" s="20"/>
    </row>
    <row r="71" spans="2:44" x14ac:dyDescent="0.2">
      <c r="B71" s="20"/>
      <c r="AR71" s="20"/>
    </row>
    <row r="72" spans="2:44" x14ac:dyDescent="0.2">
      <c r="B72" s="20"/>
      <c r="AR72" s="20"/>
    </row>
    <row r="73" spans="2:44" x14ac:dyDescent="0.2">
      <c r="B73" s="20"/>
      <c r="AR73" s="20"/>
    </row>
    <row r="74" spans="2:44" x14ac:dyDescent="0.2">
      <c r="B74" s="20"/>
      <c r="AR74" s="20"/>
    </row>
    <row r="75" spans="2:44" s="1" customFormat="1" ht="13.2" x14ac:dyDescent="0.2">
      <c r="B75" s="32"/>
      <c r="D75" s="43" t="s">
        <v>45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3" t="s">
        <v>46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3" t="s">
        <v>45</v>
      </c>
      <c r="AI75" s="34"/>
      <c r="AJ75" s="34"/>
      <c r="AK75" s="34"/>
      <c r="AL75" s="34"/>
      <c r="AM75" s="43" t="s">
        <v>46</v>
      </c>
      <c r="AN75" s="34"/>
      <c r="AO75" s="34"/>
      <c r="AR75" s="32"/>
    </row>
    <row r="76" spans="2:44" s="1" customFormat="1" x14ac:dyDescent="0.2">
      <c r="B76" s="32"/>
      <c r="AR76" s="32"/>
    </row>
    <row r="77" spans="2:44" s="1" customFormat="1" ht="6.9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2"/>
    </row>
    <row r="81" spans="1:91" s="1" customFormat="1" ht="6.9" customHeight="1" x14ac:dyDescent="0.2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2"/>
    </row>
    <row r="82" spans="1:91" s="1" customFormat="1" ht="24.9" customHeight="1" x14ac:dyDescent="0.2">
      <c r="B82" s="32"/>
      <c r="C82" s="21" t="s">
        <v>49</v>
      </c>
      <c r="AR82" s="32"/>
    </row>
    <row r="83" spans="1:91" s="1" customFormat="1" ht="6.9" customHeight="1" x14ac:dyDescent="0.2">
      <c r="B83" s="32"/>
      <c r="AR83" s="32"/>
    </row>
    <row r="84" spans="1:91" s="3" customFormat="1" ht="12" customHeight="1" x14ac:dyDescent="0.2">
      <c r="B84" s="48"/>
      <c r="C84" s="27" t="s">
        <v>13</v>
      </c>
      <c r="L84" s="3" t="str">
        <f>K5</f>
        <v>ST57</v>
      </c>
      <c r="AR84" s="48"/>
    </row>
    <row r="85" spans="1:91" s="4" customFormat="1" ht="36.9" customHeight="1" x14ac:dyDescent="0.2">
      <c r="B85" s="49"/>
      <c r="C85" s="50" t="s">
        <v>15</v>
      </c>
      <c r="L85" s="240" t="str">
        <f>K6</f>
        <v>Dolní Dvořiště (č. p. 157 - č. p. 40) - OBNOVA VODOVODU A KANALIZACE, Dolní Dvořiště (č. p. 157 - č. p. 40) - OBNOVA KOMUNIKACE</v>
      </c>
      <c r="M85" s="241"/>
      <c r="N85" s="241"/>
      <c r="O85" s="241"/>
      <c r="P85" s="241"/>
      <c r="Q85" s="241"/>
      <c r="R85" s="241"/>
      <c r="S85" s="241"/>
      <c r="T85" s="241"/>
      <c r="U85" s="241"/>
      <c r="V85" s="241"/>
      <c r="W85" s="241"/>
      <c r="X85" s="241"/>
      <c r="Y85" s="241"/>
      <c r="Z85" s="241"/>
      <c r="AA85" s="241"/>
      <c r="AB85" s="241"/>
      <c r="AC85" s="241"/>
      <c r="AD85" s="241"/>
      <c r="AE85" s="241"/>
      <c r="AF85" s="241"/>
      <c r="AG85" s="241"/>
      <c r="AH85" s="241"/>
      <c r="AI85" s="241"/>
      <c r="AJ85" s="241"/>
      <c r="AR85" s="49"/>
    </row>
    <row r="86" spans="1:91" s="1" customFormat="1" ht="6.9" customHeight="1" x14ac:dyDescent="0.2">
      <c r="B86" s="32"/>
      <c r="AR86" s="32"/>
    </row>
    <row r="87" spans="1:91" s="1" customFormat="1" ht="12" customHeight="1" x14ac:dyDescent="0.2">
      <c r="B87" s="32"/>
      <c r="C87" s="27" t="s">
        <v>18</v>
      </c>
      <c r="L87" s="51" t="str">
        <f>IF(K8="","",K8)</f>
        <v xml:space="preserve"> </v>
      </c>
      <c r="AI87" s="27" t="s">
        <v>20</v>
      </c>
      <c r="AM87" s="242" t="str">
        <f>IF(AN8= "","",AN8)</f>
        <v/>
      </c>
      <c r="AN87" s="242"/>
      <c r="AR87" s="32"/>
    </row>
    <row r="88" spans="1:91" s="1" customFormat="1" ht="6.9" customHeight="1" x14ac:dyDescent="0.2">
      <c r="B88" s="32"/>
      <c r="AR88" s="32"/>
    </row>
    <row r="89" spans="1:91" s="1" customFormat="1" ht="25.65" customHeight="1" x14ac:dyDescent="0.2">
      <c r="B89" s="32"/>
      <c r="C89" s="27" t="s">
        <v>21</v>
      </c>
      <c r="L89" s="3" t="str">
        <f>IF(E11= "","",E11)</f>
        <v>Obec Dolní Dvořiště, 382 72 Dolní Dvořiště 62</v>
      </c>
      <c r="AI89" s="27" t="s">
        <v>26</v>
      </c>
      <c r="AM89" s="225" t="str">
        <f>IF(E17="","",E17)</f>
        <v>Jiří Sváček - VHS, Miroslav Vávra - DS</v>
      </c>
      <c r="AN89" s="226"/>
      <c r="AO89" s="226"/>
      <c r="AP89" s="226"/>
      <c r="AR89" s="32"/>
      <c r="AS89" s="221" t="s">
        <v>50</v>
      </c>
      <c r="AT89" s="222"/>
      <c r="AU89" s="53"/>
      <c r="AV89" s="53"/>
      <c r="AW89" s="53"/>
      <c r="AX89" s="53"/>
      <c r="AY89" s="53"/>
      <c r="AZ89" s="53"/>
      <c r="BA89" s="53"/>
      <c r="BB89" s="53"/>
      <c r="BC89" s="53"/>
      <c r="BD89" s="54"/>
    </row>
    <row r="90" spans="1:91" s="1" customFormat="1" ht="15.15" customHeight="1" x14ac:dyDescent="0.2">
      <c r="B90" s="32"/>
      <c r="C90" s="27" t="s">
        <v>25</v>
      </c>
      <c r="L90" s="3"/>
      <c r="AI90" s="27" t="s">
        <v>28</v>
      </c>
      <c r="AM90" s="225" t="str">
        <f>IF(E20="","",E20)</f>
        <v xml:space="preserve"> </v>
      </c>
      <c r="AN90" s="226"/>
      <c r="AO90" s="226"/>
      <c r="AP90" s="226"/>
      <c r="AR90" s="32"/>
      <c r="AS90" s="223"/>
      <c r="AT90" s="224"/>
      <c r="BD90" s="56"/>
    </row>
    <row r="91" spans="1:91" s="1" customFormat="1" ht="10.95" customHeight="1" x14ac:dyDescent="0.2">
      <c r="B91" s="32"/>
      <c r="AR91" s="32"/>
      <c r="AS91" s="223"/>
      <c r="AT91" s="224"/>
      <c r="BD91" s="56"/>
    </row>
    <row r="92" spans="1:91" s="1" customFormat="1" ht="29.25" customHeight="1" x14ac:dyDescent="0.2">
      <c r="B92" s="32"/>
      <c r="C92" s="230" t="s">
        <v>51</v>
      </c>
      <c r="D92" s="231"/>
      <c r="E92" s="231"/>
      <c r="F92" s="231"/>
      <c r="G92" s="231"/>
      <c r="H92" s="57"/>
      <c r="I92" s="233" t="s">
        <v>52</v>
      </c>
      <c r="J92" s="231"/>
      <c r="K92" s="231"/>
      <c r="L92" s="231"/>
      <c r="M92" s="231"/>
      <c r="N92" s="231"/>
      <c r="O92" s="231"/>
      <c r="P92" s="231"/>
      <c r="Q92" s="231"/>
      <c r="R92" s="231"/>
      <c r="S92" s="231"/>
      <c r="T92" s="231"/>
      <c r="U92" s="231"/>
      <c r="V92" s="231"/>
      <c r="W92" s="231"/>
      <c r="X92" s="231"/>
      <c r="Y92" s="231"/>
      <c r="Z92" s="231"/>
      <c r="AA92" s="231"/>
      <c r="AB92" s="231"/>
      <c r="AC92" s="231"/>
      <c r="AD92" s="231"/>
      <c r="AE92" s="231"/>
      <c r="AF92" s="231"/>
      <c r="AG92" s="232" t="s">
        <v>53</v>
      </c>
      <c r="AH92" s="231"/>
      <c r="AI92" s="231"/>
      <c r="AJ92" s="231"/>
      <c r="AK92" s="231"/>
      <c r="AL92" s="231"/>
      <c r="AM92" s="231"/>
      <c r="AN92" s="233" t="s">
        <v>54</v>
      </c>
      <c r="AO92" s="231"/>
      <c r="AP92" s="234"/>
      <c r="AQ92" s="58" t="s">
        <v>55</v>
      </c>
      <c r="AR92" s="32"/>
      <c r="AS92" s="59" t="s">
        <v>56</v>
      </c>
      <c r="AT92" s="60" t="s">
        <v>57</v>
      </c>
      <c r="AU92" s="60" t="s">
        <v>58</v>
      </c>
      <c r="AV92" s="60" t="s">
        <v>59</v>
      </c>
      <c r="AW92" s="60" t="s">
        <v>60</v>
      </c>
      <c r="AX92" s="60" t="s">
        <v>61</v>
      </c>
      <c r="AY92" s="60" t="s">
        <v>62</v>
      </c>
      <c r="AZ92" s="60" t="s">
        <v>63</v>
      </c>
      <c r="BA92" s="60" t="s">
        <v>64</v>
      </c>
      <c r="BB92" s="60" t="s">
        <v>65</v>
      </c>
      <c r="BC92" s="60" t="s">
        <v>66</v>
      </c>
      <c r="BD92" s="61" t="s">
        <v>67</v>
      </c>
    </row>
    <row r="93" spans="1:91" s="1" customFormat="1" ht="10.95" customHeight="1" x14ac:dyDescent="0.2">
      <c r="B93" s="32"/>
      <c r="AR93" s="32"/>
      <c r="AS93" s="62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4"/>
    </row>
    <row r="94" spans="1:91" s="5" customFormat="1" ht="32.4" customHeight="1" x14ac:dyDescent="0.2">
      <c r="B94" s="63"/>
      <c r="C94" s="64" t="s">
        <v>68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235">
        <f>ROUND(SUM(AG95:AG101),2)</f>
        <v>50000</v>
      </c>
      <c r="AH94" s="235"/>
      <c r="AI94" s="235"/>
      <c r="AJ94" s="235"/>
      <c r="AK94" s="235"/>
      <c r="AL94" s="235"/>
      <c r="AM94" s="235"/>
      <c r="AN94" s="236">
        <f>SUM(AN95:AP101)</f>
        <v>60500</v>
      </c>
      <c r="AO94" s="236"/>
      <c r="AP94" s="236"/>
      <c r="AQ94" s="67" t="s">
        <v>1</v>
      </c>
      <c r="AR94" s="63"/>
      <c r="AS94" s="68">
        <f>ROUND(SUM(AS95:AS101),2)</f>
        <v>0</v>
      </c>
      <c r="AT94" s="69">
        <f t="shared" ref="AT94:AT101" si="0">ROUND(SUM(AV94:AW94),2)</f>
        <v>10500</v>
      </c>
      <c r="AU94" s="70">
        <f>ROUND(SUM(AU95:AU101),5)</f>
        <v>0</v>
      </c>
      <c r="AV94" s="69">
        <f>ROUND(AZ94*L29,2)</f>
        <v>10500</v>
      </c>
      <c r="AW94" s="69">
        <f>ROUND(BA94*L30,2)</f>
        <v>0</v>
      </c>
      <c r="AX94" s="69">
        <f>ROUND(BB94*L29,2)</f>
        <v>0</v>
      </c>
      <c r="AY94" s="69">
        <f>ROUND(BC94*L30,2)</f>
        <v>0</v>
      </c>
      <c r="AZ94" s="69">
        <f>ROUND(SUM(AZ95:AZ101),2)</f>
        <v>50000</v>
      </c>
      <c r="BA94" s="69">
        <f>ROUND(SUM(BA95:BA101),2)</f>
        <v>0</v>
      </c>
      <c r="BB94" s="69">
        <f>ROUND(SUM(BB95:BB101),2)</f>
        <v>0</v>
      </c>
      <c r="BC94" s="69">
        <f>ROUND(SUM(BC95:BC101),2)</f>
        <v>0</v>
      </c>
      <c r="BD94" s="71">
        <f>ROUND(SUM(BD95:BD101),2)</f>
        <v>0</v>
      </c>
      <c r="BS94" s="72" t="s">
        <v>69</v>
      </c>
      <c r="BT94" s="72" t="s">
        <v>70</v>
      </c>
      <c r="BU94" s="73" t="s">
        <v>71</v>
      </c>
      <c r="BV94" s="72" t="s">
        <v>72</v>
      </c>
      <c r="BW94" s="72" t="s">
        <v>4</v>
      </c>
      <c r="BX94" s="72" t="s">
        <v>73</v>
      </c>
      <c r="CL94" s="72" t="s">
        <v>1</v>
      </c>
    </row>
    <row r="95" spans="1:91" s="6" customFormat="1" ht="16.5" customHeight="1" x14ac:dyDescent="0.2">
      <c r="A95" s="74"/>
      <c r="B95" s="75"/>
      <c r="C95" s="76"/>
      <c r="D95" s="227" t="s">
        <v>74</v>
      </c>
      <c r="E95" s="227"/>
      <c r="F95" s="227"/>
      <c r="G95" s="227"/>
      <c r="H95" s="227"/>
      <c r="I95" s="77"/>
      <c r="J95" s="227" t="s">
        <v>75</v>
      </c>
      <c r="K95" s="227"/>
      <c r="L95" s="227"/>
      <c r="M95" s="227"/>
      <c r="N95" s="227"/>
      <c r="O95" s="227"/>
      <c r="P95" s="227"/>
      <c r="Q95" s="227"/>
      <c r="R95" s="227"/>
      <c r="S95" s="227"/>
      <c r="T95" s="227"/>
      <c r="U95" s="227"/>
      <c r="V95" s="227"/>
      <c r="W95" s="227"/>
      <c r="X95" s="227"/>
      <c r="Y95" s="227"/>
      <c r="Z95" s="227"/>
      <c r="AA95" s="227"/>
      <c r="AB95" s="227"/>
      <c r="AC95" s="227"/>
      <c r="AD95" s="227"/>
      <c r="AE95" s="227"/>
      <c r="AF95" s="227"/>
      <c r="AG95" s="228">
        <f>'57a - SO 00 - Přípravné a...'!J30</f>
        <v>50000</v>
      </c>
      <c r="AH95" s="229"/>
      <c r="AI95" s="229"/>
      <c r="AJ95" s="229"/>
      <c r="AK95" s="229"/>
      <c r="AL95" s="229"/>
      <c r="AM95" s="229"/>
      <c r="AN95" s="228">
        <f>AG95*1.21</f>
        <v>60500</v>
      </c>
      <c r="AO95" s="229"/>
      <c r="AP95" s="229"/>
      <c r="AQ95" s="78" t="s">
        <v>76</v>
      </c>
      <c r="AR95" s="75"/>
      <c r="AS95" s="79">
        <v>0</v>
      </c>
      <c r="AT95" s="80">
        <f t="shared" si="0"/>
        <v>10500</v>
      </c>
      <c r="AU95" s="81">
        <f>'57a - SO 00 - Přípravné a...'!P117</f>
        <v>0</v>
      </c>
      <c r="AV95" s="80">
        <f>'57a - SO 00 - Přípravné a...'!J33</f>
        <v>10500</v>
      </c>
      <c r="AW95" s="80">
        <f>'57a - SO 00 - Přípravné a...'!J34</f>
        <v>0</v>
      </c>
      <c r="AX95" s="80">
        <f>'57a - SO 00 - Přípravné a...'!J35</f>
        <v>0</v>
      </c>
      <c r="AY95" s="80">
        <f>'57a - SO 00 - Přípravné a...'!J36</f>
        <v>0</v>
      </c>
      <c r="AZ95" s="80">
        <f>'57a - SO 00 - Přípravné a...'!F33</f>
        <v>50000</v>
      </c>
      <c r="BA95" s="80">
        <f>'57a - SO 00 - Přípravné a...'!F34</f>
        <v>0</v>
      </c>
      <c r="BB95" s="80">
        <f>'57a - SO 00 - Přípravné a...'!F35</f>
        <v>0</v>
      </c>
      <c r="BC95" s="80">
        <f>'57a - SO 00 - Přípravné a...'!F36</f>
        <v>0</v>
      </c>
      <c r="BD95" s="82">
        <f>'57a - SO 00 - Přípravné a...'!F37</f>
        <v>0</v>
      </c>
      <c r="BT95" s="83" t="s">
        <v>77</v>
      </c>
      <c r="BV95" s="83" t="s">
        <v>72</v>
      </c>
      <c r="BW95" s="83" t="s">
        <v>78</v>
      </c>
      <c r="BX95" s="83" t="s">
        <v>4</v>
      </c>
      <c r="CL95" s="83" t="s">
        <v>1</v>
      </c>
      <c r="CM95" s="83" t="s">
        <v>79</v>
      </c>
    </row>
    <row r="96" spans="1:91" s="6" customFormat="1" ht="16.5" customHeight="1" x14ac:dyDescent="0.2">
      <c r="A96" s="74"/>
      <c r="B96" s="75"/>
      <c r="C96" s="76"/>
      <c r="D96" s="227" t="s">
        <v>80</v>
      </c>
      <c r="E96" s="227"/>
      <c r="F96" s="227"/>
      <c r="G96" s="227"/>
      <c r="H96" s="227"/>
      <c r="I96" s="77"/>
      <c r="J96" s="227" t="s">
        <v>81</v>
      </c>
      <c r="K96" s="227"/>
      <c r="L96" s="227"/>
      <c r="M96" s="227"/>
      <c r="N96" s="227"/>
      <c r="O96" s="227"/>
      <c r="P96" s="227"/>
      <c r="Q96" s="227"/>
      <c r="R96" s="227"/>
      <c r="S96" s="227"/>
      <c r="T96" s="227"/>
      <c r="U96" s="227"/>
      <c r="V96" s="227"/>
      <c r="W96" s="227"/>
      <c r="X96" s="227"/>
      <c r="Y96" s="227"/>
      <c r="Z96" s="227"/>
      <c r="AA96" s="227"/>
      <c r="AB96" s="227"/>
      <c r="AC96" s="227"/>
      <c r="AD96" s="227"/>
      <c r="AE96" s="227"/>
      <c r="AF96" s="227"/>
      <c r="AG96" s="228">
        <f>'57b - SO 01 - Vodovod'!J30</f>
        <v>0</v>
      </c>
      <c r="AH96" s="229"/>
      <c r="AI96" s="229"/>
      <c r="AJ96" s="229"/>
      <c r="AK96" s="229"/>
      <c r="AL96" s="229"/>
      <c r="AM96" s="229"/>
      <c r="AN96" s="228">
        <f t="shared" ref="AN96:AN101" si="1">AG96*1.21</f>
        <v>0</v>
      </c>
      <c r="AO96" s="229"/>
      <c r="AP96" s="229"/>
      <c r="AQ96" s="78" t="s">
        <v>76</v>
      </c>
      <c r="AR96" s="75"/>
      <c r="AS96" s="79">
        <v>0</v>
      </c>
      <c r="AT96" s="80">
        <f t="shared" si="0"/>
        <v>0</v>
      </c>
      <c r="AU96" s="81">
        <f>'57b - SO 01 - Vodovod'!P130</f>
        <v>0</v>
      </c>
      <c r="AV96" s="80">
        <f>'57b - SO 01 - Vodovod'!J33</f>
        <v>0</v>
      </c>
      <c r="AW96" s="80">
        <f>'57b - SO 01 - Vodovod'!J34</f>
        <v>0</v>
      </c>
      <c r="AX96" s="80">
        <f>'57b - SO 01 - Vodovod'!J35</f>
        <v>0</v>
      </c>
      <c r="AY96" s="80">
        <f>'57b - SO 01 - Vodovod'!J36</f>
        <v>0</v>
      </c>
      <c r="AZ96" s="80">
        <f>'57b - SO 01 - Vodovod'!F33</f>
        <v>0</v>
      </c>
      <c r="BA96" s="80">
        <f>'57b - SO 01 - Vodovod'!F34</f>
        <v>0</v>
      </c>
      <c r="BB96" s="80">
        <f>'57b - SO 01 - Vodovod'!F35</f>
        <v>0</v>
      </c>
      <c r="BC96" s="80">
        <f>'57b - SO 01 - Vodovod'!F36</f>
        <v>0</v>
      </c>
      <c r="BD96" s="82">
        <f>'57b - SO 01 - Vodovod'!F37</f>
        <v>0</v>
      </c>
      <c r="BT96" s="83" t="s">
        <v>77</v>
      </c>
      <c r="BV96" s="83" t="s">
        <v>72</v>
      </c>
      <c r="BW96" s="83" t="s">
        <v>82</v>
      </c>
      <c r="BX96" s="83" t="s">
        <v>4</v>
      </c>
      <c r="CL96" s="83" t="s">
        <v>1</v>
      </c>
      <c r="CM96" s="83" t="s">
        <v>79</v>
      </c>
    </row>
    <row r="97" spans="1:91" s="6" customFormat="1" ht="16.5" customHeight="1" x14ac:dyDescent="0.2">
      <c r="A97" s="74"/>
      <c r="B97" s="75"/>
      <c r="C97" s="76"/>
      <c r="D97" s="227" t="s">
        <v>83</v>
      </c>
      <c r="E97" s="227"/>
      <c r="F97" s="227"/>
      <c r="G97" s="227"/>
      <c r="H97" s="227"/>
      <c r="I97" s="77"/>
      <c r="J97" s="227" t="s">
        <v>84</v>
      </c>
      <c r="K97" s="227"/>
      <c r="L97" s="227"/>
      <c r="M97" s="227"/>
      <c r="N97" s="227"/>
      <c r="O97" s="227"/>
      <c r="P97" s="227"/>
      <c r="Q97" s="227"/>
      <c r="R97" s="227"/>
      <c r="S97" s="227"/>
      <c r="T97" s="227"/>
      <c r="U97" s="227"/>
      <c r="V97" s="227"/>
      <c r="W97" s="227"/>
      <c r="X97" s="227"/>
      <c r="Y97" s="227"/>
      <c r="Z97" s="227"/>
      <c r="AA97" s="227"/>
      <c r="AB97" s="227"/>
      <c r="AC97" s="227"/>
      <c r="AD97" s="227"/>
      <c r="AE97" s="227"/>
      <c r="AF97" s="227"/>
      <c r="AG97" s="228">
        <f>'57c - SO 02 - Kanalizace ...'!J30</f>
        <v>0</v>
      </c>
      <c r="AH97" s="229"/>
      <c r="AI97" s="229"/>
      <c r="AJ97" s="229"/>
      <c r="AK97" s="229"/>
      <c r="AL97" s="229"/>
      <c r="AM97" s="229"/>
      <c r="AN97" s="228">
        <f t="shared" si="1"/>
        <v>0</v>
      </c>
      <c r="AO97" s="229"/>
      <c r="AP97" s="229"/>
      <c r="AQ97" s="78" t="s">
        <v>76</v>
      </c>
      <c r="AR97" s="75"/>
      <c r="AS97" s="79">
        <v>0</v>
      </c>
      <c r="AT97" s="80">
        <f t="shared" si="0"/>
        <v>0</v>
      </c>
      <c r="AU97" s="81">
        <f>'57c - SO 02 - Kanalizace ...'!P127</f>
        <v>0</v>
      </c>
      <c r="AV97" s="80">
        <f>'57c - SO 02 - Kanalizace ...'!J33</f>
        <v>0</v>
      </c>
      <c r="AW97" s="80">
        <f>'57c - SO 02 - Kanalizace ...'!J34</f>
        <v>0</v>
      </c>
      <c r="AX97" s="80">
        <f>'57c - SO 02 - Kanalizace ...'!J35</f>
        <v>0</v>
      </c>
      <c r="AY97" s="80">
        <f>'57c - SO 02 - Kanalizace ...'!J36</f>
        <v>0</v>
      </c>
      <c r="AZ97" s="80">
        <f>'57c - SO 02 - Kanalizace ...'!F33</f>
        <v>0</v>
      </c>
      <c r="BA97" s="80">
        <f>'57c - SO 02 - Kanalizace ...'!F34</f>
        <v>0</v>
      </c>
      <c r="BB97" s="80">
        <f>'57c - SO 02 - Kanalizace ...'!F35</f>
        <v>0</v>
      </c>
      <c r="BC97" s="80">
        <f>'57c - SO 02 - Kanalizace ...'!F36</f>
        <v>0</v>
      </c>
      <c r="BD97" s="82">
        <f>'57c - SO 02 - Kanalizace ...'!F37</f>
        <v>0</v>
      </c>
      <c r="BT97" s="83" t="s">
        <v>77</v>
      </c>
      <c r="BV97" s="83" t="s">
        <v>72</v>
      </c>
      <c r="BW97" s="83" t="s">
        <v>85</v>
      </c>
      <c r="BX97" s="83" t="s">
        <v>4</v>
      </c>
      <c r="CL97" s="83" t="s">
        <v>1</v>
      </c>
      <c r="CM97" s="83" t="s">
        <v>79</v>
      </c>
    </row>
    <row r="98" spans="1:91" s="6" customFormat="1" ht="16.5" customHeight="1" x14ac:dyDescent="0.2">
      <c r="A98" s="74"/>
      <c r="B98" s="75"/>
      <c r="C98" s="76"/>
      <c r="D98" s="227" t="s">
        <v>86</v>
      </c>
      <c r="E98" s="227"/>
      <c r="F98" s="227"/>
      <c r="G98" s="227"/>
      <c r="H98" s="227"/>
      <c r="I98" s="77"/>
      <c r="J98" s="227" t="s">
        <v>87</v>
      </c>
      <c r="K98" s="227"/>
      <c r="L98" s="227"/>
      <c r="M98" s="227"/>
      <c r="N98" s="227"/>
      <c r="O98" s="227"/>
      <c r="P98" s="227"/>
      <c r="Q98" s="227"/>
      <c r="R98" s="227"/>
      <c r="S98" s="227"/>
      <c r="T98" s="227"/>
      <c r="U98" s="227"/>
      <c r="V98" s="227"/>
      <c r="W98" s="227"/>
      <c r="X98" s="227"/>
      <c r="Y98" s="227"/>
      <c r="Z98" s="227"/>
      <c r="AA98" s="227"/>
      <c r="AB98" s="227"/>
      <c r="AC98" s="227"/>
      <c r="AD98" s="227"/>
      <c r="AE98" s="227"/>
      <c r="AF98" s="227"/>
      <c r="AG98" s="228">
        <f>'57d - SO 03 - Kanalizace ...'!J30</f>
        <v>0</v>
      </c>
      <c r="AH98" s="229"/>
      <c r="AI98" s="229"/>
      <c r="AJ98" s="229"/>
      <c r="AK98" s="229"/>
      <c r="AL98" s="229"/>
      <c r="AM98" s="229"/>
      <c r="AN98" s="228">
        <f t="shared" si="1"/>
        <v>0</v>
      </c>
      <c r="AO98" s="229"/>
      <c r="AP98" s="229"/>
      <c r="AQ98" s="78" t="s">
        <v>76</v>
      </c>
      <c r="AR98" s="75"/>
      <c r="AS98" s="79">
        <v>0</v>
      </c>
      <c r="AT98" s="80">
        <f t="shared" si="0"/>
        <v>0</v>
      </c>
      <c r="AU98" s="81">
        <f>'57d - SO 03 - Kanalizace ...'!P125</f>
        <v>0</v>
      </c>
      <c r="AV98" s="80">
        <f>'57d - SO 03 - Kanalizace ...'!J33</f>
        <v>0</v>
      </c>
      <c r="AW98" s="80">
        <f>'57d - SO 03 - Kanalizace ...'!J34</f>
        <v>0</v>
      </c>
      <c r="AX98" s="80">
        <f>'57d - SO 03 - Kanalizace ...'!J35</f>
        <v>0</v>
      </c>
      <c r="AY98" s="80">
        <f>'57d - SO 03 - Kanalizace ...'!J36</f>
        <v>0</v>
      </c>
      <c r="AZ98" s="80">
        <f>'57d - SO 03 - Kanalizace ...'!F33</f>
        <v>0</v>
      </c>
      <c r="BA98" s="80">
        <f>'57d - SO 03 - Kanalizace ...'!F34</f>
        <v>0</v>
      </c>
      <c r="BB98" s="80">
        <f>'57d - SO 03 - Kanalizace ...'!F35</f>
        <v>0</v>
      </c>
      <c r="BC98" s="80">
        <f>'57d - SO 03 - Kanalizace ...'!F36</f>
        <v>0</v>
      </c>
      <c r="BD98" s="82">
        <f>'57d - SO 03 - Kanalizace ...'!F37</f>
        <v>0</v>
      </c>
      <c r="BT98" s="83" t="s">
        <v>77</v>
      </c>
      <c r="BV98" s="83" t="s">
        <v>72</v>
      </c>
      <c r="BW98" s="83" t="s">
        <v>88</v>
      </c>
      <c r="BX98" s="83" t="s">
        <v>4</v>
      </c>
      <c r="CL98" s="83" t="s">
        <v>1</v>
      </c>
      <c r="CM98" s="83" t="s">
        <v>79</v>
      </c>
    </row>
    <row r="99" spans="1:91" s="6" customFormat="1" ht="16.5" customHeight="1" x14ac:dyDescent="0.2">
      <c r="A99" s="74"/>
      <c r="B99" s="75"/>
      <c r="C99" s="76"/>
      <c r="D99" s="227" t="s">
        <v>89</v>
      </c>
      <c r="E99" s="227"/>
      <c r="F99" s="227"/>
      <c r="G99" s="227"/>
      <c r="H99" s="227"/>
      <c r="I99" s="77"/>
      <c r="J99" s="227" t="s">
        <v>90</v>
      </c>
      <c r="K99" s="227"/>
      <c r="L99" s="227"/>
      <c r="M99" s="227"/>
      <c r="N99" s="227"/>
      <c r="O99" s="227"/>
      <c r="P99" s="227"/>
      <c r="Q99" s="227"/>
      <c r="R99" s="227"/>
      <c r="S99" s="227"/>
      <c r="T99" s="227"/>
      <c r="U99" s="227"/>
      <c r="V99" s="227"/>
      <c r="W99" s="227"/>
      <c r="X99" s="227"/>
      <c r="Y99" s="227"/>
      <c r="Z99" s="227"/>
      <c r="AA99" s="227"/>
      <c r="AB99" s="227"/>
      <c r="AC99" s="227"/>
      <c r="AD99" s="227"/>
      <c r="AE99" s="227"/>
      <c r="AF99" s="227"/>
      <c r="AG99" s="228">
        <f>'57e - SO 04 - Přípojky vo...'!J30</f>
        <v>0</v>
      </c>
      <c r="AH99" s="229"/>
      <c r="AI99" s="229"/>
      <c r="AJ99" s="229"/>
      <c r="AK99" s="229"/>
      <c r="AL99" s="229"/>
      <c r="AM99" s="229"/>
      <c r="AN99" s="228">
        <f t="shared" si="1"/>
        <v>0</v>
      </c>
      <c r="AO99" s="229"/>
      <c r="AP99" s="229"/>
      <c r="AQ99" s="78"/>
      <c r="AR99" s="75"/>
      <c r="AS99" s="79"/>
      <c r="AT99" s="80"/>
      <c r="AU99" s="81"/>
      <c r="AV99" s="80"/>
      <c r="AW99" s="80"/>
      <c r="AX99" s="80"/>
      <c r="AY99" s="80"/>
      <c r="AZ99" s="80"/>
      <c r="BA99" s="80"/>
      <c r="BB99" s="80"/>
      <c r="BC99" s="80"/>
      <c r="BD99" s="82"/>
      <c r="BT99" s="83"/>
      <c r="BV99" s="83"/>
      <c r="BW99" s="83"/>
      <c r="BX99" s="83"/>
      <c r="CL99" s="83"/>
      <c r="CM99" s="83"/>
    </row>
    <row r="100" spans="1:91" s="6" customFormat="1" ht="16.5" customHeight="1" x14ac:dyDescent="0.2">
      <c r="A100" s="74"/>
      <c r="B100" s="75"/>
      <c r="C100" s="76"/>
      <c r="D100" s="227" t="s">
        <v>1760</v>
      </c>
      <c r="E100" s="227"/>
      <c r="F100" s="227"/>
      <c r="G100" s="227"/>
      <c r="H100" s="227"/>
      <c r="I100" s="77"/>
      <c r="J100" s="227" t="str">
        <f>'SO101 - Obnova komunikace'!E9</f>
        <v>SO101 - Obnova komunikace</v>
      </c>
      <c r="K100" s="227"/>
      <c r="L100" s="227"/>
      <c r="M100" s="227"/>
      <c r="N100" s="227"/>
      <c r="O100" s="227"/>
      <c r="P100" s="227"/>
      <c r="Q100" s="227"/>
      <c r="R100" s="227"/>
      <c r="S100" s="227"/>
      <c r="T100" s="227"/>
      <c r="U100" s="227"/>
      <c r="V100" s="227"/>
      <c r="W100" s="227"/>
      <c r="X100" s="227"/>
      <c r="Y100" s="227"/>
      <c r="Z100" s="227"/>
      <c r="AA100" s="227"/>
      <c r="AB100" s="227"/>
      <c r="AC100" s="227"/>
      <c r="AD100" s="227"/>
      <c r="AE100" s="227"/>
      <c r="AF100" s="227"/>
      <c r="AG100" s="228">
        <f>'SO101 - Obnova komunikace'!J30</f>
        <v>0</v>
      </c>
      <c r="AH100" s="229"/>
      <c r="AI100" s="229"/>
      <c r="AJ100" s="229"/>
      <c r="AK100" s="229"/>
      <c r="AL100" s="229"/>
      <c r="AM100" s="229"/>
      <c r="AN100" s="228">
        <f t="shared" si="1"/>
        <v>0</v>
      </c>
      <c r="AO100" s="229"/>
      <c r="AP100" s="229"/>
      <c r="AQ100" s="78"/>
      <c r="AR100" s="75"/>
      <c r="AS100" s="79"/>
      <c r="AT100" s="80"/>
      <c r="AU100" s="81"/>
      <c r="AV100" s="80"/>
      <c r="AW100" s="80"/>
      <c r="AX100" s="80"/>
      <c r="AY100" s="80"/>
      <c r="AZ100" s="80"/>
      <c r="BA100" s="80"/>
      <c r="BB100" s="80"/>
      <c r="BC100" s="80"/>
      <c r="BD100" s="82"/>
      <c r="BT100" s="83"/>
      <c r="BV100" s="83"/>
      <c r="BW100" s="83"/>
      <c r="BX100" s="83"/>
      <c r="CL100" s="83"/>
      <c r="CM100" s="83"/>
    </row>
    <row r="101" spans="1:91" s="6" customFormat="1" ht="16.5" customHeight="1" x14ac:dyDescent="0.2">
      <c r="A101" s="74"/>
      <c r="B101" s="75"/>
      <c r="C101" s="76"/>
      <c r="D101" s="227" t="s">
        <v>1761</v>
      </c>
      <c r="E101" s="227"/>
      <c r="F101" s="227"/>
      <c r="G101" s="227"/>
      <c r="H101" s="227"/>
      <c r="I101" s="77"/>
      <c r="J101" s="227" t="str">
        <f>'SO102 - Obnova komunikace'!E117</f>
        <v>SO102 - Obnova komunikace</v>
      </c>
      <c r="K101" s="227"/>
      <c r="L101" s="227"/>
      <c r="M101" s="227"/>
      <c r="N101" s="227"/>
      <c r="O101" s="227"/>
      <c r="P101" s="227"/>
      <c r="Q101" s="227"/>
      <c r="R101" s="227"/>
      <c r="S101" s="227"/>
      <c r="T101" s="227"/>
      <c r="U101" s="227"/>
      <c r="V101" s="227"/>
      <c r="W101" s="227"/>
      <c r="X101" s="227"/>
      <c r="Y101" s="227"/>
      <c r="Z101" s="227"/>
      <c r="AA101" s="227"/>
      <c r="AB101" s="227"/>
      <c r="AC101" s="227"/>
      <c r="AD101" s="227"/>
      <c r="AE101" s="227"/>
      <c r="AF101" s="227"/>
      <c r="AG101" s="228">
        <f>'SO102 - Obnova komunikace'!J30</f>
        <v>0</v>
      </c>
      <c r="AH101" s="229"/>
      <c r="AI101" s="229"/>
      <c r="AJ101" s="229"/>
      <c r="AK101" s="229"/>
      <c r="AL101" s="229"/>
      <c r="AM101" s="229"/>
      <c r="AN101" s="228">
        <f t="shared" si="1"/>
        <v>0</v>
      </c>
      <c r="AO101" s="229"/>
      <c r="AP101" s="229"/>
      <c r="AQ101" s="78" t="s">
        <v>76</v>
      </c>
      <c r="AR101" s="75"/>
      <c r="AS101" s="84">
        <v>0</v>
      </c>
      <c r="AT101" s="85">
        <f t="shared" si="0"/>
        <v>0</v>
      </c>
      <c r="AU101" s="86">
        <f>'57e - SO 04 - Přípojky vo...'!P125</f>
        <v>0</v>
      </c>
      <c r="AV101" s="85">
        <f>'57e - SO 04 - Přípojky vo...'!J33</f>
        <v>0</v>
      </c>
      <c r="AW101" s="85">
        <f>'57e - SO 04 - Přípojky vo...'!J34</f>
        <v>0</v>
      </c>
      <c r="AX101" s="85">
        <f>'57e - SO 04 - Přípojky vo...'!J35</f>
        <v>0</v>
      </c>
      <c r="AY101" s="85">
        <f>'57e - SO 04 - Přípojky vo...'!J36</f>
        <v>0</v>
      </c>
      <c r="AZ101" s="85">
        <f>'57e - SO 04 - Přípojky vo...'!F33</f>
        <v>0</v>
      </c>
      <c r="BA101" s="85">
        <f>'57e - SO 04 - Přípojky vo...'!F34</f>
        <v>0</v>
      </c>
      <c r="BB101" s="85">
        <f>'57e - SO 04 - Přípojky vo...'!F35</f>
        <v>0</v>
      </c>
      <c r="BC101" s="85">
        <f>'57e - SO 04 - Přípojky vo...'!F36</f>
        <v>0</v>
      </c>
      <c r="BD101" s="87">
        <f>'57e - SO 04 - Přípojky vo...'!F37</f>
        <v>0</v>
      </c>
      <c r="BT101" s="83" t="s">
        <v>77</v>
      </c>
      <c r="BV101" s="83" t="s">
        <v>72</v>
      </c>
      <c r="BW101" s="83" t="s">
        <v>91</v>
      </c>
      <c r="BX101" s="83" t="s">
        <v>4</v>
      </c>
      <c r="CL101" s="83" t="s">
        <v>1</v>
      </c>
      <c r="CM101" s="83" t="s">
        <v>79</v>
      </c>
    </row>
    <row r="102" spans="1:91" s="1" customFormat="1" ht="30" customHeight="1" x14ac:dyDescent="0.2">
      <c r="B102" s="32"/>
      <c r="AR102" s="32"/>
    </row>
    <row r="103" spans="1:91" s="1" customFormat="1" ht="6.9" customHeight="1" x14ac:dyDescent="0.2">
      <c r="B103" s="44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32"/>
    </row>
  </sheetData>
  <mergeCells count="66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98:AP98"/>
    <mergeCell ref="AG98:AM98"/>
    <mergeCell ref="J96:AF96"/>
    <mergeCell ref="L85:AJ85"/>
    <mergeCell ref="AM87:AN87"/>
    <mergeCell ref="AM89:AP89"/>
    <mergeCell ref="D98:H98"/>
    <mergeCell ref="J98:AF98"/>
    <mergeCell ref="AN101:AP101"/>
    <mergeCell ref="AG101:AM101"/>
    <mergeCell ref="D101:H101"/>
    <mergeCell ref="J101:AF101"/>
    <mergeCell ref="D100:H100"/>
    <mergeCell ref="J100:AF100"/>
    <mergeCell ref="AG100:AM100"/>
    <mergeCell ref="AN100:AP100"/>
    <mergeCell ref="D96:H96"/>
    <mergeCell ref="AG96:AM96"/>
    <mergeCell ref="AN96:AP96"/>
    <mergeCell ref="AN97:AP97"/>
    <mergeCell ref="D97:H97"/>
    <mergeCell ref="J97:AF97"/>
    <mergeCell ref="AG97:AM97"/>
    <mergeCell ref="AS89:AT91"/>
    <mergeCell ref="AM90:AP90"/>
    <mergeCell ref="D99:H99"/>
    <mergeCell ref="J99:AF99"/>
    <mergeCell ref="AG99:AM99"/>
    <mergeCell ref="AN99:AP99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AG94:AM94"/>
    <mergeCell ref="AN94:AP94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32"/>
  <sheetViews>
    <sheetView showGridLines="0" tabSelected="1" topLeftCell="A118" workbookViewId="0">
      <selection activeCell="C133" sqref="C133"/>
    </sheetView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246" t="s">
        <v>5</v>
      </c>
      <c r="M2" s="247"/>
      <c r="N2" s="247"/>
      <c r="O2" s="247"/>
      <c r="P2" s="247"/>
      <c r="Q2" s="247"/>
      <c r="R2" s="247"/>
      <c r="S2" s="247"/>
      <c r="T2" s="247"/>
      <c r="U2" s="247"/>
      <c r="V2" s="247"/>
      <c r="AT2" s="17" t="s">
        <v>78</v>
      </c>
    </row>
    <row r="3" spans="2:46" ht="6.9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79</v>
      </c>
    </row>
    <row r="4" spans="2:46" ht="24.9" customHeight="1" x14ac:dyDescent="0.2">
      <c r="B4" s="20"/>
      <c r="D4" s="21" t="s">
        <v>92</v>
      </c>
      <c r="L4" s="20"/>
      <c r="M4" s="88" t="s">
        <v>10</v>
      </c>
      <c r="AT4" s="17" t="s">
        <v>3</v>
      </c>
    </row>
    <row r="5" spans="2:46" ht="6.9" customHeight="1" x14ac:dyDescent="0.2">
      <c r="B5" s="20"/>
      <c r="L5" s="20"/>
    </row>
    <row r="6" spans="2:46" ht="12" customHeight="1" x14ac:dyDescent="0.2">
      <c r="B6" s="20"/>
      <c r="D6" s="27" t="s">
        <v>15</v>
      </c>
      <c r="L6" s="20"/>
    </row>
    <row r="7" spans="2:46" ht="26.25" customHeight="1" x14ac:dyDescent="0.2">
      <c r="B7" s="20"/>
      <c r="E7" s="261" t="str">
        <f>'Rekapitulace stavby'!K6</f>
        <v>Dolní Dvořiště (č. p. 157 - č. p. 40) - OBNOVA VODOVODU A KANALIZACE, Dolní Dvořiště (č. p. 157 - č. p. 40) - OBNOVA KOMUNIKACE</v>
      </c>
      <c r="F7" s="262"/>
      <c r="G7" s="262"/>
      <c r="H7" s="262"/>
      <c r="L7" s="20"/>
    </row>
    <row r="8" spans="2:46" s="1" customFormat="1" ht="12" customHeight="1" x14ac:dyDescent="0.2">
      <c r="B8" s="32"/>
      <c r="D8" s="27" t="s">
        <v>93</v>
      </c>
      <c r="L8" s="32"/>
    </row>
    <row r="9" spans="2:46" s="1" customFormat="1" ht="16.5" customHeight="1" x14ac:dyDescent="0.2">
      <c r="B9" s="32"/>
      <c r="E9" s="240" t="s">
        <v>94</v>
      </c>
      <c r="F9" s="260"/>
      <c r="G9" s="260"/>
      <c r="H9" s="260"/>
      <c r="L9" s="32"/>
    </row>
    <row r="10" spans="2:46" s="1" customFormat="1" x14ac:dyDescent="0.2">
      <c r="B10" s="32"/>
      <c r="L10" s="32"/>
    </row>
    <row r="11" spans="2:46" s="1" customFormat="1" ht="12" customHeight="1" x14ac:dyDescent="0.2">
      <c r="B11" s="32"/>
      <c r="D11" s="27" t="s">
        <v>16</v>
      </c>
      <c r="F11" s="25" t="s">
        <v>1</v>
      </c>
      <c r="I11" s="27" t="s">
        <v>17</v>
      </c>
      <c r="J11" s="25" t="s">
        <v>1</v>
      </c>
      <c r="L11" s="32"/>
    </row>
    <row r="12" spans="2:46" s="1" customFormat="1" ht="12" customHeight="1" x14ac:dyDescent="0.2">
      <c r="B12" s="32"/>
      <c r="D12" s="27" t="s">
        <v>18</v>
      </c>
      <c r="F12" s="25" t="s">
        <v>19</v>
      </c>
      <c r="I12" s="27" t="s">
        <v>20</v>
      </c>
      <c r="J12" s="52"/>
      <c r="L12" s="32"/>
    </row>
    <row r="13" spans="2:46" s="1" customFormat="1" ht="10.95" customHeight="1" x14ac:dyDescent="0.2">
      <c r="B13" s="32"/>
      <c r="L13" s="32"/>
    </row>
    <row r="14" spans="2:46" s="1" customFormat="1" ht="12" customHeight="1" x14ac:dyDescent="0.2">
      <c r="B14" s="32"/>
      <c r="D14" s="27" t="s">
        <v>21</v>
      </c>
      <c r="I14" s="27" t="s">
        <v>22</v>
      </c>
      <c r="J14" s="25" t="s">
        <v>1</v>
      </c>
      <c r="L14" s="32"/>
    </row>
    <row r="15" spans="2:46" s="1" customFormat="1" ht="18" customHeight="1" x14ac:dyDescent="0.2">
      <c r="B15" s="32"/>
      <c r="E15" s="25" t="s">
        <v>23</v>
      </c>
      <c r="I15" s="27" t="s">
        <v>24</v>
      </c>
      <c r="J15" s="25" t="s">
        <v>1</v>
      </c>
      <c r="L15" s="32"/>
    </row>
    <row r="16" spans="2:46" s="1" customFormat="1" ht="6.9" customHeight="1" x14ac:dyDescent="0.2">
      <c r="B16" s="32"/>
      <c r="L16" s="32"/>
    </row>
    <row r="17" spans="2:12" s="1" customFormat="1" ht="12" customHeight="1" x14ac:dyDescent="0.2">
      <c r="B17" s="32"/>
      <c r="D17" s="27" t="s">
        <v>25</v>
      </c>
      <c r="I17" s="27" t="s">
        <v>22</v>
      </c>
      <c r="J17" s="28"/>
      <c r="L17" s="32"/>
    </row>
    <row r="18" spans="2:12" s="1" customFormat="1" ht="18" customHeight="1" x14ac:dyDescent="0.2">
      <c r="B18" s="32"/>
      <c r="E18" s="263"/>
      <c r="F18" s="255"/>
      <c r="G18" s="255"/>
      <c r="H18" s="255"/>
      <c r="I18" s="27" t="s">
        <v>24</v>
      </c>
      <c r="J18" s="28"/>
      <c r="L18" s="32"/>
    </row>
    <row r="19" spans="2:12" s="1" customFormat="1" ht="6.9" customHeight="1" x14ac:dyDescent="0.2">
      <c r="B19" s="32"/>
      <c r="L19" s="32"/>
    </row>
    <row r="20" spans="2:12" s="1" customFormat="1" ht="12" customHeight="1" x14ac:dyDescent="0.2">
      <c r="B20" s="32"/>
      <c r="D20" s="27" t="s">
        <v>26</v>
      </c>
      <c r="I20" s="27" t="s">
        <v>22</v>
      </c>
      <c r="J20" s="25"/>
      <c r="L20" s="32"/>
    </row>
    <row r="21" spans="2:12" s="1" customFormat="1" ht="18" customHeight="1" x14ac:dyDescent="0.2">
      <c r="B21" s="32"/>
      <c r="E21" s="25" t="s">
        <v>1762</v>
      </c>
      <c r="I21" s="27" t="s">
        <v>24</v>
      </c>
      <c r="J21" s="25" t="s">
        <v>1</v>
      </c>
      <c r="L21" s="32"/>
    </row>
    <row r="22" spans="2:12" s="1" customFormat="1" ht="6.9" customHeight="1" x14ac:dyDescent="0.2">
      <c r="B22" s="32"/>
      <c r="L22" s="32"/>
    </row>
    <row r="23" spans="2:12" s="1" customFormat="1" ht="12" customHeight="1" x14ac:dyDescent="0.2">
      <c r="B23" s="32"/>
      <c r="D23" s="27" t="s">
        <v>28</v>
      </c>
      <c r="I23" s="27" t="s">
        <v>22</v>
      </c>
      <c r="J23" s="25" t="str">
        <f>IF('Rekapitulace stavby'!AN19="","",'Rekapitulace stavby'!AN19)</f>
        <v/>
      </c>
      <c r="L23" s="32"/>
    </row>
    <row r="24" spans="2:12" s="1" customFormat="1" ht="18" customHeight="1" x14ac:dyDescent="0.2">
      <c r="B24" s="32"/>
      <c r="E24" s="25" t="str">
        <f>IF('Rekapitulace stavby'!E20="","",'Rekapitulace stavby'!E20)</f>
        <v xml:space="preserve"> </v>
      </c>
      <c r="I24" s="27" t="s">
        <v>24</v>
      </c>
      <c r="J24" s="25" t="str">
        <f>IF('Rekapitulace stavby'!AN20="","",'Rekapitulace stavby'!AN20)</f>
        <v/>
      </c>
      <c r="L24" s="32"/>
    </row>
    <row r="25" spans="2:12" s="1" customFormat="1" ht="6.9" customHeight="1" x14ac:dyDescent="0.2">
      <c r="B25" s="32"/>
      <c r="L25" s="32"/>
    </row>
    <row r="26" spans="2:12" s="1" customFormat="1" ht="12" customHeight="1" x14ac:dyDescent="0.2">
      <c r="B26" s="32"/>
      <c r="D26" s="27" t="s">
        <v>29</v>
      </c>
      <c r="L26" s="32"/>
    </row>
    <row r="27" spans="2:12" s="7" customFormat="1" ht="16.5" customHeight="1" x14ac:dyDescent="0.2">
      <c r="B27" s="89"/>
      <c r="E27" s="259" t="s">
        <v>1</v>
      </c>
      <c r="F27" s="259"/>
      <c r="G27" s="259"/>
      <c r="H27" s="259"/>
      <c r="L27" s="89"/>
    </row>
    <row r="28" spans="2:12" s="1" customFormat="1" ht="6.9" customHeight="1" x14ac:dyDescent="0.2">
      <c r="B28" s="32"/>
      <c r="L28" s="32"/>
    </row>
    <row r="29" spans="2:12" s="1" customFormat="1" ht="6.9" customHeight="1" x14ac:dyDescent="0.2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 x14ac:dyDescent="0.2">
      <c r="B30" s="32"/>
      <c r="D30" s="90" t="s">
        <v>30</v>
      </c>
      <c r="J30" s="66">
        <f>ROUND(J117, 2)</f>
        <v>50000</v>
      </c>
      <c r="L30" s="32"/>
    </row>
    <row r="31" spans="2:12" s="1" customFormat="1" ht="6.9" customHeight="1" x14ac:dyDescent="0.2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" customHeight="1" x14ac:dyDescent="0.2">
      <c r="B32" s="32"/>
      <c r="F32" s="35" t="s">
        <v>32</v>
      </c>
      <c r="I32" s="35" t="s">
        <v>31</v>
      </c>
      <c r="J32" s="35" t="s">
        <v>33</v>
      </c>
      <c r="L32" s="32"/>
    </row>
    <row r="33" spans="2:12" s="1" customFormat="1" ht="14.4" customHeight="1" x14ac:dyDescent="0.2">
      <c r="B33" s="32"/>
      <c r="D33" s="55" t="s">
        <v>34</v>
      </c>
      <c r="E33" s="27" t="s">
        <v>35</v>
      </c>
      <c r="F33" s="91">
        <f>ROUND((SUM(BE117:BE131)),  2)</f>
        <v>50000</v>
      </c>
      <c r="I33" s="92">
        <v>0.21</v>
      </c>
      <c r="J33" s="91">
        <f>ROUND(((SUM(BE117:BE131))*I33),  2)</f>
        <v>10500</v>
      </c>
      <c r="L33" s="32"/>
    </row>
    <row r="34" spans="2:12" s="1" customFormat="1" ht="14.4" customHeight="1" x14ac:dyDescent="0.2">
      <c r="B34" s="32"/>
      <c r="E34" s="27" t="s">
        <v>36</v>
      </c>
      <c r="F34" s="91">
        <f>ROUND((SUM(BF117:BF131)),  2)</f>
        <v>0</v>
      </c>
      <c r="I34" s="92">
        <v>0.12</v>
      </c>
      <c r="J34" s="91">
        <f>ROUND(((SUM(BF117:BF131))*I34),  2)</f>
        <v>0</v>
      </c>
      <c r="L34" s="32"/>
    </row>
    <row r="35" spans="2:12" s="1" customFormat="1" ht="14.4" hidden="1" customHeight="1" x14ac:dyDescent="0.2">
      <c r="B35" s="32"/>
      <c r="E35" s="27" t="s">
        <v>37</v>
      </c>
      <c r="F35" s="91">
        <f>ROUND((SUM(BG117:BG131)),  2)</f>
        <v>0</v>
      </c>
      <c r="I35" s="92">
        <v>0.21</v>
      </c>
      <c r="J35" s="91">
        <f>0</f>
        <v>0</v>
      </c>
      <c r="L35" s="32"/>
    </row>
    <row r="36" spans="2:12" s="1" customFormat="1" ht="14.4" hidden="1" customHeight="1" x14ac:dyDescent="0.2">
      <c r="B36" s="32"/>
      <c r="E36" s="27" t="s">
        <v>38</v>
      </c>
      <c r="F36" s="91">
        <f>ROUND((SUM(BH117:BH131)),  2)</f>
        <v>0</v>
      </c>
      <c r="I36" s="92">
        <v>0.12</v>
      </c>
      <c r="J36" s="91">
        <f>0</f>
        <v>0</v>
      </c>
      <c r="L36" s="32"/>
    </row>
    <row r="37" spans="2:12" s="1" customFormat="1" ht="14.4" hidden="1" customHeight="1" x14ac:dyDescent="0.2">
      <c r="B37" s="32"/>
      <c r="E37" s="27" t="s">
        <v>39</v>
      </c>
      <c r="F37" s="91">
        <f>ROUND((SUM(BI117:BI131)),  2)</f>
        <v>0</v>
      </c>
      <c r="I37" s="92">
        <v>0</v>
      </c>
      <c r="J37" s="91">
        <f>0</f>
        <v>0</v>
      </c>
      <c r="L37" s="32"/>
    </row>
    <row r="38" spans="2:12" s="1" customFormat="1" ht="6.9" customHeight="1" x14ac:dyDescent="0.2">
      <c r="B38" s="32"/>
      <c r="L38" s="32"/>
    </row>
    <row r="39" spans="2:12" s="1" customFormat="1" ht="25.35" customHeight="1" x14ac:dyDescent="0.2">
      <c r="B39" s="32"/>
      <c r="C39" s="93"/>
      <c r="D39" s="94" t="s">
        <v>40</v>
      </c>
      <c r="E39" s="57"/>
      <c r="F39" s="57"/>
      <c r="G39" s="95" t="s">
        <v>41</v>
      </c>
      <c r="H39" s="96" t="s">
        <v>42</v>
      </c>
      <c r="I39" s="57"/>
      <c r="J39" s="97">
        <f>SUM(J30:J37)</f>
        <v>60500</v>
      </c>
      <c r="K39" s="98"/>
      <c r="L39" s="32"/>
    </row>
    <row r="40" spans="2:12" s="1" customFormat="1" ht="14.4" customHeight="1" x14ac:dyDescent="0.2">
      <c r="B40" s="32"/>
      <c r="L40" s="32"/>
    </row>
    <row r="41" spans="2:12" ht="14.4" customHeight="1" x14ac:dyDescent="0.2">
      <c r="B41" s="20"/>
      <c r="L41" s="20"/>
    </row>
    <row r="42" spans="2:12" ht="14.4" customHeight="1" x14ac:dyDescent="0.2">
      <c r="B42" s="20"/>
      <c r="L42" s="20"/>
    </row>
    <row r="43" spans="2:12" ht="14.4" customHeight="1" x14ac:dyDescent="0.2">
      <c r="B43" s="20"/>
      <c r="L43" s="20"/>
    </row>
    <row r="44" spans="2:12" ht="14.4" customHeight="1" x14ac:dyDescent="0.2">
      <c r="B44" s="20"/>
      <c r="L44" s="20"/>
    </row>
    <row r="45" spans="2:12" ht="14.4" customHeight="1" x14ac:dyDescent="0.2">
      <c r="B45" s="20"/>
      <c r="L45" s="20"/>
    </row>
    <row r="46" spans="2:12" ht="14.4" customHeight="1" x14ac:dyDescent="0.2">
      <c r="B46" s="20"/>
      <c r="L46" s="20"/>
    </row>
    <row r="47" spans="2:12" ht="14.4" customHeight="1" x14ac:dyDescent="0.2">
      <c r="B47" s="20"/>
      <c r="L47" s="20"/>
    </row>
    <row r="48" spans="2:12" ht="14.4" customHeight="1" x14ac:dyDescent="0.2">
      <c r="B48" s="20"/>
      <c r="L48" s="20"/>
    </row>
    <row r="49" spans="2:12" ht="14.4" customHeight="1" x14ac:dyDescent="0.2">
      <c r="B49" s="20"/>
      <c r="L49" s="20"/>
    </row>
    <row r="50" spans="2:12" s="1" customFormat="1" ht="14.4" customHeight="1" x14ac:dyDescent="0.2">
      <c r="B50" s="32"/>
      <c r="D50" s="41" t="s">
        <v>43</v>
      </c>
      <c r="E50" s="42"/>
      <c r="F50" s="42"/>
      <c r="G50" s="41" t="s">
        <v>44</v>
      </c>
      <c r="H50" s="42"/>
      <c r="I50" s="42"/>
      <c r="J50" s="42"/>
      <c r="K50" s="42"/>
      <c r="L50" s="32"/>
    </row>
    <row r="51" spans="2:12" x14ac:dyDescent="0.2">
      <c r="B51" s="20"/>
      <c r="L51" s="20"/>
    </row>
    <row r="52" spans="2:12" x14ac:dyDescent="0.2">
      <c r="B52" s="20"/>
      <c r="L52" s="20"/>
    </row>
    <row r="53" spans="2:12" x14ac:dyDescent="0.2">
      <c r="B53" s="20"/>
      <c r="L53" s="20"/>
    </row>
    <row r="54" spans="2:12" x14ac:dyDescent="0.2">
      <c r="B54" s="20"/>
      <c r="L54" s="20"/>
    </row>
    <row r="55" spans="2:12" x14ac:dyDescent="0.2">
      <c r="B55" s="20"/>
      <c r="L55" s="20"/>
    </row>
    <row r="56" spans="2:12" x14ac:dyDescent="0.2">
      <c r="B56" s="20"/>
      <c r="L56" s="20"/>
    </row>
    <row r="57" spans="2:12" x14ac:dyDescent="0.2">
      <c r="B57" s="20"/>
      <c r="L57" s="20"/>
    </row>
    <row r="58" spans="2:12" x14ac:dyDescent="0.2">
      <c r="B58" s="20"/>
      <c r="L58" s="20"/>
    </row>
    <row r="59" spans="2:12" x14ac:dyDescent="0.2">
      <c r="B59" s="20"/>
      <c r="L59" s="20"/>
    </row>
    <row r="60" spans="2:12" x14ac:dyDescent="0.2">
      <c r="B60" s="20"/>
      <c r="L60" s="20"/>
    </row>
    <row r="61" spans="2:12" s="1" customFormat="1" ht="13.2" x14ac:dyDescent="0.2">
      <c r="B61" s="32"/>
      <c r="D61" s="43" t="s">
        <v>45</v>
      </c>
      <c r="E61" s="34"/>
      <c r="F61" s="99" t="s">
        <v>46</v>
      </c>
      <c r="G61" s="43" t="s">
        <v>45</v>
      </c>
      <c r="H61" s="34"/>
      <c r="I61" s="34"/>
      <c r="J61" s="100" t="s">
        <v>46</v>
      </c>
      <c r="K61" s="34"/>
      <c r="L61" s="32"/>
    </row>
    <row r="62" spans="2:12" x14ac:dyDescent="0.2">
      <c r="B62" s="20"/>
      <c r="L62" s="20"/>
    </row>
    <row r="63" spans="2:12" x14ac:dyDescent="0.2">
      <c r="B63" s="20"/>
      <c r="L63" s="20"/>
    </row>
    <row r="64" spans="2:12" x14ac:dyDescent="0.2">
      <c r="B64" s="20"/>
      <c r="L64" s="20"/>
    </row>
    <row r="65" spans="2:12" s="1" customFormat="1" ht="13.2" x14ac:dyDescent="0.2">
      <c r="B65" s="32"/>
      <c r="D65" s="41" t="s">
        <v>47</v>
      </c>
      <c r="E65" s="42"/>
      <c r="F65" s="42"/>
      <c r="G65" s="41" t="s">
        <v>48</v>
      </c>
      <c r="H65" s="42"/>
      <c r="I65" s="42"/>
      <c r="J65" s="42"/>
      <c r="K65" s="42"/>
      <c r="L65" s="32"/>
    </row>
    <row r="66" spans="2:12" x14ac:dyDescent="0.2">
      <c r="B66" s="20"/>
      <c r="L66" s="20"/>
    </row>
    <row r="67" spans="2:12" x14ac:dyDescent="0.2">
      <c r="B67" s="20"/>
      <c r="L67" s="20"/>
    </row>
    <row r="68" spans="2:12" x14ac:dyDescent="0.2">
      <c r="B68" s="20"/>
      <c r="L68" s="20"/>
    </row>
    <row r="69" spans="2:12" x14ac:dyDescent="0.2">
      <c r="B69" s="20"/>
      <c r="L69" s="20"/>
    </row>
    <row r="70" spans="2:12" x14ac:dyDescent="0.2">
      <c r="B70" s="20"/>
      <c r="L70" s="20"/>
    </row>
    <row r="71" spans="2:12" x14ac:dyDescent="0.2">
      <c r="B71" s="20"/>
      <c r="L71" s="20"/>
    </row>
    <row r="72" spans="2:12" x14ac:dyDescent="0.2">
      <c r="B72" s="20"/>
      <c r="L72" s="20"/>
    </row>
    <row r="73" spans="2:12" x14ac:dyDescent="0.2">
      <c r="B73" s="20"/>
      <c r="L73" s="20"/>
    </row>
    <row r="74" spans="2:12" x14ac:dyDescent="0.2">
      <c r="B74" s="20"/>
      <c r="L74" s="20"/>
    </row>
    <row r="75" spans="2:12" x14ac:dyDescent="0.2">
      <c r="B75" s="20"/>
      <c r="L75" s="20"/>
    </row>
    <row r="76" spans="2:12" s="1" customFormat="1" ht="13.2" x14ac:dyDescent="0.2">
      <c r="B76" s="32"/>
      <c r="D76" s="43" t="s">
        <v>45</v>
      </c>
      <c r="E76" s="34"/>
      <c r="F76" s="99" t="s">
        <v>46</v>
      </c>
      <c r="G76" s="43" t="s">
        <v>45</v>
      </c>
      <c r="H76" s="34"/>
      <c r="I76" s="34"/>
      <c r="J76" s="100" t="s">
        <v>46</v>
      </c>
      <c r="K76" s="34"/>
      <c r="L76" s="32"/>
    </row>
    <row r="77" spans="2:12" s="1" customFormat="1" ht="14.4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" customHeight="1" x14ac:dyDescent="0.2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" customHeight="1" x14ac:dyDescent="0.2">
      <c r="B82" s="32"/>
      <c r="C82" s="21" t="s">
        <v>95</v>
      </c>
      <c r="L82" s="32"/>
    </row>
    <row r="83" spans="2:47" s="1" customFormat="1" ht="6.9" customHeight="1" x14ac:dyDescent="0.2">
      <c r="B83" s="32"/>
      <c r="L83" s="32"/>
    </row>
    <row r="84" spans="2:47" s="1" customFormat="1" ht="12" customHeight="1" x14ac:dyDescent="0.2">
      <c r="B84" s="32"/>
      <c r="C84" s="27" t="s">
        <v>15</v>
      </c>
      <c r="L84" s="32"/>
    </row>
    <row r="85" spans="2:47" s="1" customFormat="1" ht="26.25" customHeight="1" x14ac:dyDescent="0.2">
      <c r="B85" s="32"/>
      <c r="E85" s="261" t="str">
        <f>E7</f>
        <v>Dolní Dvořiště (č. p. 157 - č. p. 40) - OBNOVA VODOVODU A KANALIZACE, Dolní Dvořiště (č. p. 157 - č. p. 40) - OBNOVA KOMUNIKACE</v>
      </c>
      <c r="F85" s="262"/>
      <c r="G85" s="262"/>
      <c r="H85" s="262"/>
      <c r="L85" s="32"/>
    </row>
    <row r="86" spans="2:47" s="1" customFormat="1" ht="12" customHeight="1" x14ac:dyDescent="0.2">
      <c r="B86" s="32"/>
      <c r="C86" s="27" t="s">
        <v>93</v>
      </c>
      <c r="L86" s="32"/>
    </row>
    <row r="87" spans="2:47" s="1" customFormat="1" ht="16.5" customHeight="1" x14ac:dyDescent="0.2">
      <c r="B87" s="32"/>
      <c r="E87" s="240" t="str">
        <f>E9</f>
        <v>57a - SO 00 - Přípravné a přidružené práce</v>
      </c>
      <c r="F87" s="260"/>
      <c r="G87" s="260"/>
      <c r="H87" s="260"/>
      <c r="L87" s="32"/>
    </row>
    <row r="88" spans="2:47" s="1" customFormat="1" ht="6.9" customHeight="1" x14ac:dyDescent="0.2">
      <c r="B88" s="32"/>
      <c r="L88" s="32"/>
    </row>
    <row r="89" spans="2:47" s="1" customFormat="1" ht="12" customHeight="1" x14ac:dyDescent="0.2">
      <c r="B89" s="32"/>
      <c r="C89" s="27" t="s">
        <v>18</v>
      </c>
      <c r="F89" s="25" t="str">
        <f>F12</f>
        <v xml:space="preserve"> </v>
      </c>
      <c r="I89" s="27" t="s">
        <v>20</v>
      </c>
      <c r="J89" s="52" t="str">
        <f>IF(J12="","",J12)</f>
        <v/>
      </c>
      <c r="L89" s="32"/>
    </row>
    <row r="90" spans="2:47" s="1" customFormat="1" ht="6.9" customHeight="1" x14ac:dyDescent="0.2">
      <c r="B90" s="32"/>
      <c r="L90" s="32"/>
    </row>
    <row r="91" spans="2:47" s="1" customFormat="1" ht="40.200000000000003" customHeight="1" x14ac:dyDescent="0.2">
      <c r="B91" s="32"/>
      <c r="C91" s="27" t="s">
        <v>21</v>
      </c>
      <c r="F91" s="25" t="str">
        <f>E15</f>
        <v>Obec Dolní Dvořiště, 382 72 Dolní Dvořiště 62</v>
      </c>
      <c r="I91" s="27" t="s">
        <v>26</v>
      </c>
      <c r="J91" s="30" t="str">
        <f>E21</f>
        <v>Jiří Sváček - VHS, Miroslav Vávra - DS</v>
      </c>
      <c r="L91" s="32"/>
    </row>
    <row r="92" spans="2:47" s="1" customFormat="1" ht="15.15" customHeight="1" x14ac:dyDescent="0.2">
      <c r="B92" s="32"/>
      <c r="C92" s="27" t="s">
        <v>25</v>
      </c>
      <c r="F92" s="25" t="str">
        <f>IF(E18="","",E18)</f>
        <v/>
      </c>
      <c r="I92" s="27" t="s">
        <v>28</v>
      </c>
      <c r="J92" s="30" t="str">
        <f>E24</f>
        <v xml:space="preserve"> </v>
      </c>
      <c r="L92" s="32"/>
    </row>
    <row r="93" spans="2:47" s="1" customFormat="1" ht="10.35" customHeight="1" x14ac:dyDescent="0.2">
      <c r="B93" s="32"/>
      <c r="L93" s="32"/>
    </row>
    <row r="94" spans="2:47" s="1" customFormat="1" ht="29.25" customHeight="1" x14ac:dyDescent="0.2">
      <c r="B94" s="32"/>
      <c r="C94" s="101" t="s">
        <v>96</v>
      </c>
      <c r="D94" s="93"/>
      <c r="E94" s="93"/>
      <c r="F94" s="93"/>
      <c r="G94" s="93"/>
      <c r="H94" s="93"/>
      <c r="I94" s="93"/>
      <c r="J94" s="102" t="s">
        <v>97</v>
      </c>
      <c r="K94" s="93"/>
      <c r="L94" s="32"/>
    </row>
    <row r="95" spans="2:47" s="1" customFormat="1" ht="10.35" customHeight="1" x14ac:dyDescent="0.2">
      <c r="B95" s="32"/>
      <c r="L95" s="32"/>
    </row>
    <row r="96" spans="2:47" s="1" customFormat="1" ht="22.95" customHeight="1" x14ac:dyDescent="0.2">
      <c r="B96" s="32"/>
      <c r="C96" s="103" t="s">
        <v>98</v>
      </c>
      <c r="J96" s="66">
        <f>J117</f>
        <v>50000</v>
      </c>
      <c r="L96" s="32"/>
      <c r="AU96" s="17" t="s">
        <v>99</v>
      </c>
    </row>
    <row r="97" spans="2:12" s="8" customFormat="1" ht="24.9" customHeight="1" x14ac:dyDescent="0.2">
      <c r="B97" s="104"/>
      <c r="D97" s="105" t="s">
        <v>100</v>
      </c>
      <c r="E97" s="106"/>
      <c r="F97" s="106"/>
      <c r="G97" s="106"/>
      <c r="H97" s="106"/>
      <c r="I97" s="106"/>
      <c r="J97" s="107">
        <f>J118</f>
        <v>50000</v>
      </c>
      <c r="L97" s="104"/>
    </row>
    <row r="98" spans="2:12" s="1" customFormat="1" ht="21.75" customHeight="1" x14ac:dyDescent="0.2">
      <c r="B98" s="32"/>
      <c r="L98" s="32"/>
    </row>
    <row r="99" spans="2:12" s="1" customFormat="1" ht="6.9" customHeight="1" x14ac:dyDescent="0.2">
      <c r="B99" s="44"/>
      <c r="C99" s="45"/>
      <c r="D99" s="45"/>
      <c r="E99" s="45"/>
      <c r="F99" s="45"/>
      <c r="G99" s="45"/>
      <c r="H99" s="45"/>
      <c r="I99" s="45"/>
      <c r="J99" s="45"/>
      <c r="K99" s="45"/>
      <c r="L99" s="32"/>
    </row>
    <row r="103" spans="2:12" s="1" customFormat="1" ht="6.9" customHeight="1" x14ac:dyDescent="0.2">
      <c r="B103" s="46"/>
      <c r="C103" s="47"/>
      <c r="D103" s="47"/>
      <c r="E103" s="47"/>
      <c r="F103" s="47"/>
      <c r="G103" s="47"/>
      <c r="H103" s="47"/>
      <c r="I103" s="47"/>
      <c r="J103" s="47"/>
      <c r="K103" s="47"/>
      <c r="L103" s="32"/>
    </row>
    <row r="104" spans="2:12" s="1" customFormat="1" ht="24.9" customHeight="1" x14ac:dyDescent="0.2">
      <c r="B104" s="32"/>
      <c r="C104" s="21" t="s">
        <v>101</v>
      </c>
      <c r="L104" s="32"/>
    </row>
    <row r="105" spans="2:12" s="1" customFormat="1" ht="6.9" customHeight="1" x14ac:dyDescent="0.2">
      <c r="B105" s="32"/>
      <c r="L105" s="32"/>
    </row>
    <row r="106" spans="2:12" s="1" customFormat="1" ht="12" customHeight="1" x14ac:dyDescent="0.2">
      <c r="B106" s="32"/>
      <c r="C106" s="27" t="s">
        <v>15</v>
      </c>
      <c r="L106" s="32"/>
    </row>
    <row r="107" spans="2:12" s="1" customFormat="1" ht="26.25" customHeight="1" x14ac:dyDescent="0.2">
      <c r="B107" s="32"/>
      <c r="E107" s="261" t="str">
        <f>E7</f>
        <v>Dolní Dvořiště (č. p. 157 - č. p. 40) - OBNOVA VODOVODU A KANALIZACE, Dolní Dvořiště (č. p. 157 - č. p. 40) - OBNOVA KOMUNIKACE</v>
      </c>
      <c r="F107" s="262"/>
      <c r="G107" s="262"/>
      <c r="H107" s="262"/>
      <c r="L107" s="32"/>
    </row>
    <row r="108" spans="2:12" s="1" customFormat="1" ht="12" customHeight="1" x14ac:dyDescent="0.2">
      <c r="B108" s="32"/>
      <c r="C108" s="27" t="s">
        <v>93</v>
      </c>
      <c r="L108" s="32"/>
    </row>
    <row r="109" spans="2:12" s="1" customFormat="1" ht="16.5" customHeight="1" x14ac:dyDescent="0.2">
      <c r="B109" s="32"/>
      <c r="E109" s="240" t="str">
        <f>E9</f>
        <v>57a - SO 00 - Přípravné a přidružené práce</v>
      </c>
      <c r="F109" s="260"/>
      <c r="G109" s="260"/>
      <c r="H109" s="260"/>
      <c r="L109" s="32"/>
    </row>
    <row r="110" spans="2:12" s="1" customFormat="1" ht="6.9" customHeight="1" x14ac:dyDescent="0.2">
      <c r="B110" s="32"/>
      <c r="L110" s="32"/>
    </row>
    <row r="111" spans="2:12" s="1" customFormat="1" ht="12" customHeight="1" x14ac:dyDescent="0.2">
      <c r="B111" s="32"/>
      <c r="C111" s="27" t="s">
        <v>18</v>
      </c>
      <c r="F111" s="25" t="str">
        <f>F12</f>
        <v xml:space="preserve"> </v>
      </c>
      <c r="I111" s="27" t="s">
        <v>20</v>
      </c>
      <c r="J111" s="52" t="str">
        <f>IF(J12="","",J12)</f>
        <v/>
      </c>
      <c r="L111" s="32"/>
    </row>
    <row r="112" spans="2:12" s="1" customFormat="1" ht="6.9" customHeight="1" x14ac:dyDescent="0.2">
      <c r="B112" s="32"/>
      <c r="L112" s="32"/>
    </row>
    <row r="113" spans="2:65" s="1" customFormat="1" ht="40.200000000000003" customHeight="1" x14ac:dyDescent="0.2">
      <c r="B113" s="32"/>
      <c r="C113" s="27" t="s">
        <v>21</v>
      </c>
      <c r="F113" s="25" t="str">
        <f>E15</f>
        <v>Obec Dolní Dvořiště, 382 72 Dolní Dvořiště 62</v>
      </c>
      <c r="I113" s="27" t="s">
        <v>26</v>
      </c>
      <c r="J113" s="30" t="str">
        <f>E21</f>
        <v>Jiří Sváček - VHS, Miroslav Vávra - DS</v>
      </c>
      <c r="L113" s="32"/>
    </row>
    <row r="114" spans="2:65" s="1" customFormat="1" ht="15.15" customHeight="1" x14ac:dyDescent="0.2">
      <c r="B114" s="32"/>
      <c r="C114" s="27" t="s">
        <v>25</v>
      </c>
      <c r="F114" s="25" t="str">
        <f>IF(E18="","",E18)</f>
        <v/>
      </c>
      <c r="I114" s="27" t="s">
        <v>28</v>
      </c>
      <c r="J114" s="30" t="str">
        <f>E24</f>
        <v xml:space="preserve"> </v>
      </c>
      <c r="L114" s="32"/>
    </row>
    <row r="115" spans="2:65" s="1" customFormat="1" ht="10.35" customHeight="1" x14ac:dyDescent="0.2">
      <c r="B115" s="32"/>
      <c r="L115" s="32"/>
    </row>
    <row r="116" spans="2:65" s="9" customFormat="1" ht="29.25" customHeight="1" x14ac:dyDescent="0.2">
      <c r="B116" s="108"/>
      <c r="C116" s="109" t="s">
        <v>102</v>
      </c>
      <c r="D116" s="110" t="s">
        <v>55</v>
      </c>
      <c r="E116" s="110" t="s">
        <v>51</v>
      </c>
      <c r="F116" s="110" t="s">
        <v>52</v>
      </c>
      <c r="G116" s="110" t="s">
        <v>103</v>
      </c>
      <c r="H116" s="110" t="s">
        <v>104</v>
      </c>
      <c r="I116" s="110" t="s">
        <v>105</v>
      </c>
      <c r="J116" s="111" t="s">
        <v>97</v>
      </c>
      <c r="K116" s="112" t="s">
        <v>106</v>
      </c>
      <c r="L116" s="108"/>
      <c r="M116" s="59" t="s">
        <v>1</v>
      </c>
      <c r="N116" s="60" t="s">
        <v>34</v>
      </c>
      <c r="O116" s="60" t="s">
        <v>107</v>
      </c>
      <c r="P116" s="60" t="s">
        <v>108</v>
      </c>
      <c r="Q116" s="60" t="s">
        <v>109</v>
      </c>
      <c r="R116" s="60" t="s">
        <v>110</v>
      </c>
      <c r="S116" s="60" t="s">
        <v>111</v>
      </c>
      <c r="T116" s="61" t="s">
        <v>112</v>
      </c>
    </row>
    <row r="117" spans="2:65" s="1" customFormat="1" ht="22.95" customHeight="1" x14ac:dyDescent="0.3">
      <c r="B117" s="32"/>
      <c r="C117" s="64" t="s">
        <v>113</v>
      </c>
      <c r="J117" s="113">
        <f>BK117</f>
        <v>50000</v>
      </c>
      <c r="L117" s="32"/>
      <c r="M117" s="62"/>
      <c r="N117" s="53"/>
      <c r="O117" s="53"/>
      <c r="P117" s="114">
        <f>P118</f>
        <v>0</v>
      </c>
      <c r="Q117" s="53"/>
      <c r="R117" s="114">
        <f>R118</f>
        <v>0</v>
      </c>
      <c r="S117" s="53"/>
      <c r="T117" s="115">
        <f>T118</f>
        <v>0</v>
      </c>
      <c r="AT117" s="17" t="s">
        <v>69</v>
      </c>
      <c r="AU117" s="17" t="s">
        <v>99</v>
      </c>
      <c r="BK117" s="116">
        <f>BK118</f>
        <v>50000</v>
      </c>
    </row>
    <row r="118" spans="2:65" s="10" customFormat="1" ht="25.95" customHeight="1" x14ac:dyDescent="0.25">
      <c r="B118" s="117"/>
      <c r="D118" s="118" t="s">
        <v>69</v>
      </c>
      <c r="E118" s="119" t="s">
        <v>114</v>
      </c>
      <c r="F118" s="119" t="s">
        <v>115</v>
      </c>
      <c r="I118" s="120"/>
      <c r="J118" s="121">
        <f>BK118</f>
        <v>50000</v>
      </c>
      <c r="L118" s="117"/>
      <c r="M118" s="122"/>
      <c r="P118" s="123">
        <f>SUM(P119:P131)</f>
        <v>0</v>
      </c>
      <c r="R118" s="123">
        <f>SUM(R119:R131)</f>
        <v>0</v>
      </c>
      <c r="T118" s="124">
        <f>SUM(T119:T131)</f>
        <v>0</v>
      </c>
      <c r="AR118" s="118" t="s">
        <v>116</v>
      </c>
      <c r="AT118" s="125" t="s">
        <v>69</v>
      </c>
      <c r="AU118" s="125" t="s">
        <v>70</v>
      </c>
      <c r="AY118" s="118" t="s">
        <v>117</v>
      </c>
      <c r="BK118" s="126">
        <f>SUM(BK119:BK131)</f>
        <v>50000</v>
      </c>
    </row>
    <row r="119" spans="2:65" s="1" customFormat="1" ht="16.5" customHeight="1" x14ac:dyDescent="0.2">
      <c r="B119" s="127"/>
      <c r="C119" s="128" t="s">
        <v>77</v>
      </c>
      <c r="D119" s="128" t="s">
        <v>118</v>
      </c>
      <c r="E119" s="129" t="s">
        <v>119</v>
      </c>
      <c r="F119" s="130" t="s">
        <v>120</v>
      </c>
      <c r="G119" s="131" t="s">
        <v>121</v>
      </c>
      <c r="H119" s="132">
        <v>81</v>
      </c>
      <c r="I119" s="219"/>
      <c r="J119" s="134">
        <f t="shared" ref="J119:J131" si="0">ROUND(I119*H119,2)</f>
        <v>0</v>
      </c>
      <c r="K119" s="135"/>
      <c r="L119" s="32"/>
      <c r="M119" s="136" t="s">
        <v>1</v>
      </c>
      <c r="N119" s="137" t="s">
        <v>35</v>
      </c>
      <c r="P119" s="138">
        <f t="shared" ref="P119:P131" si="1">O119*H119</f>
        <v>0</v>
      </c>
      <c r="Q119" s="138">
        <v>0</v>
      </c>
      <c r="R119" s="138">
        <f t="shared" ref="R119:R131" si="2">Q119*H119</f>
        <v>0</v>
      </c>
      <c r="S119" s="138">
        <v>0</v>
      </c>
      <c r="T119" s="139">
        <f t="shared" ref="T119:T131" si="3">S119*H119</f>
        <v>0</v>
      </c>
      <c r="AR119" s="140" t="s">
        <v>122</v>
      </c>
      <c r="AT119" s="140" t="s">
        <v>118</v>
      </c>
      <c r="AU119" s="140" t="s">
        <v>77</v>
      </c>
      <c r="AY119" s="17" t="s">
        <v>117</v>
      </c>
      <c r="BE119" s="141">
        <f t="shared" ref="BE119:BE131" si="4">IF(N119="základní",J119,0)</f>
        <v>0</v>
      </c>
      <c r="BF119" s="141">
        <f t="shared" ref="BF119:BF131" si="5">IF(N119="snížená",J119,0)</f>
        <v>0</v>
      </c>
      <c r="BG119" s="141">
        <f t="shared" ref="BG119:BG131" si="6">IF(N119="zákl. přenesená",J119,0)</f>
        <v>0</v>
      </c>
      <c r="BH119" s="141">
        <f t="shared" ref="BH119:BH131" si="7">IF(N119="sníž. přenesená",J119,0)</f>
        <v>0</v>
      </c>
      <c r="BI119" s="141">
        <f t="shared" ref="BI119:BI131" si="8">IF(N119="nulová",J119,0)</f>
        <v>0</v>
      </c>
      <c r="BJ119" s="17" t="s">
        <v>77</v>
      </c>
      <c r="BK119" s="141">
        <f t="shared" ref="BK119:BK131" si="9">ROUND(I119*H119,2)</f>
        <v>0</v>
      </c>
      <c r="BL119" s="17" t="s">
        <v>122</v>
      </c>
      <c r="BM119" s="140" t="s">
        <v>123</v>
      </c>
    </row>
    <row r="120" spans="2:65" s="1" customFormat="1" ht="16.5" customHeight="1" x14ac:dyDescent="0.2">
      <c r="B120" s="127"/>
      <c r="C120" s="128" t="s">
        <v>79</v>
      </c>
      <c r="D120" s="128" t="s">
        <v>118</v>
      </c>
      <c r="E120" s="129" t="s">
        <v>124</v>
      </c>
      <c r="F120" s="130" t="s">
        <v>125</v>
      </c>
      <c r="G120" s="131" t="s">
        <v>126</v>
      </c>
      <c r="H120" s="132">
        <v>1</v>
      </c>
      <c r="I120" s="133"/>
      <c r="J120" s="134">
        <f t="shared" si="0"/>
        <v>0</v>
      </c>
      <c r="K120" s="135"/>
      <c r="L120" s="32"/>
      <c r="M120" s="136" t="s">
        <v>1</v>
      </c>
      <c r="N120" s="137" t="s">
        <v>35</v>
      </c>
      <c r="P120" s="138">
        <f t="shared" si="1"/>
        <v>0</v>
      </c>
      <c r="Q120" s="138">
        <v>0</v>
      </c>
      <c r="R120" s="138">
        <f t="shared" si="2"/>
        <v>0</v>
      </c>
      <c r="S120" s="138">
        <v>0</v>
      </c>
      <c r="T120" s="139">
        <f t="shared" si="3"/>
        <v>0</v>
      </c>
      <c r="AR120" s="140" t="s">
        <v>122</v>
      </c>
      <c r="AT120" s="140" t="s">
        <v>118</v>
      </c>
      <c r="AU120" s="140" t="s">
        <v>77</v>
      </c>
      <c r="AY120" s="17" t="s">
        <v>117</v>
      </c>
      <c r="BE120" s="141">
        <f t="shared" si="4"/>
        <v>0</v>
      </c>
      <c r="BF120" s="141">
        <f t="shared" si="5"/>
        <v>0</v>
      </c>
      <c r="BG120" s="141">
        <f t="shared" si="6"/>
        <v>0</v>
      </c>
      <c r="BH120" s="141">
        <f t="shared" si="7"/>
        <v>0</v>
      </c>
      <c r="BI120" s="141">
        <f t="shared" si="8"/>
        <v>0</v>
      </c>
      <c r="BJ120" s="17" t="s">
        <v>77</v>
      </c>
      <c r="BK120" s="141">
        <f t="shared" si="9"/>
        <v>0</v>
      </c>
      <c r="BL120" s="17" t="s">
        <v>122</v>
      </c>
      <c r="BM120" s="140" t="s">
        <v>127</v>
      </c>
    </row>
    <row r="121" spans="2:65" s="1" customFormat="1" ht="33" customHeight="1" x14ac:dyDescent="0.2">
      <c r="B121" s="127"/>
      <c r="C121" s="128" t="s">
        <v>128</v>
      </c>
      <c r="D121" s="128" t="s">
        <v>118</v>
      </c>
      <c r="E121" s="129" t="s">
        <v>129</v>
      </c>
      <c r="F121" s="130" t="s">
        <v>130</v>
      </c>
      <c r="G121" s="131" t="s">
        <v>126</v>
      </c>
      <c r="H121" s="132">
        <v>1</v>
      </c>
      <c r="I121" s="133"/>
      <c r="J121" s="134">
        <f t="shared" si="0"/>
        <v>0</v>
      </c>
      <c r="K121" s="135"/>
      <c r="L121" s="32"/>
      <c r="M121" s="136" t="s">
        <v>1</v>
      </c>
      <c r="N121" s="137" t="s">
        <v>35</v>
      </c>
      <c r="P121" s="138">
        <f t="shared" si="1"/>
        <v>0</v>
      </c>
      <c r="Q121" s="138">
        <v>0</v>
      </c>
      <c r="R121" s="138">
        <f t="shared" si="2"/>
        <v>0</v>
      </c>
      <c r="S121" s="138">
        <v>0</v>
      </c>
      <c r="T121" s="139">
        <f t="shared" si="3"/>
        <v>0</v>
      </c>
      <c r="AR121" s="140" t="s">
        <v>122</v>
      </c>
      <c r="AT121" s="140" t="s">
        <v>118</v>
      </c>
      <c r="AU121" s="140" t="s">
        <v>77</v>
      </c>
      <c r="AY121" s="17" t="s">
        <v>117</v>
      </c>
      <c r="BE121" s="141">
        <f t="shared" si="4"/>
        <v>0</v>
      </c>
      <c r="BF121" s="141">
        <f t="shared" si="5"/>
        <v>0</v>
      </c>
      <c r="BG121" s="141">
        <f t="shared" si="6"/>
        <v>0</v>
      </c>
      <c r="BH121" s="141">
        <f t="shared" si="7"/>
        <v>0</v>
      </c>
      <c r="BI121" s="141">
        <f t="shared" si="8"/>
        <v>0</v>
      </c>
      <c r="BJ121" s="17" t="s">
        <v>77</v>
      </c>
      <c r="BK121" s="141">
        <f t="shared" si="9"/>
        <v>0</v>
      </c>
      <c r="BL121" s="17" t="s">
        <v>122</v>
      </c>
      <c r="BM121" s="140" t="s">
        <v>131</v>
      </c>
    </row>
    <row r="122" spans="2:65" s="1" customFormat="1" ht="16.5" customHeight="1" x14ac:dyDescent="0.2">
      <c r="B122" s="127"/>
      <c r="C122" s="128" t="s">
        <v>122</v>
      </c>
      <c r="D122" s="128" t="s">
        <v>118</v>
      </c>
      <c r="E122" s="129" t="s">
        <v>132</v>
      </c>
      <c r="F122" s="130" t="s">
        <v>133</v>
      </c>
      <c r="G122" s="131" t="s">
        <v>134</v>
      </c>
      <c r="H122" s="132">
        <v>13.4</v>
      </c>
      <c r="I122" s="133"/>
      <c r="J122" s="134">
        <f t="shared" si="0"/>
        <v>0</v>
      </c>
      <c r="K122" s="135"/>
      <c r="L122" s="32"/>
      <c r="M122" s="136" t="s">
        <v>1</v>
      </c>
      <c r="N122" s="137" t="s">
        <v>35</v>
      </c>
      <c r="P122" s="138">
        <f t="shared" si="1"/>
        <v>0</v>
      </c>
      <c r="Q122" s="138">
        <v>0</v>
      </c>
      <c r="R122" s="138">
        <f t="shared" si="2"/>
        <v>0</v>
      </c>
      <c r="S122" s="138">
        <v>0</v>
      </c>
      <c r="T122" s="139">
        <f t="shared" si="3"/>
        <v>0</v>
      </c>
      <c r="AR122" s="140" t="s">
        <v>122</v>
      </c>
      <c r="AT122" s="140" t="s">
        <v>118</v>
      </c>
      <c r="AU122" s="140" t="s">
        <v>77</v>
      </c>
      <c r="AY122" s="17" t="s">
        <v>117</v>
      </c>
      <c r="BE122" s="141">
        <f t="shared" si="4"/>
        <v>0</v>
      </c>
      <c r="BF122" s="141">
        <f t="shared" si="5"/>
        <v>0</v>
      </c>
      <c r="BG122" s="141">
        <f t="shared" si="6"/>
        <v>0</v>
      </c>
      <c r="BH122" s="141">
        <f t="shared" si="7"/>
        <v>0</v>
      </c>
      <c r="BI122" s="141">
        <f t="shared" si="8"/>
        <v>0</v>
      </c>
      <c r="BJ122" s="17" t="s">
        <v>77</v>
      </c>
      <c r="BK122" s="141">
        <f t="shared" si="9"/>
        <v>0</v>
      </c>
      <c r="BL122" s="17" t="s">
        <v>122</v>
      </c>
      <c r="BM122" s="140" t="s">
        <v>135</v>
      </c>
    </row>
    <row r="123" spans="2:65" s="1" customFormat="1" ht="16.5" customHeight="1" x14ac:dyDescent="0.2">
      <c r="B123" s="127"/>
      <c r="C123" s="128" t="s">
        <v>116</v>
      </c>
      <c r="D123" s="128"/>
      <c r="E123" s="129"/>
      <c r="F123" s="266" t="s">
        <v>1769</v>
      </c>
      <c r="G123" s="131"/>
      <c r="H123" s="132"/>
      <c r="I123" s="133"/>
      <c r="J123" s="134">
        <f t="shared" si="0"/>
        <v>0</v>
      </c>
      <c r="K123" s="135"/>
      <c r="L123" s="32"/>
      <c r="M123" s="136" t="s">
        <v>1</v>
      </c>
      <c r="N123" s="137" t="s">
        <v>35</v>
      </c>
      <c r="P123" s="138">
        <f t="shared" si="1"/>
        <v>0</v>
      </c>
      <c r="Q123" s="138">
        <v>0</v>
      </c>
      <c r="R123" s="138">
        <f t="shared" si="2"/>
        <v>0</v>
      </c>
      <c r="S123" s="138">
        <v>0</v>
      </c>
      <c r="T123" s="139">
        <f t="shared" si="3"/>
        <v>0</v>
      </c>
      <c r="AR123" s="140" t="s">
        <v>122</v>
      </c>
      <c r="AT123" s="140" t="s">
        <v>118</v>
      </c>
      <c r="AU123" s="140" t="s">
        <v>77</v>
      </c>
      <c r="AY123" s="17" t="s">
        <v>117</v>
      </c>
      <c r="BE123" s="141">
        <f t="shared" si="4"/>
        <v>0</v>
      </c>
      <c r="BF123" s="141">
        <f t="shared" si="5"/>
        <v>0</v>
      </c>
      <c r="BG123" s="141">
        <f t="shared" si="6"/>
        <v>0</v>
      </c>
      <c r="BH123" s="141">
        <f t="shared" si="7"/>
        <v>0</v>
      </c>
      <c r="BI123" s="141">
        <f t="shared" si="8"/>
        <v>0</v>
      </c>
      <c r="BJ123" s="17" t="s">
        <v>77</v>
      </c>
      <c r="BK123" s="141">
        <f t="shared" si="9"/>
        <v>0</v>
      </c>
      <c r="BL123" s="17" t="s">
        <v>122</v>
      </c>
      <c r="BM123" s="140" t="s">
        <v>136</v>
      </c>
    </row>
    <row r="124" spans="2:65" s="1" customFormat="1" ht="21.75" customHeight="1" x14ac:dyDescent="0.2">
      <c r="B124" s="127"/>
      <c r="C124" s="128" t="s">
        <v>137</v>
      </c>
      <c r="D124" s="128" t="s">
        <v>118</v>
      </c>
      <c r="E124" s="129" t="s">
        <v>138</v>
      </c>
      <c r="F124" s="130" t="s">
        <v>139</v>
      </c>
      <c r="G124" s="131" t="s">
        <v>126</v>
      </c>
      <c r="H124" s="132">
        <v>1</v>
      </c>
      <c r="I124" s="133"/>
      <c r="J124" s="134">
        <f t="shared" si="0"/>
        <v>0</v>
      </c>
      <c r="K124" s="135"/>
      <c r="L124" s="32"/>
      <c r="M124" s="136" t="s">
        <v>1</v>
      </c>
      <c r="N124" s="137" t="s">
        <v>35</v>
      </c>
      <c r="P124" s="138">
        <f t="shared" si="1"/>
        <v>0</v>
      </c>
      <c r="Q124" s="138">
        <v>0</v>
      </c>
      <c r="R124" s="138">
        <f t="shared" si="2"/>
        <v>0</v>
      </c>
      <c r="S124" s="138">
        <v>0</v>
      </c>
      <c r="T124" s="139">
        <f t="shared" si="3"/>
        <v>0</v>
      </c>
      <c r="AR124" s="140" t="s">
        <v>122</v>
      </c>
      <c r="AT124" s="140" t="s">
        <v>118</v>
      </c>
      <c r="AU124" s="140" t="s">
        <v>77</v>
      </c>
      <c r="AY124" s="17" t="s">
        <v>117</v>
      </c>
      <c r="BE124" s="141">
        <f t="shared" si="4"/>
        <v>0</v>
      </c>
      <c r="BF124" s="141">
        <f t="shared" si="5"/>
        <v>0</v>
      </c>
      <c r="BG124" s="141">
        <f t="shared" si="6"/>
        <v>0</v>
      </c>
      <c r="BH124" s="141">
        <f t="shared" si="7"/>
        <v>0</v>
      </c>
      <c r="BI124" s="141">
        <f t="shared" si="8"/>
        <v>0</v>
      </c>
      <c r="BJ124" s="17" t="s">
        <v>77</v>
      </c>
      <c r="BK124" s="141">
        <f t="shared" si="9"/>
        <v>0</v>
      </c>
      <c r="BL124" s="17" t="s">
        <v>122</v>
      </c>
      <c r="BM124" s="140" t="s">
        <v>140</v>
      </c>
    </row>
    <row r="125" spans="2:65" s="1" customFormat="1" ht="33" customHeight="1" x14ac:dyDescent="0.2">
      <c r="B125" s="127"/>
      <c r="C125" s="128" t="s">
        <v>141</v>
      </c>
      <c r="D125" s="128" t="s">
        <v>118</v>
      </c>
      <c r="E125" s="129" t="s">
        <v>142</v>
      </c>
      <c r="F125" s="130" t="s">
        <v>143</v>
      </c>
      <c r="G125" s="131" t="s">
        <v>126</v>
      </c>
      <c r="H125" s="132">
        <v>1</v>
      </c>
      <c r="I125" s="133"/>
      <c r="J125" s="134">
        <f t="shared" si="0"/>
        <v>0</v>
      </c>
      <c r="K125" s="135"/>
      <c r="L125" s="32"/>
      <c r="M125" s="136" t="s">
        <v>1</v>
      </c>
      <c r="N125" s="137" t="s">
        <v>35</v>
      </c>
      <c r="P125" s="138">
        <f t="shared" si="1"/>
        <v>0</v>
      </c>
      <c r="Q125" s="138">
        <v>0</v>
      </c>
      <c r="R125" s="138">
        <f t="shared" si="2"/>
        <v>0</v>
      </c>
      <c r="S125" s="138">
        <v>0</v>
      </c>
      <c r="T125" s="139">
        <f t="shared" si="3"/>
        <v>0</v>
      </c>
      <c r="AR125" s="140" t="s">
        <v>122</v>
      </c>
      <c r="AT125" s="140" t="s">
        <v>118</v>
      </c>
      <c r="AU125" s="140" t="s">
        <v>77</v>
      </c>
      <c r="AY125" s="17" t="s">
        <v>117</v>
      </c>
      <c r="BE125" s="141">
        <f t="shared" si="4"/>
        <v>0</v>
      </c>
      <c r="BF125" s="141">
        <f t="shared" si="5"/>
        <v>0</v>
      </c>
      <c r="BG125" s="141">
        <f t="shared" si="6"/>
        <v>0</v>
      </c>
      <c r="BH125" s="141">
        <f t="shared" si="7"/>
        <v>0</v>
      </c>
      <c r="BI125" s="141">
        <f t="shared" si="8"/>
        <v>0</v>
      </c>
      <c r="BJ125" s="17" t="s">
        <v>77</v>
      </c>
      <c r="BK125" s="141">
        <f t="shared" si="9"/>
        <v>0</v>
      </c>
      <c r="BL125" s="17" t="s">
        <v>122</v>
      </c>
      <c r="BM125" s="140" t="s">
        <v>144</v>
      </c>
    </row>
    <row r="126" spans="2:65" s="1" customFormat="1" ht="33" customHeight="1" x14ac:dyDescent="0.2">
      <c r="B126" s="127"/>
      <c r="C126" s="128" t="s">
        <v>145</v>
      </c>
      <c r="D126" s="128" t="s">
        <v>118</v>
      </c>
      <c r="E126" s="129" t="s">
        <v>146</v>
      </c>
      <c r="F126" s="130" t="s">
        <v>147</v>
      </c>
      <c r="G126" s="131" t="s">
        <v>126</v>
      </c>
      <c r="H126" s="132">
        <v>1</v>
      </c>
      <c r="I126" s="133"/>
      <c r="J126" s="134">
        <f t="shared" si="0"/>
        <v>0</v>
      </c>
      <c r="K126" s="135"/>
      <c r="L126" s="32"/>
      <c r="M126" s="136" t="s">
        <v>1</v>
      </c>
      <c r="N126" s="137" t="s">
        <v>35</v>
      </c>
      <c r="P126" s="138">
        <f t="shared" si="1"/>
        <v>0</v>
      </c>
      <c r="Q126" s="138">
        <v>0</v>
      </c>
      <c r="R126" s="138">
        <f t="shared" si="2"/>
        <v>0</v>
      </c>
      <c r="S126" s="138">
        <v>0</v>
      </c>
      <c r="T126" s="139">
        <f t="shared" si="3"/>
        <v>0</v>
      </c>
      <c r="AR126" s="140" t="s">
        <v>122</v>
      </c>
      <c r="AT126" s="140" t="s">
        <v>118</v>
      </c>
      <c r="AU126" s="140" t="s">
        <v>77</v>
      </c>
      <c r="AY126" s="17" t="s">
        <v>117</v>
      </c>
      <c r="BE126" s="141">
        <f t="shared" si="4"/>
        <v>0</v>
      </c>
      <c r="BF126" s="141">
        <f t="shared" si="5"/>
        <v>0</v>
      </c>
      <c r="BG126" s="141">
        <f t="shared" si="6"/>
        <v>0</v>
      </c>
      <c r="BH126" s="141">
        <f t="shared" si="7"/>
        <v>0</v>
      </c>
      <c r="BI126" s="141">
        <f t="shared" si="8"/>
        <v>0</v>
      </c>
      <c r="BJ126" s="17" t="s">
        <v>77</v>
      </c>
      <c r="BK126" s="141">
        <f t="shared" si="9"/>
        <v>0</v>
      </c>
      <c r="BL126" s="17" t="s">
        <v>122</v>
      </c>
      <c r="BM126" s="140" t="s">
        <v>148</v>
      </c>
    </row>
    <row r="127" spans="2:65" s="1" customFormat="1" ht="24.15" customHeight="1" x14ac:dyDescent="0.2">
      <c r="B127" s="127"/>
      <c r="C127" s="128" t="s">
        <v>149</v>
      </c>
      <c r="D127" s="128" t="s">
        <v>118</v>
      </c>
      <c r="E127" s="129" t="s">
        <v>150</v>
      </c>
      <c r="F127" s="130" t="s">
        <v>151</v>
      </c>
      <c r="G127" s="131" t="s">
        <v>126</v>
      </c>
      <c r="H127" s="132">
        <v>1</v>
      </c>
      <c r="I127" s="133"/>
      <c r="J127" s="134">
        <f t="shared" si="0"/>
        <v>0</v>
      </c>
      <c r="K127" s="135"/>
      <c r="L127" s="32"/>
      <c r="M127" s="136" t="s">
        <v>1</v>
      </c>
      <c r="N127" s="137" t="s">
        <v>35</v>
      </c>
      <c r="P127" s="138">
        <f t="shared" si="1"/>
        <v>0</v>
      </c>
      <c r="Q127" s="138">
        <v>0</v>
      </c>
      <c r="R127" s="138">
        <f t="shared" si="2"/>
        <v>0</v>
      </c>
      <c r="S127" s="138">
        <v>0</v>
      </c>
      <c r="T127" s="139">
        <f t="shared" si="3"/>
        <v>0</v>
      </c>
      <c r="AR127" s="140" t="s">
        <v>122</v>
      </c>
      <c r="AT127" s="140" t="s">
        <v>118</v>
      </c>
      <c r="AU127" s="140" t="s">
        <v>77</v>
      </c>
      <c r="AY127" s="17" t="s">
        <v>117</v>
      </c>
      <c r="BE127" s="141">
        <f t="shared" si="4"/>
        <v>0</v>
      </c>
      <c r="BF127" s="141">
        <f t="shared" si="5"/>
        <v>0</v>
      </c>
      <c r="BG127" s="141">
        <f t="shared" si="6"/>
        <v>0</v>
      </c>
      <c r="BH127" s="141">
        <f t="shared" si="7"/>
        <v>0</v>
      </c>
      <c r="BI127" s="141">
        <f t="shared" si="8"/>
        <v>0</v>
      </c>
      <c r="BJ127" s="17" t="s">
        <v>77</v>
      </c>
      <c r="BK127" s="141">
        <f t="shared" si="9"/>
        <v>0</v>
      </c>
      <c r="BL127" s="17" t="s">
        <v>122</v>
      </c>
      <c r="BM127" s="140" t="s">
        <v>152</v>
      </c>
    </row>
    <row r="128" spans="2:65" s="1" customFormat="1" ht="21.75" customHeight="1" x14ac:dyDescent="0.2">
      <c r="B128" s="127"/>
      <c r="C128" s="128" t="s">
        <v>153</v>
      </c>
      <c r="D128" s="128" t="s">
        <v>118</v>
      </c>
      <c r="E128" s="129" t="s">
        <v>154</v>
      </c>
      <c r="F128" s="130" t="s">
        <v>155</v>
      </c>
      <c r="G128" s="131" t="s">
        <v>126</v>
      </c>
      <c r="H128" s="132">
        <v>1</v>
      </c>
      <c r="I128" s="133"/>
      <c r="J128" s="134">
        <f t="shared" si="0"/>
        <v>0</v>
      </c>
      <c r="K128" s="135"/>
      <c r="L128" s="32"/>
      <c r="M128" s="136" t="s">
        <v>1</v>
      </c>
      <c r="N128" s="137" t="s">
        <v>35</v>
      </c>
      <c r="P128" s="138">
        <f t="shared" si="1"/>
        <v>0</v>
      </c>
      <c r="Q128" s="138">
        <v>0</v>
      </c>
      <c r="R128" s="138">
        <f t="shared" si="2"/>
        <v>0</v>
      </c>
      <c r="S128" s="138">
        <v>0</v>
      </c>
      <c r="T128" s="139">
        <f t="shared" si="3"/>
        <v>0</v>
      </c>
      <c r="AR128" s="140" t="s">
        <v>122</v>
      </c>
      <c r="AT128" s="140" t="s">
        <v>118</v>
      </c>
      <c r="AU128" s="140" t="s">
        <v>77</v>
      </c>
      <c r="AY128" s="17" t="s">
        <v>117</v>
      </c>
      <c r="BE128" s="141">
        <f t="shared" si="4"/>
        <v>0</v>
      </c>
      <c r="BF128" s="141">
        <f t="shared" si="5"/>
        <v>0</v>
      </c>
      <c r="BG128" s="141">
        <f t="shared" si="6"/>
        <v>0</v>
      </c>
      <c r="BH128" s="141">
        <f t="shared" si="7"/>
        <v>0</v>
      </c>
      <c r="BI128" s="141">
        <f t="shared" si="8"/>
        <v>0</v>
      </c>
      <c r="BJ128" s="17" t="s">
        <v>77</v>
      </c>
      <c r="BK128" s="141">
        <f t="shared" si="9"/>
        <v>0</v>
      </c>
      <c r="BL128" s="17" t="s">
        <v>122</v>
      </c>
      <c r="BM128" s="140" t="s">
        <v>156</v>
      </c>
    </row>
    <row r="129" spans="2:65" s="1" customFormat="1" ht="24.15" customHeight="1" x14ac:dyDescent="0.2">
      <c r="B129" s="127"/>
      <c r="C129" s="128" t="s">
        <v>157</v>
      </c>
      <c r="D129" s="128" t="s">
        <v>118</v>
      </c>
      <c r="E129" s="129" t="s">
        <v>158</v>
      </c>
      <c r="F129" s="130" t="s">
        <v>159</v>
      </c>
      <c r="G129" s="131" t="s">
        <v>126</v>
      </c>
      <c r="H129" s="132">
        <v>1</v>
      </c>
      <c r="I129" s="133">
        <v>50000</v>
      </c>
      <c r="J129" s="134">
        <f t="shared" si="0"/>
        <v>50000</v>
      </c>
      <c r="K129" s="135"/>
      <c r="L129" s="32"/>
      <c r="M129" s="136" t="s">
        <v>1</v>
      </c>
      <c r="N129" s="137" t="s">
        <v>35</v>
      </c>
      <c r="P129" s="138">
        <f t="shared" si="1"/>
        <v>0</v>
      </c>
      <c r="Q129" s="138">
        <v>0</v>
      </c>
      <c r="R129" s="138">
        <f t="shared" si="2"/>
        <v>0</v>
      </c>
      <c r="S129" s="138">
        <v>0</v>
      </c>
      <c r="T129" s="139">
        <f t="shared" si="3"/>
        <v>0</v>
      </c>
      <c r="AR129" s="140" t="s">
        <v>122</v>
      </c>
      <c r="AT129" s="140" t="s">
        <v>118</v>
      </c>
      <c r="AU129" s="140" t="s">
        <v>77</v>
      </c>
      <c r="AY129" s="17" t="s">
        <v>117</v>
      </c>
      <c r="BE129" s="141">
        <f t="shared" si="4"/>
        <v>50000</v>
      </c>
      <c r="BF129" s="141">
        <f t="shared" si="5"/>
        <v>0</v>
      </c>
      <c r="BG129" s="141">
        <f t="shared" si="6"/>
        <v>0</v>
      </c>
      <c r="BH129" s="141">
        <f t="shared" si="7"/>
        <v>0</v>
      </c>
      <c r="BI129" s="141">
        <f t="shared" si="8"/>
        <v>0</v>
      </c>
      <c r="BJ129" s="17" t="s">
        <v>77</v>
      </c>
      <c r="BK129" s="141">
        <f t="shared" si="9"/>
        <v>50000</v>
      </c>
      <c r="BL129" s="17" t="s">
        <v>122</v>
      </c>
      <c r="BM129" s="140" t="s">
        <v>160</v>
      </c>
    </row>
    <row r="130" spans="2:65" s="1" customFormat="1" ht="16.5" customHeight="1" x14ac:dyDescent="0.2">
      <c r="B130" s="127"/>
      <c r="C130" s="128" t="s">
        <v>8</v>
      </c>
      <c r="D130" s="128" t="s">
        <v>118</v>
      </c>
      <c r="E130" s="129" t="s">
        <v>161</v>
      </c>
      <c r="F130" s="130" t="s">
        <v>162</v>
      </c>
      <c r="G130" s="131" t="s">
        <v>126</v>
      </c>
      <c r="H130" s="132">
        <v>1</v>
      </c>
      <c r="I130" s="133"/>
      <c r="J130" s="134">
        <f t="shared" si="0"/>
        <v>0</v>
      </c>
      <c r="K130" s="135"/>
      <c r="L130" s="32"/>
      <c r="M130" s="136" t="s">
        <v>1</v>
      </c>
      <c r="N130" s="137" t="s">
        <v>35</v>
      </c>
      <c r="P130" s="138">
        <f t="shared" si="1"/>
        <v>0</v>
      </c>
      <c r="Q130" s="138">
        <v>0</v>
      </c>
      <c r="R130" s="138">
        <f t="shared" si="2"/>
        <v>0</v>
      </c>
      <c r="S130" s="138">
        <v>0</v>
      </c>
      <c r="T130" s="139">
        <f t="shared" si="3"/>
        <v>0</v>
      </c>
      <c r="AR130" s="140" t="s">
        <v>122</v>
      </c>
      <c r="AT130" s="140" t="s">
        <v>118</v>
      </c>
      <c r="AU130" s="140" t="s">
        <v>77</v>
      </c>
      <c r="AY130" s="17" t="s">
        <v>117</v>
      </c>
      <c r="BE130" s="141">
        <f t="shared" si="4"/>
        <v>0</v>
      </c>
      <c r="BF130" s="141">
        <f t="shared" si="5"/>
        <v>0</v>
      </c>
      <c r="BG130" s="141">
        <f t="shared" si="6"/>
        <v>0</v>
      </c>
      <c r="BH130" s="141">
        <f t="shared" si="7"/>
        <v>0</v>
      </c>
      <c r="BI130" s="141">
        <f t="shared" si="8"/>
        <v>0</v>
      </c>
      <c r="BJ130" s="17" t="s">
        <v>77</v>
      </c>
      <c r="BK130" s="141">
        <f t="shared" si="9"/>
        <v>0</v>
      </c>
      <c r="BL130" s="17" t="s">
        <v>122</v>
      </c>
      <c r="BM130" s="140" t="s">
        <v>163</v>
      </c>
    </row>
    <row r="131" spans="2:65" s="1" customFormat="1" ht="16.5" customHeight="1" x14ac:dyDescent="0.2">
      <c r="B131" s="127"/>
      <c r="C131" s="128" t="s">
        <v>164</v>
      </c>
      <c r="D131" s="128" t="s">
        <v>118</v>
      </c>
      <c r="E131" s="129" t="s">
        <v>165</v>
      </c>
      <c r="F131" s="130" t="s">
        <v>166</v>
      </c>
      <c r="G131" s="131" t="s">
        <v>167</v>
      </c>
      <c r="H131" s="132">
        <v>70</v>
      </c>
      <c r="I131" s="133"/>
      <c r="J131" s="134">
        <f t="shared" si="0"/>
        <v>0</v>
      </c>
      <c r="K131" s="135"/>
      <c r="L131" s="32"/>
      <c r="M131" s="142" t="s">
        <v>1</v>
      </c>
      <c r="N131" s="143" t="s">
        <v>35</v>
      </c>
      <c r="O131" s="144"/>
      <c r="P131" s="145">
        <f t="shared" si="1"/>
        <v>0</v>
      </c>
      <c r="Q131" s="145">
        <v>0</v>
      </c>
      <c r="R131" s="145">
        <f t="shared" si="2"/>
        <v>0</v>
      </c>
      <c r="S131" s="145">
        <v>0</v>
      </c>
      <c r="T131" s="146">
        <f t="shared" si="3"/>
        <v>0</v>
      </c>
      <c r="AR131" s="140" t="s">
        <v>122</v>
      </c>
      <c r="AT131" s="140" t="s">
        <v>118</v>
      </c>
      <c r="AU131" s="140" t="s">
        <v>77</v>
      </c>
      <c r="AY131" s="17" t="s">
        <v>117</v>
      </c>
      <c r="BE131" s="141">
        <f t="shared" si="4"/>
        <v>0</v>
      </c>
      <c r="BF131" s="141">
        <f t="shared" si="5"/>
        <v>0</v>
      </c>
      <c r="BG131" s="141">
        <f t="shared" si="6"/>
        <v>0</v>
      </c>
      <c r="BH131" s="141">
        <f t="shared" si="7"/>
        <v>0</v>
      </c>
      <c r="BI131" s="141">
        <f t="shared" si="8"/>
        <v>0</v>
      </c>
      <c r="BJ131" s="17" t="s">
        <v>77</v>
      </c>
      <c r="BK131" s="141">
        <f t="shared" si="9"/>
        <v>0</v>
      </c>
      <c r="BL131" s="17" t="s">
        <v>122</v>
      </c>
      <c r="BM131" s="140" t="s">
        <v>168</v>
      </c>
    </row>
    <row r="132" spans="2:65" s="1" customFormat="1" ht="6.9" customHeight="1" x14ac:dyDescent="0.2">
      <c r="B132" s="44"/>
      <c r="C132" s="45"/>
      <c r="D132" s="45"/>
      <c r="E132" s="45"/>
      <c r="F132" s="45"/>
      <c r="G132" s="45"/>
      <c r="H132" s="45"/>
      <c r="I132" s="45"/>
      <c r="J132" s="45"/>
      <c r="K132" s="45"/>
      <c r="L132" s="32"/>
    </row>
  </sheetData>
  <autoFilter ref="C116:K131" xr:uid="{00000000-0009-0000-0000-000001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7" fitToHeight="10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402"/>
  <sheetViews>
    <sheetView showGridLines="0" topLeftCell="A164" workbookViewId="0">
      <selection activeCell="E18" sqref="E18:H18"/>
    </sheetView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246" t="s">
        <v>5</v>
      </c>
      <c r="M2" s="247"/>
      <c r="N2" s="247"/>
      <c r="O2" s="247"/>
      <c r="P2" s="247"/>
      <c r="Q2" s="247"/>
      <c r="R2" s="247"/>
      <c r="S2" s="247"/>
      <c r="T2" s="247"/>
      <c r="U2" s="247"/>
      <c r="V2" s="247"/>
      <c r="AT2" s="17" t="s">
        <v>82</v>
      </c>
    </row>
    <row r="3" spans="2:46" ht="6.9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79</v>
      </c>
    </row>
    <row r="4" spans="2:46" ht="24.9" customHeight="1" x14ac:dyDescent="0.2">
      <c r="B4" s="20"/>
      <c r="D4" s="21" t="s">
        <v>92</v>
      </c>
      <c r="L4" s="20"/>
      <c r="M4" s="88" t="s">
        <v>10</v>
      </c>
      <c r="AT4" s="17" t="s">
        <v>3</v>
      </c>
    </row>
    <row r="5" spans="2:46" ht="6.9" customHeight="1" x14ac:dyDescent="0.2">
      <c r="B5" s="20"/>
      <c r="L5" s="20"/>
    </row>
    <row r="6" spans="2:46" ht="12" customHeight="1" x14ac:dyDescent="0.2">
      <c r="B6" s="20"/>
      <c r="D6" s="27" t="s">
        <v>15</v>
      </c>
      <c r="L6" s="20"/>
    </row>
    <row r="7" spans="2:46" ht="26.25" customHeight="1" x14ac:dyDescent="0.2">
      <c r="B7" s="20"/>
      <c r="E7" s="261" t="str">
        <f>'Rekapitulace stavby'!K6</f>
        <v>Dolní Dvořiště (č. p. 157 - č. p. 40) - OBNOVA VODOVODU A KANALIZACE, Dolní Dvořiště (č. p. 157 - č. p. 40) - OBNOVA KOMUNIKACE</v>
      </c>
      <c r="F7" s="262"/>
      <c r="G7" s="262"/>
      <c r="H7" s="262"/>
      <c r="L7" s="20"/>
    </row>
    <row r="8" spans="2:46" s="1" customFormat="1" ht="12" customHeight="1" x14ac:dyDescent="0.2">
      <c r="B8" s="32"/>
      <c r="D8" s="27" t="s">
        <v>93</v>
      </c>
      <c r="L8" s="32"/>
    </row>
    <row r="9" spans="2:46" s="1" customFormat="1" ht="16.5" customHeight="1" x14ac:dyDescent="0.2">
      <c r="B9" s="32"/>
      <c r="E9" s="240" t="s">
        <v>169</v>
      </c>
      <c r="F9" s="260"/>
      <c r="G9" s="260"/>
      <c r="H9" s="260"/>
      <c r="L9" s="32"/>
    </row>
    <row r="10" spans="2:46" s="1" customFormat="1" x14ac:dyDescent="0.2">
      <c r="B10" s="32"/>
      <c r="L10" s="32"/>
    </row>
    <row r="11" spans="2:46" s="1" customFormat="1" ht="12" customHeight="1" x14ac:dyDescent="0.2">
      <c r="B11" s="32"/>
      <c r="D11" s="27" t="s">
        <v>16</v>
      </c>
      <c r="F11" s="25" t="s">
        <v>1</v>
      </c>
      <c r="I11" s="27" t="s">
        <v>17</v>
      </c>
      <c r="J11" s="25" t="s">
        <v>1</v>
      </c>
      <c r="L11" s="32"/>
    </row>
    <row r="12" spans="2:46" s="1" customFormat="1" ht="12" customHeight="1" x14ac:dyDescent="0.2">
      <c r="B12" s="32"/>
      <c r="D12" s="27" t="s">
        <v>18</v>
      </c>
      <c r="F12" s="25" t="s">
        <v>19</v>
      </c>
      <c r="I12" s="27" t="s">
        <v>20</v>
      </c>
      <c r="J12" s="52"/>
      <c r="L12" s="32"/>
    </row>
    <row r="13" spans="2:46" s="1" customFormat="1" ht="10.95" customHeight="1" x14ac:dyDescent="0.2">
      <c r="B13" s="32"/>
      <c r="L13" s="32"/>
    </row>
    <row r="14" spans="2:46" s="1" customFormat="1" ht="12" customHeight="1" x14ac:dyDescent="0.2">
      <c r="B14" s="32"/>
      <c r="D14" s="27" t="s">
        <v>21</v>
      </c>
      <c r="I14" s="27" t="s">
        <v>22</v>
      </c>
      <c r="J14" s="25" t="s">
        <v>1</v>
      </c>
      <c r="L14" s="32"/>
    </row>
    <row r="15" spans="2:46" s="1" customFormat="1" ht="18" customHeight="1" x14ac:dyDescent="0.2">
      <c r="B15" s="32"/>
      <c r="E15" s="25" t="s">
        <v>23</v>
      </c>
      <c r="I15" s="27" t="s">
        <v>24</v>
      </c>
      <c r="J15" s="25" t="s">
        <v>1</v>
      </c>
      <c r="L15" s="32"/>
    </row>
    <row r="16" spans="2:46" s="1" customFormat="1" ht="6.9" customHeight="1" x14ac:dyDescent="0.2">
      <c r="B16" s="32"/>
      <c r="L16" s="32"/>
    </row>
    <row r="17" spans="2:12" s="1" customFormat="1" ht="12" customHeight="1" x14ac:dyDescent="0.2">
      <c r="B17" s="32"/>
      <c r="D17" s="27" t="s">
        <v>25</v>
      </c>
      <c r="I17" s="27" t="s">
        <v>22</v>
      </c>
      <c r="J17" s="28"/>
      <c r="L17" s="32"/>
    </row>
    <row r="18" spans="2:12" s="1" customFormat="1" ht="18" customHeight="1" x14ac:dyDescent="0.2">
      <c r="B18" s="32"/>
      <c r="E18" s="263"/>
      <c r="F18" s="255"/>
      <c r="G18" s="255"/>
      <c r="H18" s="255"/>
      <c r="I18" s="27" t="s">
        <v>24</v>
      </c>
      <c r="J18" s="28"/>
      <c r="L18" s="32"/>
    </row>
    <row r="19" spans="2:12" s="1" customFormat="1" ht="6.9" customHeight="1" x14ac:dyDescent="0.2">
      <c r="B19" s="32"/>
      <c r="L19" s="32"/>
    </row>
    <row r="20" spans="2:12" s="1" customFormat="1" ht="12" customHeight="1" x14ac:dyDescent="0.2">
      <c r="B20" s="32"/>
      <c r="D20" s="27" t="s">
        <v>26</v>
      </c>
      <c r="I20" s="27" t="s">
        <v>22</v>
      </c>
      <c r="J20" s="25"/>
      <c r="L20" s="32"/>
    </row>
    <row r="21" spans="2:12" s="1" customFormat="1" ht="18" customHeight="1" x14ac:dyDescent="0.2">
      <c r="B21" s="32"/>
      <c r="E21" s="25" t="s">
        <v>1762</v>
      </c>
      <c r="I21" s="27" t="s">
        <v>24</v>
      </c>
      <c r="J21" s="25" t="s">
        <v>1</v>
      </c>
      <c r="L21" s="32"/>
    </row>
    <row r="22" spans="2:12" s="1" customFormat="1" ht="6.9" customHeight="1" x14ac:dyDescent="0.2">
      <c r="B22" s="32"/>
      <c r="L22" s="32"/>
    </row>
    <row r="23" spans="2:12" s="1" customFormat="1" ht="12" customHeight="1" x14ac:dyDescent="0.2">
      <c r="B23" s="32"/>
      <c r="D23" s="27" t="s">
        <v>28</v>
      </c>
      <c r="I23" s="27" t="s">
        <v>22</v>
      </c>
      <c r="J23" s="25" t="str">
        <f>IF('Rekapitulace stavby'!AN19="","",'Rekapitulace stavby'!AN19)</f>
        <v/>
      </c>
      <c r="L23" s="32"/>
    </row>
    <row r="24" spans="2:12" s="1" customFormat="1" ht="18" customHeight="1" x14ac:dyDescent="0.2">
      <c r="B24" s="32"/>
      <c r="E24" s="25" t="str">
        <f>IF('Rekapitulace stavby'!E20="","",'Rekapitulace stavby'!E20)</f>
        <v xml:space="preserve"> </v>
      </c>
      <c r="I24" s="27" t="s">
        <v>24</v>
      </c>
      <c r="J24" s="25" t="str">
        <f>IF('Rekapitulace stavby'!AN20="","",'Rekapitulace stavby'!AN20)</f>
        <v/>
      </c>
      <c r="L24" s="32"/>
    </row>
    <row r="25" spans="2:12" s="1" customFormat="1" ht="6.9" customHeight="1" x14ac:dyDescent="0.2">
      <c r="B25" s="32"/>
      <c r="L25" s="32"/>
    </row>
    <row r="26" spans="2:12" s="1" customFormat="1" ht="12" customHeight="1" x14ac:dyDescent="0.2">
      <c r="B26" s="32"/>
      <c r="D26" s="27" t="s">
        <v>29</v>
      </c>
      <c r="L26" s="32"/>
    </row>
    <row r="27" spans="2:12" s="7" customFormat="1" ht="16.5" customHeight="1" x14ac:dyDescent="0.2">
      <c r="B27" s="89"/>
      <c r="E27" s="259" t="s">
        <v>1</v>
      </c>
      <c r="F27" s="259"/>
      <c r="G27" s="259"/>
      <c r="H27" s="259"/>
      <c r="L27" s="89"/>
    </row>
    <row r="28" spans="2:12" s="1" customFormat="1" ht="6.9" customHeight="1" x14ac:dyDescent="0.2">
      <c r="B28" s="32"/>
      <c r="L28" s="32"/>
    </row>
    <row r="29" spans="2:12" s="1" customFormat="1" ht="6.9" customHeight="1" x14ac:dyDescent="0.2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 x14ac:dyDescent="0.2">
      <c r="B30" s="32"/>
      <c r="D30" s="90" t="s">
        <v>30</v>
      </c>
      <c r="J30" s="66">
        <f>ROUND(J130, 2)</f>
        <v>0</v>
      </c>
      <c r="L30" s="32"/>
    </row>
    <row r="31" spans="2:12" s="1" customFormat="1" ht="6.9" customHeight="1" x14ac:dyDescent="0.2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" customHeight="1" x14ac:dyDescent="0.2">
      <c r="B32" s="32"/>
      <c r="F32" s="35" t="s">
        <v>32</v>
      </c>
      <c r="I32" s="35" t="s">
        <v>31</v>
      </c>
      <c r="J32" s="35" t="s">
        <v>33</v>
      </c>
      <c r="L32" s="32"/>
    </row>
    <row r="33" spans="2:12" s="1" customFormat="1" ht="14.4" customHeight="1" x14ac:dyDescent="0.2">
      <c r="B33" s="32"/>
      <c r="D33" s="55" t="s">
        <v>34</v>
      </c>
      <c r="E33" s="27" t="s">
        <v>35</v>
      </c>
      <c r="F33" s="91">
        <f>ROUND((SUM(BE130:BE401)),  2)</f>
        <v>0</v>
      </c>
      <c r="I33" s="92">
        <v>0.21</v>
      </c>
      <c r="J33" s="91">
        <f>ROUND(((SUM(BE130:BE401))*I33),  2)</f>
        <v>0</v>
      </c>
      <c r="L33" s="32"/>
    </row>
    <row r="34" spans="2:12" s="1" customFormat="1" ht="14.4" customHeight="1" x14ac:dyDescent="0.2">
      <c r="B34" s="32"/>
      <c r="E34" s="27" t="s">
        <v>36</v>
      </c>
      <c r="F34" s="91">
        <f>ROUND((SUM(BF130:BF401)),  2)</f>
        <v>0</v>
      </c>
      <c r="I34" s="92">
        <v>0.12</v>
      </c>
      <c r="J34" s="91">
        <f>ROUND(((SUM(BF130:BF401))*I34),  2)</f>
        <v>0</v>
      </c>
      <c r="L34" s="32"/>
    </row>
    <row r="35" spans="2:12" s="1" customFormat="1" ht="14.4" hidden="1" customHeight="1" x14ac:dyDescent="0.2">
      <c r="B35" s="32"/>
      <c r="E35" s="27" t="s">
        <v>37</v>
      </c>
      <c r="F35" s="91">
        <f>ROUND((SUM(BG130:BG401)),  2)</f>
        <v>0</v>
      </c>
      <c r="I35" s="92">
        <v>0.21</v>
      </c>
      <c r="J35" s="91">
        <f>0</f>
        <v>0</v>
      </c>
      <c r="L35" s="32"/>
    </row>
    <row r="36" spans="2:12" s="1" customFormat="1" ht="14.4" hidden="1" customHeight="1" x14ac:dyDescent="0.2">
      <c r="B36" s="32"/>
      <c r="E36" s="27" t="s">
        <v>38</v>
      </c>
      <c r="F36" s="91">
        <f>ROUND((SUM(BH130:BH401)),  2)</f>
        <v>0</v>
      </c>
      <c r="I36" s="92">
        <v>0.12</v>
      </c>
      <c r="J36" s="91">
        <f>0</f>
        <v>0</v>
      </c>
      <c r="L36" s="32"/>
    </row>
    <row r="37" spans="2:12" s="1" customFormat="1" ht="14.4" hidden="1" customHeight="1" x14ac:dyDescent="0.2">
      <c r="B37" s="32"/>
      <c r="E37" s="27" t="s">
        <v>39</v>
      </c>
      <c r="F37" s="91">
        <f>ROUND((SUM(BI130:BI401)),  2)</f>
        <v>0</v>
      </c>
      <c r="I37" s="92">
        <v>0</v>
      </c>
      <c r="J37" s="91">
        <f>0</f>
        <v>0</v>
      </c>
      <c r="L37" s="32"/>
    </row>
    <row r="38" spans="2:12" s="1" customFormat="1" ht="6.9" customHeight="1" x14ac:dyDescent="0.2">
      <c r="B38" s="32"/>
      <c r="L38" s="32"/>
    </row>
    <row r="39" spans="2:12" s="1" customFormat="1" ht="25.35" customHeight="1" x14ac:dyDescent="0.2">
      <c r="B39" s="32"/>
      <c r="C39" s="93"/>
      <c r="D39" s="94" t="s">
        <v>40</v>
      </c>
      <c r="E39" s="57"/>
      <c r="F39" s="57"/>
      <c r="G39" s="95" t="s">
        <v>41</v>
      </c>
      <c r="H39" s="96" t="s">
        <v>42</v>
      </c>
      <c r="I39" s="57"/>
      <c r="J39" s="97">
        <f>SUM(J30:J37)</f>
        <v>0</v>
      </c>
      <c r="K39" s="98"/>
      <c r="L39" s="32"/>
    </row>
    <row r="40" spans="2:12" s="1" customFormat="1" ht="14.4" customHeight="1" x14ac:dyDescent="0.2">
      <c r="B40" s="32"/>
      <c r="L40" s="32"/>
    </row>
    <row r="41" spans="2:12" ht="14.4" customHeight="1" x14ac:dyDescent="0.2">
      <c r="B41" s="20"/>
      <c r="L41" s="20"/>
    </row>
    <row r="42" spans="2:12" ht="14.4" customHeight="1" x14ac:dyDescent="0.2">
      <c r="B42" s="20"/>
      <c r="L42" s="20"/>
    </row>
    <row r="43" spans="2:12" ht="14.4" customHeight="1" x14ac:dyDescent="0.2">
      <c r="B43" s="20"/>
      <c r="L43" s="20"/>
    </row>
    <row r="44" spans="2:12" ht="14.4" customHeight="1" x14ac:dyDescent="0.2">
      <c r="B44" s="20"/>
      <c r="L44" s="20"/>
    </row>
    <row r="45" spans="2:12" ht="14.4" customHeight="1" x14ac:dyDescent="0.2">
      <c r="B45" s="20"/>
      <c r="L45" s="20"/>
    </row>
    <row r="46" spans="2:12" ht="14.4" customHeight="1" x14ac:dyDescent="0.2">
      <c r="B46" s="20"/>
      <c r="L46" s="20"/>
    </row>
    <row r="47" spans="2:12" ht="14.4" customHeight="1" x14ac:dyDescent="0.2">
      <c r="B47" s="20"/>
      <c r="L47" s="20"/>
    </row>
    <row r="48" spans="2:12" ht="14.4" customHeight="1" x14ac:dyDescent="0.2">
      <c r="B48" s="20"/>
      <c r="L48" s="20"/>
    </row>
    <row r="49" spans="2:12" ht="14.4" customHeight="1" x14ac:dyDescent="0.2">
      <c r="B49" s="20"/>
      <c r="L49" s="20"/>
    </row>
    <row r="50" spans="2:12" s="1" customFormat="1" ht="14.4" customHeight="1" x14ac:dyDescent="0.2">
      <c r="B50" s="32"/>
      <c r="D50" s="41" t="s">
        <v>43</v>
      </c>
      <c r="E50" s="42"/>
      <c r="F50" s="42"/>
      <c r="G50" s="41" t="s">
        <v>44</v>
      </c>
      <c r="H50" s="42"/>
      <c r="I50" s="42"/>
      <c r="J50" s="42"/>
      <c r="K50" s="42"/>
      <c r="L50" s="32"/>
    </row>
    <row r="51" spans="2:12" x14ac:dyDescent="0.2">
      <c r="B51" s="20"/>
      <c r="L51" s="20"/>
    </row>
    <row r="52" spans="2:12" x14ac:dyDescent="0.2">
      <c r="B52" s="20"/>
      <c r="L52" s="20"/>
    </row>
    <row r="53" spans="2:12" x14ac:dyDescent="0.2">
      <c r="B53" s="20"/>
      <c r="L53" s="20"/>
    </row>
    <row r="54" spans="2:12" x14ac:dyDescent="0.2">
      <c r="B54" s="20"/>
      <c r="L54" s="20"/>
    </row>
    <row r="55" spans="2:12" x14ac:dyDescent="0.2">
      <c r="B55" s="20"/>
      <c r="L55" s="20"/>
    </row>
    <row r="56" spans="2:12" x14ac:dyDescent="0.2">
      <c r="B56" s="20"/>
      <c r="L56" s="20"/>
    </row>
    <row r="57" spans="2:12" x14ac:dyDescent="0.2">
      <c r="B57" s="20"/>
      <c r="L57" s="20"/>
    </row>
    <row r="58" spans="2:12" x14ac:dyDescent="0.2">
      <c r="B58" s="20"/>
      <c r="L58" s="20"/>
    </row>
    <row r="59" spans="2:12" x14ac:dyDescent="0.2">
      <c r="B59" s="20"/>
      <c r="L59" s="20"/>
    </row>
    <row r="60" spans="2:12" x14ac:dyDescent="0.2">
      <c r="B60" s="20"/>
      <c r="L60" s="20"/>
    </row>
    <row r="61" spans="2:12" s="1" customFormat="1" ht="13.2" x14ac:dyDescent="0.2">
      <c r="B61" s="32"/>
      <c r="D61" s="43" t="s">
        <v>45</v>
      </c>
      <c r="E61" s="34"/>
      <c r="F61" s="99" t="s">
        <v>46</v>
      </c>
      <c r="G61" s="43" t="s">
        <v>45</v>
      </c>
      <c r="H61" s="34"/>
      <c r="I61" s="34"/>
      <c r="J61" s="100" t="s">
        <v>46</v>
      </c>
      <c r="K61" s="34"/>
      <c r="L61" s="32"/>
    </row>
    <row r="62" spans="2:12" x14ac:dyDescent="0.2">
      <c r="B62" s="20"/>
      <c r="L62" s="20"/>
    </row>
    <row r="63" spans="2:12" x14ac:dyDescent="0.2">
      <c r="B63" s="20"/>
      <c r="L63" s="20"/>
    </row>
    <row r="64" spans="2:12" x14ac:dyDescent="0.2">
      <c r="B64" s="20"/>
      <c r="L64" s="20"/>
    </row>
    <row r="65" spans="2:12" s="1" customFormat="1" ht="13.2" x14ac:dyDescent="0.2">
      <c r="B65" s="32"/>
      <c r="D65" s="41" t="s">
        <v>47</v>
      </c>
      <c r="E65" s="42"/>
      <c r="F65" s="42"/>
      <c r="G65" s="41" t="s">
        <v>48</v>
      </c>
      <c r="H65" s="42"/>
      <c r="I65" s="42"/>
      <c r="J65" s="42"/>
      <c r="K65" s="42"/>
      <c r="L65" s="32"/>
    </row>
    <row r="66" spans="2:12" x14ac:dyDescent="0.2">
      <c r="B66" s="20"/>
      <c r="L66" s="20"/>
    </row>
    <row r="67" spans="2:12" x14ac:dyDescent="0.2">
      <c r="B67" s="20"/>
      <c r="L67" s="20"/>
    </row>
    <row r="68" spans="2:12" x14ac:dyDescent="0.2">
      <c r="B68" s="20"/>
      <c r="L68" s="20"/>
    </row>
    <row r="69" spans="2:12" x14ac:dyDescent="0.2">
      <c r="B69" s="20"/>
      <c r="L69" s="20"/>
    </row>
    <row r="70" spans="2:12" x14ac:dyDescent="0.2">
      <c r="B70" s="20"/>
      <c r="L70" s="20"/>
    </row>
    <row r="71" spans="2:12" x14ac:dyDescent="0.2">
      <c r="B71" s="20"/>
      <c r="L71" s="20"/>
    </row>
    <row r="72" spans="2:12" x14ac:dyDescent="0.2">
      <c r="B72" s="20"/>
      <c r="L72" s="20"/>
    </row>
    <row r="73" spans="2:12" x14ac:dyDescent="0.2">
      <c r="B73" s="20"/>
      <c r="L73" s="20"/>
    </row>
    <row r="74" spans="2:12" x14ac:dyDescent="0.2">
      <c r="B74" s="20"/>
      <c r="L74" s="20"/>
    </row>
    <row r="75" spans="2:12" x14ac:dyDescent="0.2">
      <c r="B75" s="20"/>
      <c r="L75" s="20"/>
    </row>
    <row r="76" spans="2:12" s="1" customFormat="1" ht="13.2" x14ac:dyDescent="0.2">
      <c r="B76" s="32"/>
      <c r="D76" s="43" t="s">
        <v>45</v>
      </c>
      <c r="E76" s="34"/>
      <c r="F76" s="99" t="s">
        <v>46</v>
      </c>
      <c r="G76" s="43" t="s">
        <v>45</v>
      </c>
      <c r="H76" s="34"/>
      <c r="I76" s="34"/>
      <c r="J76" s="100" t="s">
        <v>46</v>
      </c>
      <c r="K76" s="34"/>
      <c r="L76" s="32"/>
    </row>
    <row r="77" spans="2:12" s="1" customFormat="1" ht="14.4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" customHeight="1" x14ac:dyDescent="0.2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" customHeight="1" x14ac:dyDescent="0.2">
      <c r="B82" s="32"/>
      <c r="C82" s="21" t="s">
        <v>95</v>
      </c>
      <c r="L82" s="32"/>
    </row>
    <row r="83" spans="2:47" s="1" customFormat="1" ht="6.9" customHeight="1" x14ac:dyDescent="0.2">
      <c r="B83" s="32"/>
      <c r="L83" s="32"/>
    </row>
    <row r="84" spans="2:47" s="1" customFormat="1" ht="12" customHeight="1" x14ac:dyDescent="0.2">
      <c r="B84" s="32"/>
      <c r="C84" s="27" t="s">
        <v>15</v>
      </c>
      <c r="L84" s="32"/>
    </row>
    <row r="85" spans="2:47" s="1" customFormat="1" ht="26.25" customHeight="1" x14ac:dyDescent="0.2">
      <c r="B85" s="32"/>
      <c r="E85" s="261" t="str">
        <f>E7</f>
        <v>Dolní Dvořiště (č. p. 157 - č. p. 40) - OBNOVA VODOVODU A KANALIZACE, Dolní Dvořiště (č. p. 157 - č. p. 40) - OBNOVA KOMUNIKACE</v>
      </c>
      <c r="F85" s="262"/>
      <c r="G85" s="262"/>
      <c r="H85" s="262"/>
      <c r="L85" s="32"/>
    </row>
    <row r="86" spans="2:47" s="1" customFormat="1" ht="12" customHeight="1" x14ac:dyDescent="0.2">
      <c r="B86" s="32"/>
      <c r="C86" s="27" t="s">
        <v>93</v>
      </c>
      <c r="L86" s="32"/>
    </row>
    <row r="87" spans="2:47" s="1" customFormat="1" ht="16.5" customHeight="1" x14ac:dyDescent="0.2">
      <c r="B87" s="32"/>
      <c r="E87" s="240" t="str">
        <f>E9</f>
        <v>57b - SO 01 - Vodovod</v>
      </c>
      <c r="F87" s="260"/>
      <c r="G87" s="260"/>
      <c r="H87" s="260"/>
      <c r="L87" s="32"/>
    </row>
    <row r="88" spans="2:47" s="1" customFormat="1" ht="6.9" customHeight="1" x14ac:dyDescent="0.2">
      <c r="B88" s="32"/>
      <c r="L88" s="32"/>
    </row>
    <row r="89" spans="2:47" s="1" customFormat="1" ht="12" customHeight="1" x14ac:dyDescent="0.2">
      <c r="B89" s="32"/>
      <c r="C89" s="27" t="s">
        <v>18</v>
      </c>
      <c r="F89" s="25" t="str">
        <f>F12</f>
        <v xml:space="preserve"> </v>
      </c>
      <c r="I89" s="27" t="s">
        <v>20</v>
      </c>
      <c r="J89" s="52" t="str">
        <f>IF(J12="","",J12)</f>
        <v/>
      </c>
      <c r="L89" s="32"/>
    </row>
    <row r="90" spans="2:47" s="1" customFormat="1" ht="6.9" customHeight="1" x14ac:dyDescent="0.2">
      <c r="B90" s="32"/>
      <c r="L90" s="32"/>
    </row>
    <row r="91" spans="2:47" s="1" customFormat="1" ht="40.200000000000003" customHeight="1" x14ac:dyDescent="0.2">
      <c r="B91" s="32"/>
      <c r="C91" s="27" t="s">
        <v>21</v>
      </c>
      <c r="F91" s="25" t="str">
        <f>E15</f>
        <v>Obec Dolní Dvořiště, 382 72 Dolní Dvořiště 62</v>
      </c>
      <c r="I91" s="27" t="s">
        <v>26</v>
      </c>
      <c r="J91" s="30" t="str">
        <f>E21</f>
        <v>Jiří Sváček - VHS, Miroslav Vávra - DS</v>
      </c>
      <c r="L91" s="32"/>
    </row>
    <row r="92" spans="2:47" s="1" customFormat="1" ht="15.15" customHeight="1" x14ac:dyDescent="0.2">
      <c r="B92" s="32"/>
      <c r="C92" s="27" t="s">
        <v>25</v>
      </c>
      <c r="F92" s="25" t="str">
        <f>IF(E18="","",E18)</f>
        <v/>
      </c>
      <c r="I92" s="27" t="s">
        <v>28</v>
      </c>
      <c r="J92" s="30" t="str">
        <f>E24</f>
        <v xml:space="preserve"> </v>
      </c>
      <c r="L92" s="32"/>
    </row>
    <row r="93" spans="2:47" s="1" customFormat="1" ht="10.35" customHeight="1" x14ac:dyDescent="0.2">
      <c r="B93" s="32"/>
      <c r="L93" s="32"/>
    </row>
    <row r="94" spans="2:47" s="1" customFormat="1" ht="29.25" customHeight="1" x14ac:dyDescent="0.2">
      <c r="B94" s="32"/>
      <c r="C94" s="101" t="s">
        <v>96</v>
      </c>
      <c r="D94" s="93"/>
      <c r="E94" s="93"/>
      <c r="F94" s="93"/>
      <c r="G94" s="93"/>
      <c r="H94" s="93"/>
      <c r="I94" s="93"/>
      <c r="J94" s="102" t="s">
        <v>97</v>
      </c>
      <c r="K94" s="93"/>
      <c r="L94" s="32"/>
    </row>
    <row r="95" spans="2:47" s="1" customFormat="1" ht="10.35" customHeight="1" x14ac:dyDescent="0.2">
      <c r="B95" s="32"/>
      <c r="L95" s="32"/>
    </row>
    <row r="96" spans="2:47" s="1" customFormat="1" ht="22.95" customHeight="1" x14ac:dyDescent="0.2">
      <c r="B96" s="32"/>
      <c r="C96" s="103" t="s">
        <v>98</v>
      </c>
      <c r="J96" s="66">
        <f>J130</f>
        <v>0</v>
      </c>
      <c r="L96" s="32"/>
      <c r="AU96" s="17" t="s">
        <v>99</v>
      </c>
    </row>
    <row r="97" spans="2:12" s="8" customFormat="1" ht="24.9" customHeight="1" x14ac:dyDescent="0.2">
      <c r="B97" s="104"/>
      <c r="D97" s="105" t="s">
        <v>170</v>
      </c>
      <c r="E97" s="106"/>
      <c r="F97" s="106"/>
      <c r="G97" s="106"/>
      <c r="H97" s="106"/>
      <c r="I97" s="106"/>
      <c r="J97" s="107">
        <f>J131</f>
        <v>0</v>
      </c>
      <c r="L97" s="104"/>
    </row>
    <row r="98" spans="2:12" s="11" customFormat="1" ht="19.95" customHeight="1" x14ac:dyDescent="0.2">
      <c r="B98" s="147"/>
      <c r="D98" s="148" t="s">
        <v>171</v>
      </c>
      <c r="E98" s="149"/>
      <c r="F98" s="149"/>
      <c r="G98" s="149"/>
      <c r="H98" s="149"/>
      <c r="I98" s="149"/>
      <c r="J98" s="150">
        <f>J132</f>
        <v>0</v>
      </c>
      <c r="L98" s="147"/>
    </row>
    <row r="99" spans="2:12" s="11" customFormat="1" ht="19.95" customHeight="1" x14ac:dyDescent="0.2">
      <c r="B99" s="147"/>
      <c r="D99" s="148" t="s">
        <v>172</v>
      </c>
      <c r="E99" s="149"/>
      <c r="F99" s="149"/>
      <c r="G99" s="149"/>
      <c r="H99" s="149"/>
      <c r="I99" s="149"/>
      <c r="J99" s="150">
        <f>J220</f>
        <v>0</v>
      </c>
      <c r="L99" s="147"/>
    </row>
    <row r="100" spans="2:12" s="11" customFormat="1" ht="19.95" customHeight="1" x14ac:dyDescent="0.2">
      <c r="B100" s="147"/>
      <c r="D100" s="148" t="s">
        <v>173</v>
      </c>
      <c r="E100" s="149"/>
      <c r="F100" s="149"/>
      <c r="G100" s="149"/>
      <c r="H100" s="149"/>
      <c r="I100" s="149"/>
      <c r="J100" s="150">
        <f>J223</f>
        <v>0</v>
      </c>
      <c r="L100" s="147"/>
    </row>
    <row r="101" spans="2:12" s="11" customFormat="1" ht="19.95" customHeight="1" x14ac:dyDescent="0.2">
      <c r="B101" s="147"/>
      <c r="D101" s="148" t="s">
        <v>174</v>
      </c>
      <c r="E101" s="149"/>
      <c r="F101" s="149"/>
      <c r="G101" s="149"/>
      <c r="H101" s="149"/>
      <c r="I101" s="149"/>
      <c r="J101" s="150">
        <f>J228</f>
        <v>0</v>
      </c>
      <c r="L101" s="147"/>
    </row>
    <row r="102" spans="2:12" s="11" customFormat="1" ht="19.95" customHeight="1" x14ac:dyDescent="0.2">
      <c r="B102" s="147"/>
      <c r="D102" s="148" t="s">
        <v>175</v>
      </c>
      <c r="E102" s="149"/>
      <c r="F102" s="149"/>
      <c r="G102" s="149"/>
      <c r="H102" s="149"/>
      <c r="I102" s="149"/>
      <c r="J102" s="150">
        <f>J261</f>
        <v>0</v>
      </c>
      <c r="L102" s="147"/>
    </row>
    <row r="103" spans="2:12" s="11" customFormat="1" ht="19.95" customHeight="1" x14ac:dyDescent="0.2">
      <c r="B103" s="147"/>
      <c r="D103" s="148" t="s">
        <v>176</v>
      </c>
      <c r="E103" s="149"/>
      <c r="F103" s="149"/>
      <c r="G103" s="149"/>
      <c r="H103" s="149"/>
      <c r="I103" s="149"/>
      <c r="J103" s="150">
        <f>J267</f>
        <v>0</v>
      </c>
      <c r="L103" s="147"/>
    </row>
    <row r="104" spans="2:12" s="11" customFormat="1" ht="19.95" customHeight="1" x14ac:dyDescent="0.2">
      <c r="B104" s="147"/>
      <c r="D104" s="148" t="s">
        <v>177</v>
      </c>
      <c r="E104" s="149"/>
      <c r="F104" s="149"/>
      <c r="G104" s="149"/>
      <c r="H104" s="149"/>
      <c r="I104" s="149"/>
      <c r="J104" s="150">
        <f>J352</f>
        <v>0</v>
      </c>
      <c r="L104" s="147"/>
    </row>
    <row r="105" spans="2:12" s="11" customFormat="1" ht="14.85" customHeight="1" x14ac:dyDescent="0.2">
      <c r="B105" s="147"/>
      <c r="D105" s="148" t="s">
        <v>178</v>
      </c>
      <c r="E105" s="149"/>
      <c r="F105" s="149"/>
      <c r="G105" s="149"/>
      <c r="H105" s="149"/>
      <c r="I105" s="149"/>
      <c r="J105" s="150">
        <f>J354</f>
        <v>0</v>
      </c>
      <c r="L105" s="147"/>
    </row>
    <row r="106" spans="2:12" s="11" customFormat="1" ht="14.85" customHeight="1" x14ac:dyDescent="0.2">
      <c r="B106" s="147"/>
      <c r="D106" s="148" t="s">
        <v>179</v>
      </c>
      <c r="E106" s="149"/>
      <c r="F106" s="149"/>
      <c r="G106" s="149"/>
      <c r="H106" s="149"/>
      <c r="I106" s="149"/>
      <c r="J106" s="150">
        <f>J359</f>
        <v>0</v>
      </c>
      <c r="L106" s="147"/>
    </row>
    <row r="107" spans="2:12" s="11" customFormat="1" ht="14.85" customHeight="1" x14ac:dyDescent="0.2">
      <c r="B107" s="147"/>
      <c r="D107" s="148" t="s">
        <v>180</v>
      </c>
      <c r="E107" s="149"/>
      <c r="F107" s="149"/>
      <c r="G107" s="149"/>
      <c r="H107" s="149"/>
      <c r="I107" s="149"/>
      <c r="J107" s="150">
        <f>J362</f>
        <v>0</v>
      </c>
      <c r="L107" s="147"/>
    </row>
    <row r="108" spans="2:12" s="11" customFormat="1" ht="14.85" customHeight="1" x14ac:dyDescent="0.2">
      <c r="B108" s="147"/>
      <c r="D108" s="148" t="s">
        <v>181</v>
      </c>
      <c r="E108" s="149"/>
      <c r="F108" s="149"/>
      <c r="G108" s="149"/>
      <c r="H108" s="149"/>
      <c r="I108" s="149"/>
      <c r="J108" s="150">
        <f>J382</f>
        <v>0</v>
      </c>
      <c r="L108" s="147"/>
    </row>
    <row r="109" spans="2:12" s="11" customFormat="1" ht="19.95" customHeight="1" x14ac:dyDescent="0.2">
      <c r="B109" s="147"/>
      <c r="D109" s="148" t="s">
        <v>182</v>
      </c>
      <c r="E109" s="149"/>
      <c r="F109" s="149"/>
      <c r="G109" s="149"/>
      <c r="H109" s="149"/>
      <c r="I109" s="149"/>
      <c r="J109" s="150">
        <f>J385</f>
        <v>0</v>
      </c>
      <c r="L109" s="147"/>
    </row>
    <row r="110" spans="2:12" s="11" customFormat="1" ht="19.95" customHeight="1" x14ac:dyDescent="0.2">
      <c r="B110" s="147"/>
      <c r="D110" s="148" t="s">
        <v>183</v>
      </c>
      <c r="E110" s="149"/>
      <c r="F110" s="149"/>
      <c r="G110" s="149"/>
      <c r="H110" s="149"/>
      <c r="I110" s="149"/>
      <c r="J110" s="150">
        <f>J399</f>
        <v>0</v>
      </c>
      <c r="L110" s="147"/>
    </row>
    <row r="111" spans="2:12" s="1" customFormat="1" ht="21.75" customHeight="1" x14ac:dyDescent="0.2">
      <c r="B111" s="32"/>
      <c r="L111" s="32"/>
    </row>
    <row r="112" spans="2:12" s="1" customFormat="1" ht="6.9" customHeight="1" x14ac:dyDescent="0.2">
      <c r="B112" s="44"/>
      <c r="C112" s="45"/>
      <c r="D112" s="45"/>
      <c r="E112" s="45"/>
      <c r="F112" s="45"/>
      <c r="G112" s="45"/>
      <c r="H112" s="45"/>
      <c r="I112" s="45"/>
      <c r="J112" s="45"/>
      <c r="K112" s="45"/>
      <c r="L112" s="32"/>
    </row>
    <row r="116" spans="2:12" s="1" customFormat="1" ht="6.9" customHeight="1" x14ac:dyDescent="0.2">
      <c r="B116" s="46"/>
      <c r="C116" s="47"/>
      <c r="D116" s="47"/>
      <c r="E116" s="47"/>
      <c r="F116" s="47"/>
      <c r="G116" s="47"/>
      <c r="H116" s="47"/>
      <c r="I116" s="47"/>
      <c r="J116" s="47"/>
      <c r="K116" s="47"/>
      <c r="L116" s="32"/>
    </row>
    <row r="117" spans="2:12" s="1" customFormat="1" ht="24.9" customHeight="1" x14ac:dyDescent="0.2">
      <c r="B117" s="32"/>
      <c r="C117" s="21" t="s">
        <v>101</v>
      </c>
      <c r="L117" s="32"/>
    </row>
    <row r="118" spans="2:12" s="1" customFormat="1" ht="6.9" customHeight="1" x14ac:dyDescent="0.2">
      <c r="B118" s="32"/>
      <c r="L118" s="32"/>
    </row>
    <row r="119" spans="2:12" s="1" customFormat="1" ht="12" customHeight="1" x14ac:dyDescent="0.2">
      <c r="B119" s="32"/>
      <c r="C119" s="27" t="s">
        <v>15</v>
      </c>
      <c r="L119" s="32"/>
    </row>
    <row r="120" spans="2:12" s="1" customFormat="1" ht="26.25" customHeight="1" x14ac:dyDescent="0.2">
      <c r="B120" s="32"/>
      <c r="E120" s="261" t="str">
        <f>E7</f>
        <v>Dolní Dvořiště (č. p. 157 - č. p. 40) - OBNOVA VODOVODU A KANALIZACE, Dolní Dvořiště (č. p. 157 - č. p. 40) - OBNOVA KOMUNIKACE</v>
      </c>
      <c r="F120" s="262"/>
      <c r="G120" s="262"/>
      <c r="H120" s="262"/>
      <c r="L120" s="32"/>
    </row>
    <row r="121" spans="2:12" s="1" customFormat="1" ht="12" customHeight="1" x14ac:dyDescent="0.2">
      <c r="B121" s="32"/>
      <c r="C121" s="27" t="s">
        <v>93</v>
      </c>
      <c r="L121" s="32"/>
    </row>
    <row r="122" spans="2:12" s="1" customFormat="1" ht="16.5" customHeight="1" x14ac:dyDescent="0.2">
      <c r="B122" s="32"/>
      <c r="E122" s="240" t="str">
        <f>E9</f>
        <v>57b - SO 01 - Vodovod</v>
      </c>
      <c r="F122" s="260"/>
      <c r="G122" s="260"/>
      <c r="H122" s="260"/>
      <c r="L122" s="32"/>
    </row>
    <row r="123" spans="2:12" s="1" customFormat="1" ht="6.9" customHeight="1" x14ac:dyDescent="0.2">
      <c r="B123" s="32"/>
      <c r="L123" s="32"/>
    </row>
    <row r="124" spans="2:12" s="1" customFormat="1" ht="12" customHeight="1" x14ac:dyDescent="0.2">
      <c r="B124" s="32"/>
      <c r="C124" s="27" t="s">
        <v>18</v>
      </c>
      <c r="F124" s="25" t="str">
        <f>F12</f>
        <v xml:space="preserve"> </v>
      </c>
      <c r="I124" s="27" t="s">
        <v>20</v>
      </c>
      <c r="J124" s="52" t="str">
        <f>IF(J12="","",J12)</f>
        <v/>
      </c>
      <c r="L124" s="32"/>
    </row>
    <row r="125" spans="2:12" s="1" customFormat="1" ht="6.9" customHeight="1" x14ac:dyDescent="0.2">
      <c r="B125" s="32"/>
      <c r="L125" s="32"/>
    </row>
    <row r="126" spans="2:12" s="1" customFormat="1" ht="40.200000000000003" customHeight="1" x14ac:dyDescent="0.2">
      <c r="B126" s="32"/>
      <c r="C126" s="27" t="s">
        <v>21</v>
      </c>
      <c r="F126" s="25" t="str">
        <f>E15</f>
        <v>Obec Dolní Dvořiště, 382 72 Dolní Dvořiště 62</v>
      </c>
      <c r="I126" s="27" t="s">
        <v>26</v>
      </c>
      <c r="J126" s="30" t="str">
        <f>E21</f>
        <v>Jiří Sváček - VHS, Miroslav Vávra - DS</v>
      </c>
      <c r="L126" s="32"/>
    </row>
    <row r="127" spans="2:12" s="1" customFormat="1" ht="15.15" customHeight="1" x14ac:dyDescent="0.2">
      <c r="B127" s="32"/>
      <c r="C127" s="27" t="s">
        <v>25</v>
      </c>
      <c r="F127" s="25" t="str">
        <f>IF(E18="","",E18)</f>
        <v/>
      </c>
      <c r="I127" s="27" t="s">
        <v>28</v>
      </c>
      <c r="J127" s="30" t="str">
        <f>E24</f>
        <v xml:space="preserve"> </v>
      </c>
      <c r="L127" s="32"/>
    </row>
    <row r="128" spans="2:12" s="1" customFormat="1" ht="10.35" customHeight="1" x14ac:dyDescent="0.2">
      <c r="B128" s="32"/>
      <c r="L128" s="32"/>
    </row>
    <row r="129" spans="2:65" s="9" customFormat="1" ht="29.25" customHeight="1" x14ac:dyDescent="0.2">
      <c r="B129" s="108"/>
      <c r="C129" s="109" t="s">
        <v>102</v>
      </c>
      <c r="D129" s="110" t="s">
        <v>55</v>
      </c>
      <c r="E129" s="110" t="s">
        <v>51</v>
      </c>
      <c r="F129" s="110" t="s">
        <v>52</v>
      </c>
      <c r="G129" s="110" t="s">
        <v>103</v>
      </c>
      <c r="H129" s="110" t="s">
        <v>104</v>
      </c>
      <c r="I129" s="110" t="s">
        <v>105</v>
      </c>
      <c r="J129" s="111" t="s">
        <v>97</v>
      </c>
      <c r="K129" s="112" t="s">
        <v>106</v>
      </c>
      <c r="L129" s="108"/>
      <c r="M129" s="59" t="s">
        <v>1</v>
      </c>
      <c r="N129" s="60" t="s">
        <v>34</v>
      </c>
      <c r="O129" s="60" t="s">
        <v>107</v>
      </c>
      <c r="P129" s="60" t="s">
        <v>108</v>
      </c>
      <c r="Q129" s="60" t="s">
        <v>109</v>
      </c>
      <c r="R129" s="60" t="s">
        <v>110</v>
      </c>
      <c r="S129" s="60" t="s">
        <v>111</v>
      </c>
      <c r="T129" s="61" t="s">
        <v>112</v>
      </c>
    </row>
    <row r="130" spans="2:65" s="1" customFormat="1" ht="22.95" customHeight="1" x14ac:dyDescent="0.3">
      <c r="B130" s="32"/>
      <c r="C130" s="64" t="s">
        <v>113</v>
      </c>
      <c r="J130" s="113">
        <f>BK130</f>
        <v>0</v>
      </c>
      <c r="L130" s="32"/>
      <c r="M130" s="62"/>
      <c r="N130" s="53"/>
      <c r="O130" s="53"/>
      <c r="P130" s="114">
        <f>P131</f>
        <v>0</v>
      </c>
      <c r="Q130" s="53"/>
      <c r="R130" s="114">
        <f>R131</f>
        <v>306.08540170000003</v>
      </c>
      <c r="S130" s="53"/>
      <c r="T130" s="115">
        <f>T131</f>
        <v>16.237000000000002</v>
      </c>
      <c r="AT130" s="17" t="s">
        <v>69</v>
      </c>
      <c r="AU130" s="17" t="s">
        <v>99</v>
      </c>
      <c r="BK130" s="116">
        <f>BK131</f>
        <v>0</v>
      </c>
    </row>
    <row r="131" spans="2:65" s="10" customFormat="1" ht="25.95" customHeight="1" x14ac:dyDescent="0.25">
      <c r="B131" s="117"/>
      <c r="D131" s="118" t="s">
        <v>69</v>
      </c>
      <c r="E131" s="119" t="s">
        <v>184</v>
      </c>
      <c r="F131" s="119" t="s">
        <v>185</v>
      </c>
      <c r="I131" s="120"/>
      <c r="J131" s="121">
        <f>BK131</f>
        <v>0</v>
      </c>
      <c r="L131" s="117"/>
      <c r="M131" s="122"/>
      <c r="P131" s="123">
        <f>P132+P220+P223+P228+P261+P267+P352+P385+P399</f>
        <v>0</v>
      </c>
      <c r="R131" s="123">
        <f>R132+R220+R223+R228+R261+R267+R352+R385+R399</f>
        <v>306.08540170000003</v>
      </c>
      <c r="T131" s="124">
        <f>T132+T220+T223+T228+T261+T267+T352+T385+T399</f>
        <v>16.237000000000002</v>
      </c>
      <c r="AR131" s="118" t="s">
        <v>77</v>
      </c>
      <c r="AT131" s="125" t="s">
        <v>69</v>
      </c>
      <c r="AU131" s="125" t="s">
        <v>70</v>
      </c>
      <c r="AY131" s="118" t="s">
        <v>117</v>
      </c>
      <c r="BK131" s="126">
        <f>BK132+BK220+BK223+BK228+BK261+BK267+BK352+BK385+BK399</f>
        <v>0</v>
      </c>
    </row>
    <row r="132" spans="2:65" s="10" customFormat="1" ht="22.95" customHeight="1" x14ac:dyDescent="0.25">
      <c r="B132" s="117"/>
      <c r="D132" s="118" t="s">
        <v>69</v>
      </c>
      <c r="E132" s="151" t="s">
        <v>77</v>
      </c>
      <c r="F132" s="151" t="s">
        <v>186</v>
      </c>
      <c r="I132" s="120"/>
      <c r="J132" s="152">
        <f>BK132</f>
        <v>0</v>
      </c>
      <c r="L132" s="117"/>
      <c r="M132" s="122"/>
      <c r="P132" s="123">
        <f>SUM(P133:P219)</f>
        <v>0</v>
      </c>
      <c r="R132" s="123">
        <f>SUM(R133:R219)</f>
        <v>275.98238040000001</v>
      </c>
      <c r="T132" s="124">
        <f>SUM(T133:T219)</f>
        <v>0</v>
      </c>
      <c r="AR132" s="118" t="s">
        <v>77</v>
      </c>
      <c r="AT132" s="125" t="s">
        <v>69</v>
      </c>
      <c r="AU132" s="125" t="s">
        <v>77</v>
      </c>
      <c r="AY132" s="118" t="s">
        <v>117</v>
      </c>
      <c r="BK132" s="126">
        <f>SUM(BK133:BK219)</f>
        <v>0</v>
      </c>
    </row>
    <row r="133" spans="2:65" s="1" customFormat="1" ht="21.75" customHeight="1" x14ac:dyDescent="0.2">
      <c r="B133" s="127"/>
      <c r="C133" s="128" t="s">
        <v>77</v>
      </c>
      <c r="D133" s="128" t="s">
        <v>118</v>
      </c>
      <c r="E133" s="129" t="s">
        <v>187</v>
      </c>
      <c r="F133" s="130" t="s">
        <v>188</v>
      </c>
      <c r="G133" s="131" t="s">
        <v>189</v>
      </c>
      <c r="H133" s="132">
        <v>3</v>
      </c>
      <c r="I133" s="133"/>
      <c r="J133" s="134">
        <f>ROUND(I133*H133,2)</f>
        <v>0</v>
      </c>
      <c r="K133" s="135"/>
      <c r="L133" s="32"/>
      <c r="M133" s="136" t="s">
        <v>1</v>
      </c>
      <c r="N133" s="137" t="s">
        <v>35</v>
      </c>
      <c r="P133" s="138">
        <f>O133*H133</f>
        <v>0</v>
      </c>
      <c r="Q133" s="138">
        <v>8.6800000000000002E-3</v>
      </c>
      <c r="R133" s="138">
        <f>Q133*H133</f>
        <v>2.6040000000000001E-2</v>
      </c>
      <c r="S133" s="138">
        <v>0</v>
      </c>
      <c r="T133" s="139">
        <f>S133*H133</f>
        <v>0</v>
      </c>
      <c r="AR133" s="140" t="s">
        <v>122</v>
      </c>
      <c r="AT133" s="140" t="s">
        <v>118</v>
      </c>
      <c r="AU133" s="140" t="s">
        <v>79</v>
      </c>
      <c r="AY133" s="17" t="s">
        <v>117</v>
      </c>
      <c r="BE133" s="141">
        <f>IF(N133="základní",J133,0)</f>
        <v>0</v>
      </c>
      <c r="BF133" s="141">
        <f>IF(N133="snížená",J133,0)</f>
        <v>0</v>
      </c>
      <c r="BG133" s="141">
        <f>IF(N133="zákl. přenesená",J133,0)</f>
        <v>0</v>
      </c>
      <c r="BH133" s="141">
        <f>IF(N133="sníž. přenesená",J133,0)</f>
        <v>0</v>
      </c>
      <c r="BI133" s="141">
        <f>IF(N133="nulová",J133,0)</f>
        <v>0</v>
      </c>
      <c r="BJ133" s="17" t="s">
        <v>77</v>
      </c>
      <c r="BK133" s="141">
        <f>ROUND(I133*H133,2)</f>
        <v>0</v>
      </c>
      <c r="BL133" s="17" t="s">
        <v>122</v>
      </c>
      <c r="BM133" s="140" t="s">
        <v>190</v>
      </c>
    </row>
    <row r="134" spans="2:65" s="12" customFormat="1" ht="20.399999999999999" x14ac:dyDescent="0.2">
      <c r="B134" s="153"/>
      <c r="D134" s="154" t="s">
        <v>191</v>
      </c>
      <c r="E134" s="155" t="s">
        <v>1</v>
      </c>
      <c r="F134" s="156" t="s">
        <v>192</v>
      </c>
      <c r="H134" s="157">
        <v>3</v>
      </c>
      <c r="I134" s="158"/>
      <c r="L134" s="153"/>
      <c r="M134" s="159"/>
      <c r="T134" s="160"/>
      <c r="AT134" s="155" t="s">
        <v>191</v>
      </c>
      <c r="AU134" s="155" t="s">
        <v>79</v>
      </c>
      <c r="AV134" s="12" t="s">
        <v>79</v>
      </c>
      <c r="AW134" s="12" t="s">
        <v>27</v>
      </c>
      <c r="AX134" s="12" t="s">
        <v>77</v>
      </c>
      <c r="AY134" s="155" t="s">
        <v>117</v>
      </c>
    </row>
    <row r="135" spans="2:65" s="1" customFormat="1" ht="16.5" customHeight="1" x14ac:dyDescent="0.2">
      <c r="B135" s="127"/>
      <c r="C135" s="128" t="s">
        <v>79</v>
      </c>
      <c r="D135" s="128" t="s">
        <v>118</v>
      </c>
      <c r="E135" s="129" t="s">
        <v>193</v>
      </c>
      <c r="F135" s="130" t="s">
        <v>194</v>
      </c>
      <c r="G135" s="131" t="s">
        <v>189</v>
      </c>
      <c r="H135" s="132">
        <v>51.3</v>
      </c>
      <c r="I135" s="133"/>
      <c r="J135" s="134">
        <f>ROUND(I135*H135,2)</f>
        <v>0</v>
      </c>
      <c r="K135" s="135"/>
      <c r="L135" s="32"/>
      <c r="M135" s="136" t="s">
        <v>1</v>
      </c>
      <c r="N135" s="137" t="s">
        <v>35</v>
      </c>
      <c r="P135" s="138">
        <f>O135*H135</f>
        <v>0</v>
      </c>
      <c r="Q135" s="138">
        <v>1.068E-2</v>
      </c>
      <c r="R135" s="138">
        <f>Q135*H135</f>
        <v>0.54788400000000004</v>
      </c>
      <c r="S135" s="138">
        <v>0</v>
      </c>
      <c r="T135" s="139">
        <f>S135*H135</f>
        <v>0</v>
      </c>
      <c r="AR135" s="140" t="s">
        <v>122</v>
      </c>
      <c r="AT135" s="140" t="s">
        <v>118</v>
      </c>
      <c r="AU135" s="140" t="s">
        <v>79</v>
      </c>
      <c r="AY135" s="17" t="s">
        <v>117</v>
      </c>
      <c r="BE135" s="141">
        <f>IF(N135="základní",J135,0)</f>
        <v>0</v>
      </c>
      <c r="BF135" s="141">
        <f>IF(N135="snížená",J135,0)</f>
        <v>0</v>
      </c>
      <c r="BG135" s="141">
        <f>IF(N135="zákl. přenesená",J135,0)</f>
        <v>0</v>
      </c>
      <c r="BH135" s="141">
        <f>IF(N135="sníž. přenesená",J135,0)</f>
        <v>0</v>
      </c>
      <c r="BI135" s="141">
        <f>IF(N135="nulová",J135,0)</f>
        <v>0</v>
      </c>
      <c r="BJ135" s="17" t="s">
        <v>77</v>
      </c>
      <c r="BK135" s="141">
        <f>ROUND(I135*H135,2)</f>
        <v>0</v>
      </c>
      <c r="BL135" s="17" t="s">
        <v>122</v>
      </c>
      <c r="BM135" s="140" t="s">
        <v>195</v>
      </c>
    </row>
    <row r="136" spans="2:65" s="13" customFormat="1" x14ac:dyDescent="0.2">
      <c r="B136" s="161"/>
      <c r="D136" s="154" t="s">
        <v>191</v>
      </c>
      <c r="E136" s="162" t="s">
        <v>1</v>
      </c>
      <c r="F136" s="163" t="s">
        <v>196</v>
      </c>
      <c r="H136" s="162" t="s">
        <v>1</v>
      </c>
      <c r="I136" s="164"/>
      <c r="L136" s="161"/>
      <c r="M136" s="165"/>
      <c r="T136" s="166"/>
      <c r="AT136" s="162" t="s">
        <v>191</v>
      </c>
      <c r="AU136" s="162" t="s">
        <v>79</v>
      </c>
      <c r="AV136" s="13" t="s">
        <v>77</v>
      </c>
      <c r="AW136" s="13" t="s">
        <v>27</v>
      </c>
      <c r="AX136" s="13" t="s">
        <v>70</v>
      </c>
      <c r="AY136" s="162" t="s">
        <v>117</v>
      </c>
    </row>
    <row r="137" spans="2:65" s="12" customFormat="1" x14ac:dyDescent="0.2">
      <c r="B137" s="153"/>
      <c r="D137" s="154" t="s">
        <v>191</v>
      </c>
      <c r="E137" s="155" t="s">
        <v>1</v>
      </c>
      <c r="F137" s="156" t="s">
        <v>197</v>
      </c>
      <c r="H137" s="157">
        <v>42</v>
      </c>
      <c r="I137" s="158"/>
      <c r="L137" s="153"/>
      <c r="M137" s="159"/>
      <c r="T137" s="160"/>
      <c r="AT137" s="155" t="s">
        <v>191</v>
      </c>
      <c r="AU137" s="155" t="s">
        <v>79</v>
      </c>
      <c r="AV137" s="12" t="s">
        <v>79</v>
      </c>
      <c r="AW137" s="12" t="s">
        <v>27</v>
      </c>
      <c r="AX137" s="12" t="s">
        <v>70</v>
      </c>
      <c r="AY137" s="155" t="s">
        <v>117</v>
      </c>
    </row>
    <row r="138" spans="2:65" s="12" customFormat="1" x14ac:dyDescent="0.2">
      <c r="B138" s="153"/>
      <c r="D138" s="154" t="s">
        <v>191</v>
      </c>
      <c r="E138" s="155" t="s">
        <v>1</v>
      </c>
      <c r="F138" s="156" t="s">
        <v>198</v>
      </c>
      <c r="H138" s="157">
        <v>1</v>
      </c>
      <c r="I138" s="158"/>
      <c r="L138" s="153"/>
      <c r="M138" s="159"/>
      <c r="T138" s="160"/>
      <c r="AT138" s="155" t="s">
        <v>191</v>
      </c>
      <c r="AU138" s="155" t="s">
        <v>79</v>
      </c>
      <c r="AV138" s="12" t="s">
        <v>79</v>
      </c>
      <c r="AW138" s="12" t="s">
        <v>27</v>
      </c>
      <c r="AX138" s="12" t="s">
        <v>70</v>
      </c>
      <c r="AY138" s="155" t="s">
        <v>117</v>
      </c>
    </row>
    <row r="139" spans="2:65" s="12" customFormat="1" x14ac:dyDescent="0.2">
      <c r="B139" s="153"/>
      <c r="D139" s="154" t="s">
        <v>191</v>
      </c>
      <c r="E139" s="155" t="s">
        <v>1</v>
      </c>
      <c r="F139" s="156" t="s">
        <v>199</v>
      </c>
      <c r="H139" s="157">
        <v>10</v>
      </c>
      <c r="I139" s="158"/>
      <c r="L139" s="153"/>
      <c r="M139" s="159"/>
      <c r="T139" s="160"/>
      <c r="AT139" s="155" t="s">
        <v>191</v>
      </c>
      <c r="AU139" s="155" t="s">
        <v>79</v>
      </c>
      <c r="AV139" s="12" t="s">
        <v>79</v>
      </c>
      <c r="AW139" s="12" t="s">
        <v>27</v>
      </c>
      <c r="AX139" s="12" t="s">
        <v>70</v>
      </c>
      <c r="AY139" s="155" t="s">
        <v>117</v>
      </c>
    </row>
    <row r="140" spans="2:65" s="12" customFormat="1" x14ac:dyDescent="0.2">
      <c r="B140" s="153"/>
      <c r="D140" s="154" t="s">
        <v>191</v>
      </c>
      <c r="E140" s="155" t="s">
        <v>1</v>
      </c>
      <c r="F140" s="156" t="s">
        <v>200</v>
      </c>
      <c r="H140" s="157">
        <v>3</v>
      </c>
      <c r="I140" s="158"/>
      <c r="L140" s="153"/>
      <c r="M140" s="159"/>
      <c r="T140" s="160"/>
      <c r="AT140" s="155" t="s">
        <v>191</v>
      </c>
      <c r="AU140" s="155" t="s">
        <v>79</v>
      </c>
      <c r="AV140" s="12" t="s">
        <v>79</v>
      </c>
      <c r="AW140" s="12" t="s">
        <v>27</v>
      </c>
      <c r="AX140" s="12" t="s">
        <v>70</v>
      </c>
      <c r="AY140" s="155" t="s">
        <v>117</v>
      </c>
    </row>
    <row r="141" spans="2:65" s="12" customFormat="1" x14ac:dyDescent="0.2">
      <c r="B141" s="153"/>
      <c r="D141" s="154" t="s">
        <v>191</v>
      </c>
      <c r="E141" s="155" t="s">
        <v>1</v>
      </c>
      <c r="F141" s="156" t="s">
        <v>201</v>
      </c>
      <c r="H141" s="157">
        <v>1</v>
      </c>
      <c r="I141" s="158"/>
      <c r="L141" s="153"/>
      <c r="M141" s="159"/>
      <c r="T141" s="160"/>
      <c r="AT141" s="155" t="s">
        <v>191</v>
      </c>
      <c r="AU141" s="155" t="s">
        <v>79</v>
      </c>
      <c r="AV141" s="12" t="s">
        <v>79</v>
      </c>
      <c r="AW141" s="12" t="s">
        <v>27</v>
      </c>
      <c r="AX141" s="12" t="s">
        <v>70</v>
      </c>
      <c r="AY141" s="155" t="s">
        <v>117</v>
      </c>
    </row>
    <row r="142" spans="2:65" s="14" customFormat="1" x14ac:dyDescent="0.2">
      <c r="B142" s="167"/>
      <c r="D142" s="154" t="s">
        <v>191</v>
      </c>
      <c r="E142" s="168" t="s">
        <v>1</v>
      </c>
      <c r="F142" s="169" t="s">
        <v>202</v>
      </c>
      <c r="H142" s="170">
        <v>57</v>
      </c>
      <c r="I142" s="171"/>
      <c r="L142" s="167"/>
      <c r="M142" s="172"/>
      <c r="T142" s="173"/>
      <c r="AT142" s="168" t="s">
        <v>191</v>
      </c>
      <c r="AU142" s="168" t="s">
        <v>79</v>
      </c>
      <c r="AV142" s="14" t="s">
        <v>128</v>
      </c>
      <c r="AW142" s="14" t="s">
        <v>27</v>
      </c>
      <c r="AX142" s="14" t="s">
        <v>70</v>
      </c>
      <c r="AY142" s="168" t="s">
        <v>117</v>
      </c>
    </row>
    <row r="143" spans="2:65" s="12" customFormat="1" x14ac:dyDescent="0.2">
      <c r="B143" s="153"/>
      <c r="D143" s="154" t="s">
        <v>191</v>
      </c>
      <c r="E143" s="155" t="s">
        <v>1</v>
      </c>
      <c r="F143" s="156" t="s">
        <v>203</v>
      </c>
      <c r="H143" s="157">
        <v>51.3</v>
      </c>
      <c r="I143" s="158"/>
      <c r="L143" s="153"/>
      <c r="M143" s="159"/>
      <c r="T143" s="160"/>
      <c r="AT143" s="155" t="s">
        <v>191</v>
      </c>
      <c r="AU143" s="155" t="s">
        <v>79</v>
      </c>
      <c r="AV143" s="12" t="s">
        <v>79</v>
      </c>
      <c r="AW143" s="12" t="s">
        <v>27</v>
      </c>
      <c r="AX143" s="12" t="s">
        <v>77</v>
      </c>
      <c r="AY143" s="155" t="s">
        <v>117</v>
      </c>
    </row>
    <row r="144" spans="2:65" s="1" customFormat="1" ht="24.15" customHeight="1" x14ac:dyDescent="0.2">
      <c r="B144" s="127"/>
      <c r="C144" s="128" t="s">
        <v>128</v>
      </c>
      <c r="D144" s="128" t="s">
        <v>118</v>
      </c>
      <c r="E144" s="129" t="s">
        <v>204</v>
      </c>
      <c r="F144" s="130" t="s">
        <v>205</v>
      </c>
      <c r="G144" s="131" t="s">
        <v>189</v>
      </c>
      <c r="H144" s="132">
        <v>0.9</v>
      </c>
      <c r="I144" s="133"/>
      <c r="J144" s="134">
        <f>ROUND(I144*H144,2)</f>
        <v>0</v>
      </c>
      <c r="K144" s="135"/>
      <c r="L144" s="32"/>
      <c r="M144" s="136" t="s">
        <v>1</v>
      </c>
      <c r="N144" s="137" t="s">
        <v>35</v>
      </c>
      <c r="P144" s="138">
        <f>O144*H144</f>
        <v>0</v>
      </c>
      <c r="Q144" s="138">
        <v>1.269E-2</v>
      </c>
      <c r="R144" s="138">
        <f>Q144*H144</f>
        <v>1.1421000000000001E-2</v>
      </c>
      <c r="S144" s="138">
        <v>0</v>
      </c>
      <c r="T144" s="139">
        <f>S144*H144</f>
        <v>0</v>
      </c>
      <c r="AR144" s="140" t="s">
        <v>122</v>
      </c>
      <c r="AT144" s="140" t="s">
        <v>118</v>
      </c>
      <c r="AU144" s="140" t="s">
        <v>79</v>
      </c>
      <c r="AY144" s="17" t="s">
        <v>117</v>
      </c>
      <c r="BE144" s="141">
        <f>IF(N144="základní",J144,0)</f>
        <v>0</v>
      </c>
      <c r="BF144" s="141">
        <f>IF(N144="snížená",J144,0)</f>
        <v>0</v>
      </c>
      <c r="BG144" s="141">
        <f>IF(N144="zákl. přenesená",J144,0)</f>
        <v>0</v>
      </c>
      <c r="BH144" s="141">
        <f>IF(N144="sníž. přenesená",J144,0)</f>
        <v>0</v>
      </c>
      <c r="BI144" s="141">
        <f>IF(N144="nulová",J144,0)</f>
        <v>0</v>
      </c>
      <c r="BJ144" s="17" t="s">
        <v>77</v>
      </c>
      <c r="BK144" s="141">
        <f>ROUND(I144*H144,2)</f>
        <v>0</v>
      </c>
      <c r="BL144" s="17" t="s">
        <v>122</v>
      </c>
      <c r="BM144" s="140" t="s">
        <v>206</v>
      </c>
    </row>
    <row r="145" spans="2:65" s="12" customFormat="1" x14ac:dyDescent="0.2">
      <c r="B145" s="153"/>
      <c r="D145" s="154" t="s">
        <v>191</v>
      </c>
      <c r="E145" s="155" t="s">
        <v>1</v>
      </c>
      <c r="F145" s="156" t="s">
        <v>207</v>
      </c>
      <c r="H145" s="157">
        <v>0.9</v>
      </c>
      <c r="I145" s="158"/>
      <c r="L145" s="153"/>
      <c r="M145" s="159"/>
      <c r="T145" s="160"/>
      <c r="AT145" s="155" t="s">
        <v>191</v>
      </c>
      <c r="AU145" s="155" t="s">
        <v>79</v>
      </c>
      <c r="AV145" s="12" t="s">
        <v>79</v>
      </c>
      <c r="AW145" s="12" t="s">
        <v>27</v>
      </c>
      <c r="AX145" s="12" t="s">
        <v>77</v>
      </c>
      <c r="AY145" s="155" t="s">
        <v>117</v>
      </c>
    </row>
    <row r="146" spans="2:65" s="1" customFormat="1" ht="21.75" customHeight="1" x14ac:dyDescent="0.2">
      <c r="B146" s="127"/>
      <c r="C146" s="128" t="s">
        <v>122</v>
      </c>
      <c r="D146" s="128" t="s">
        <v>118</v>
      </c>
      <c r="E146" s="129" t="s">
        <v>208</v>
      </c>
      <c r="F146" s="130" t="s">
        <v>209</v>
      </c>
      <c r="G146" s="131" t="s">
        <v>189</v>
      </c>
      <c r="H146" s="132">
        <v>27.9</v>
      </c>
      <c r="I146" s="133"/>
      <c r="J146" s="134">
        <f>ROUND(I146*H146,2)</f>
        <v>0</v>
      </c>
      <c r="K146" s="135"/>
      <c r="L146" s="32"/>
      <c r="M146" s="136" t="s">
        <v>1</v>
      </c>
      <c r="N146" s="137" t="s">
        <v>35</v>
      </c>
      <c r="P146" s="138">
        <f>O146*H146</f>
        <v>0</v>
      </c>
      <c r="Q146" s="138">
        <v>3.6900000000000002E-2</v>
      </c>
      <c r="R146" s="138">
        <f>Q146*H146</f>
        <v>1.0295099999999999</v>
      </c>
      <c r="S146" s="138">
        <v>0</v>
      </c>
      <c r="T146" s="139">
        <f>S146*H146</f>
        <v>0</v>
      </c>
      <c r="AR146" s="140" t="s">
        <v>122</v>
      </c>
      <c r="AT146" s="140" t="s">
        <v>118</v>
      </c>
      <c r="AU146" s="140" t="s">
        <v>79</v>
      </c>
      <c r="AY146" s="17" t="s">
        <v>117</v>
      </c>
      <c r="BE146" s="141">
        <f>IF(N146="základní",J146,0)</f>
        <v>0</v>
      </c>
      <c r="BF146" s="141">
        <f>IF(N146="snížená",J146,0)</f>
        <v>0</v>
      </c>
      <c r="BG146" s="141">
        <f>IF(N146="zákl. přenesená",J146,0)</f>
        <v>0</v>
      </c>
      <c r="BH146" s="141">
        <f>IF(N146="sníž. přenesená",J146,0)</f>
        <v>0</v>
      </c>
      <c r="BI146" s="141">
        <f>IF(N146="nulová",J146,0)</f>
        <v>0</v>
      </c>
      <c r="BJ146" s="17" t="s">
        <v>77</v>
      </c>
      <c r="BK146" s="141">
        <f>ROUND(I146*H146,2)</f>
        <v>0</v>
      </c>
      <c r="BL146" s="17" t="s">
        <v>122</v>
      </c>
      <c r="BM146" s="140" t="s">
        <v>210</v>
      </c>
    </row>
    <row r="147" spans="2:65" s="13" customFormat="1" x14ac:dyDescent="0.2">
      <c r="B147" s="161"/>
      <c r="D147" s="154" t="s">
        <v>191</v>
      </c>
      <c r="E147" s="162" t="s">
        <v>1</v>
      </c>
      <c r="F147" s="163" t="s">
        <v>196</v>
      </c>
      <c r="H147" s="162" t="s">
        <v>1</v>
      </c>
      <c r="I147" s="164"/>
      <c r="L147" s="161"/>
      <c r="M147" s="165"/>
      <c r="T147" s="166"/>
      <c r="AT147" s="162" t="s">
        <v>191</v>
      </c>
      <c r="AU147" s="162" t="s">
        <v>79</v>
      </c>
      <c r="AV147" s="13" t="s">
        <v>77</v>
      </c>
      <c r="AW147" s="13" t="s">
        <v>27</v>
      </c>
      <c r="AX147" s="13" t="s">
        <v>70</v>
      </c>
      <c r="AY147" s="162" t="s">
        <v>117</v>
      </c>
    </row>
    <row r="148" spans="2:65" s="12" customFormat="1" x14ac:dyDescent="0.2">
      <c r="B148" s="153"/>
      <c r="D148" s="154" t="s">
        <v>191</v>
      </c>
      <c r="E148" s="155" t="s">
        <v>1</v>
      </c>
      <c r="F148" s="156" t="s">
        <v>211</v>
      </c>
      <c r="H148" s="157">
        <v>20</v>
      </c>
      <c r="I148" s="158"/>
      <c r="L148" s="153"/>
      <c r="M148" s="159"/>
      <c r="T148" s="160"/>
      <c r="AT148" s="155" t="s">
        <v>191</v>
      </c>
      <c r="AU148" s="155" t="s">
        <v>79</v>
      </c>
      <c r="AV148" s="12" t="s">
        <v>79</v>
      </c>
      <c r="AW148" s="12" t="s">
        <v>27</v>
      </c>
      <c r="AX148" s="12" t="s">
        <v>70</v>
      </c>
      <c r="AY148" s="155" t="s">
        <v>117</v>
      </c>
    </row>
    <row r="149" spans="2:65" s="12" customFormat="1" x14ac:dyDescent="0.2">
      <c r="B149" s="153"/>
      <c r="D149" s="154" t="s">
        <v>191</v>
      </c>
      <c r="E149" s="155" t="s">
        <v>1</v>
      </c>
      <c r="F149" s="156" t="s">
        <v>198</v>
      </c>
      <c r="H149" s="157">
        <v>1</v>
      </c>
      <c r="I149" s="158"/>
      <c r="L149" s="153"/>
      <c r="M149" s="159"/>
      <c r="T149" s="160"/>
      <c r="AT149" s="155" t="s">
        <v>191</v>
      </c>
      <c r="AU149" s="155" t="s">
        <v>79</v>
      </c>
      <c r="AV149" s="12" t="s">
        <v>79</v>
      </c>
      <c r="AW149" s="12" t="s">
        <v>27</v>
      </c>
      <c r="AX149" s="12" t="s">
        <v>70</v>
      </c>
      <c r="AY149" s="155" t="s">
        <v>117</v>
      </c>
    </row>
    <row r="150" spans="2:65" s="12" customFormat="1" x14ac:dyDescent="0.2">
      <c r="B150" s="153"/>
      <c r="D150" s="154" t="s">
        <v>191</v>
      </c>
      <c r="E150" s="155" t="s">
        <v>1</v>
      </c>
      <c r="F150" s="156" t="s">
        <v>212</v>
      </c>
      <c r="H150" s="157">
        <v>5</v>
      </c>
      <c r="I150" s="158"/>
      <c r="L150" s="153"/>
      <c r="M150" s="159"/>
      <c r="T150" s="160"/>
      <c r="AT150" s="155" t="s">
        <v>191</v>
      </c>
      <c r="AU150" s="155" t="s">
        <v>79</v>
      </c>
      <c r="AV150" s="12" t="s">
        <v>79</v>
      </c>
      <c r="AW150" s="12" t="s">
        <v>27</v>
      </c>
      <c r="AX150" s="12" t="s">
        <v>70</v>
      </c>
      <c r="AY150" s="155" t="s">
        <v>117</v>
      </c>
    </row>
    <row r="151" spans="2:65" s="12" customFormat="1" x14ac:dyDescent="0.2">
      <c r="B151" s="153"/>
      <c r="D151" s="154" t="s">
        <v>191</v>
      </c>
      <c r="E151" s="155" t="s">
        <v>1</v>
      </c>
      <c r="F151" s="156" t="s">
        <v>200</v>
      </c>
      <c r="H151" s="157">
        <v>3</v>
      </c>
      <c r="I151" s="158"/>
      <c r="L151" s="153"/>
      <c r="M151" s="159"/>
      <c r="T151" s="160"/>
      <c r="AT151" s="155" t="s">
        <v>191</v>
      </c>
      <c r="AU151" s="155" t="s">
        <v>79</v>
      </c>
      <c r="AV151" s="12" t="s">
        <v>79</v>
      </c>
      <c r="AW151" s="12" t="s">
        <v>27</v>
      </c>
      <c r="AX151" s="12" t="s">
        <v>70</v>
      </c>
      <c r="AY151" s="155" t="s">
        <v>117</v>
      </c>
    </row>
    <row r="152" spans="2:65" s="12" customFormat="1" x14ac:dyDescent="0.2">
      <c r="B152" s="153"/>
      <c r="D152" s="154" t="s">
        <v>191</v>
      </c>
      <c r="E152" s="155" t="s">
        <v>1</v>
      </c>
      <c r="F152" s="156" t="s">
        <v>213</v>
      </c>
      <c r="H152" s="157">
        <v>2</v>
      </c>
      <c r="I152" s="158"/>
      <c r="L152" s="153"/>
      <c r="M152" s="159"/>
      <c r="T152" s="160"/>
      <c r="AT152" s="155" t="s">
        <v>191</v>
      </c>
      <c r="AU152" s="155" t="s">
        <v>79</v>
      </c>
      <c r="AV152" s="12" t="s">
        <v>79</v>
      </c>
      <c r="AW152" s="12" t="s">
        <v>27</v>
      </c>
      <c r="AX152" s="12" t="s">
        <v>70</v>
      </c>
      <c r="AY152" s="155" t="s">
        <v>117</v>
      </c>
    </row>
    <row r="153" spans="2:65" s="14" customFormat="1" x14ac:dyDescent="0.2">
      <c r="B153" s="167"/>
      <c r="D153" s="154" t="s">
        <v>191</v>
      </c>
      <c r="E153" s="168" t="s">
        <v>1</v>
      </c>
      <c r="F153" s="169" t="s">
        <v>202</v>
      </c>
      <c r="H153" s="170">
        <v>31</v>
      </c>
      <c r="I153" s="171"/>
      <c r="L153" s="167"/>
      <c r="M153" s="172"/>
      <c r="T153" s="173"/>
      <c r="AT153" s="168" t="s">
        <v>191</v>
      </c>
      <c r="AU153" s="168" t="s">
        <v>79</v>
      </c>
      <c r="AV153" s="14" t="s">
        <v>128</v>
      </c>
      <c r="AW153" s="14" t="s">
        <v>27</v>
      </c>
      <c r="AX153" s="14" t="s">
        <v>70</v>
      </c>
      <c r="AY153" s="168" t="s">
        <v>117</v>
      </c>
    </row>
    <row r="154" spans="2:65" s="12" customFormat="1" x14ac:dyDescent="0.2">
      <c r="B154" s="153"/>
      <c r="D154" s="154" t="s">
        <v>191</v>
      </c>
      <c r="E154" s="155" t="s">
        <v>1</v>
      </c>
      <c r="F154" s="156" t="s">
        <v>214</v>
      </c>
      <c r="H154" s="157">
        <v>27.9</v>
      </c>
      <c r="I154" s="158"/>
      <c r="L154" s="153"/>
      <c r="M154" s="159"/>
      <c r="T154" s="160"/>
      <c r="AT154" s="155" t="s">
        <v>191</v>
      </c>
      <c r="AU154" s="155" t="s">
        <v>79</v>
      </c>
      <c r="AV154" s="12" t="s">
        <v>79</v>
      </c>
      <c r="AW154" s="12" t="s">
        <v>27</v>
      </c>
      <c r="AX154" s="12" t="s">
        <v>77</v>
      </c>
      <c r="AY154" s="155" t="s">
        <v>117</v>
      </c>
    </row>
    <row r="155" spans="2:65" s="1" customFormat="1" ht="24.15" customHeight="1" x14ac:dyDescent="0.2">
      <c r="B155" s="127"/>
      <c r="C155" s="128" t="s">
        <v>116</v>
      </c>
      <c r="D155" s="128" t="s">
        <v>118</v>
      </c>
      <c r="E155" s="129" t="s">
        <v>215</v>
      </c>
      <c r="F155" s="130" t="s">
        <v>216</v>
      </c>
      <c r="G155" s="131" t="s">
        <v>217</v>
      </c>
      <c r="H155" s="132">
        <v>94.5</v>
      </c>
      <c r="I155" s="133"/>
      <c r="J155" s="134">
        <f>ROUND(I155*H155,2)</f>
        <v>0</v>
      </c>
      <c r="K155" s="135"/>
      <c r="L155" s="32"/>
      <c r="M155" s="136" t="s">
        <v>1</v>
      </c>
      <c r="N155" s="137" t="s">
        <v>35</v>
      </c>
      <c r="P155" s="138">
        <f>O155*H155</f>
        <v>0</v>
      </c>
      <c r="Q155" s="138">
        <v>0</v>
      </c>
      <c r="R155" s="138">
        <f>Q155*H155</f>
        <v>0</v>
      </c>
      <c r="S155" s="138">
        <v>0</v>
      </c>
      <c r="T155" s="139">
        <f>S155*H155</f>
        <v>0</v>
      </c>
      <c r="AR155" s="140" t="s">
        <v>122</v>
      </c>
      <c r="AT155" s="140" t="s">
        <v>118</v>
      </c>
      <c r="AU155" s="140" t="s">
        <v>79</v>
      </c>
      <c r="AY155" s="17" t="s">
        <v>117</v>
      </c>
      <c r="BE155" s="141">
        <f>IF(N155="základní",J155,0)</f>
        <v>0</v>
      </c>
      <c r="BF155" s="141">
        <f>IF(N155="snížená",J155,0)</f>
        <v>0</v>
      </c>
      <c r="BG155" s="141">
        <f>IF(N155="zákl. přenesená",J155,0)</f>
        <v>0</v>
      </c>
      <c r="BH155" s="141">
        <f>IF(N155="sníž. přenesená",J155,0)</f>
        <v>0</v>
      </c>
      <c r="BI155" s="141">
        <f>IF(N155="nulová",J155,0)</f>
        <v>0</v>
      </c>
      <c r="BJ155" s="17" t="s">
        <v>77</v>
      </c>
      <c r="BK155" s="141">
        <f>ROUND(I155*H155,2)</f>
        <v>0</v>
      </c>
      <c r="BL155" s="17" t="s">
        <v>122</v>
      </c>
      <c r="BM155" s="140" t="s">
        <v>218</v>
      </c>
    </row>
    <row r="156" spans="2:65" s="1" customFormat="1" ht="33" customHeight="1" x14ac:dyDescent="0.2">
      <c r="B156" s="127"/>
      <c r="C156" s="128" t="s">
        <v>137</v>
      </c>
      <c r="D156" s="128" t="s">
        <v>118</v>
      </c>
      <c r="E156" s="129" t="s">
        <v>219</v>
      </c>
      <c r="F156" s="130" t="s">
        <v>220</v>
      </c>
      <c r="G156" s="131" t="s">
        <v>221</v>
      </c>
      <c r="H156" s="132">
        <v>574.6</v>
      </c>
      <c r="I156" s="133"/>
      <c r="J156" s="134">
        <f>ROUND(I156*H156,2)</f>
        <v>0</v>
      </c>
      <c r="K156" s="135"/>
      <c r="L156" s="32"/>
      <c r="M156" s="136" t="s">
        <v>1</v>
      </c>
      <c r="N156" s="137" t="s">
        <v>35</v>
      </c>
      <c r="P156" s="138">
        <f>O156*H156</f>
        <v>0</v>
      </c>
      <c r="Q156" s="138">
        <v>0</v>
      </c>
      <c r="R156" s="138">
        <f>Q156*H156</f>
        <v>0</v>
      </c>
      <c r="S156" s="138">
        <v>0</v>
      </c>
      <c r="T156" s="139">
        <f>S156*H156</f>
        <v>0</v>
      </c>
      <c r="AR156" s="140" t="s">
        <v>122</v>
      </c>
      <c r="AT156" s="140" t="s">
        <v>118</v>
      </c>
      <c r="AU156" s="140" t="s">
        <v>79</v>
      </c>
      <c r="AY156" s="17" t="s">
        <v>117</v>
      </c>
      <c r="BE156" s="141">
        <f>IF(N156="základní",J156,0)</f>
        <v>0</v>
      </c>
      <c r="BF156" s="141">
        <f>IF(N156="snížená",J156,0)</f>
        <v>0</v>
      </c>
      <c r="BG156" s="141">
        <f>IF(N156="zákl. přenesená",J156,0)</f>
        <v>0</v>
      </c>
      <c r="BH156" s="141">
        <f>IF(N156="sníž. přenesená",J156,0)</f>
        <v>0</v>
      </c>
      <c r="BI156" s="141">
        <f>IF(N156="nulová",J156,0)</f>
        <v>0</v>
      </c>
      <c r="BJ156" s="17" t="s">
        <v>77</v>
      </c>
      <c r="BK156" s="141">
        <f>ROUND(I156*H156,2)</f>
        <v>0</v>
      </c>
      <c r="BL156" s="17" t="s">
        <v>122</v>
      </c>
      <c r="BM156" s="140" t="s">
        <v>222</v>
      </c>
    </row>
    <row r="157" spans="2:65" s="12" customFormat="1" x14ac:dyDescent="0.2">
      <c r="B157" s="153"/>
      <c r="D157" s="154" t="s">
        <v>191</v>
      </c>
      <c r="E157" s="155" t="s">
        <v>1</v>
      </c>
      <c r="F157" s="156" t="s">
        <v>223</v>
      </c>
      <c r="H157" s="157">
        <v>505.66</v>
      </c>
      <c r="I157" s="158"/>
      <c r="L157" s="153"/>
      <c r="M157" s="159"/>
      <c r="T157" s="160"/>
      <c r="AT157" s="155" t="s">
        <v>191</v>
      </c>
      <c r="AU157" s="155" t="s">
        <v>79</v>
      </c>
      <c r="AV157" s="12" t="s">
        <v>79</v>
      </c>
      <c r="AW157" s="12" t="s">
        <v>27</v>
      </c>
      <c r="AX157" s="12" t="s">
        <v>70</v>
      </c>
      <c r="AY157" s="155" t="s">
        <v>117</v>
      </c>
    </row>
    <row r="158" spans="2:65" s="12" customFormat="1" x14ac:dyDescent="0.2">
      <c r="B158" s="153"/>
      <c r="D158" s="154" t="s">
        <v>191</v>
      </c>
      <c r="E158" s="155" t="s">
        <v>1</v>
      </c>
      <c r="F158" s="156" t="s">
        <v>224</v>
      </c>
      <c r="H158" s="157">
        <v>15.84</v>
      </c>
      <c r="I158" s="158"/>
      <c r="L158" s="153"/>
      <c r="M158" s="159"/>
      <c r="T158" s="160"/>
      <c r="AT158" s="155" t="s">
        <v>191</v>
      </c>
      <c r="AU158" s="155" t="s">
        <v>79</v>
      </c>
      <c r="AV158" s="12" t="s">
        <v>79</v>
      </c>
      <c r="AW158" s="12" t="s">
        <v>27</v>
      </c>
      <c r="AX158" s="12" t="s">
        <v>70</v>
      </c>
      <c r="AY158" s="155" t="s">
        <v>117</v>
      </c>
    </row>
    <row r="159" spans="2:65" s="12" customFormat="1" x14ac:dyDescent="0.2">
      <c r="B159" s="153"/>
      <c r="D159" s="154" t="s">
        <v>191</v>
      </c>
      <c r="E159" s="155" t="s">
        <v>1</v>
      </c>
      <c r="F159" s="156" t="s">
        <v>225</v>
      </c>
      <c r="H159" s="157">
        <v>142.04</v>
      </c>
      <c r="I159" s="158"/>
      <c r="L159" s="153"/>
      <c r="M159" s="159"/>
      <c r="T159" s="160"/>
      <c r="AT159" s="155" t="s">
        <v>191</v>
      </c>
      <c r="AU159" s="155" t="s">
        <v>79</v>
      </c>
      <c r="AV159" s="12" t="s">
        <v>79</v>
      </c>
      <c r="AW159" s="12" t="s">
        <v>27</v>
      </c>
      <c r="AX159" s="12" t="s">
        <v>70</v>
      </c>
      <c r="AY159" s="155" t="s">
        <v>117</v>
      </c>
    </row>
    <row r="160" spans="2:65" s="12" customFormat="1" x14ac:dyDescent="0.2">
      <c r="B160" s="153"/>
      <c r="D160" s="154" t="s">
        <v>191</v>
      </c>
      <c r="E160" s="155" t="s">
        <v>1</v>
      </c>
      <c r="F160" s="156" t="s">
        <v>226</v>
      </c>
      <c r="H160" s="157">
        <v>42.01</v>
      </c>
      <c r="I160" s="158"/>
      <c r="L160" s="153"/>
      <c r="M160" s="159"/>
      <c r="T160" s="160"/>
      <c r="AT160" s="155" t="s">
        <v>191</v>
      </c>
      <c r="AU160" s="155" t="s">
        <v>79</v>
      </c>
      <c r="AV160" s="12" t="s">
        <v>79</v>
      </c>
      <c r="AW160" s="12" t="s">
        <v>27</v>
      </c>
      <c r="AX160" s="12" t="s">
        <v>70</v>
      </c>
      <c r="AY160" s="155" t="s">
        <v>117</v>
      </c>
    </row>
    <row r="161" spans="2:65" s="12" customFormat="1" x14ac:dyDescent="0.2">
      <c r="B161" s="153"/>
      <c r="D161" s="154" t="s">
        <v>191</v>
      </c>
      <c r="E161" s="155" t="s">
        <v>1</v>
      </c>
      <c r="F161" s="156" t="s">
        <v>227</v>
      </c>
      <c r="H161" s="157">
        <v>7.37</v>
      </c>
      <c r="I161" s="158"/>
      <c r="L161" s="153"/>
      <c r="M161" s="159"/>
      <c r="T161" s="160"/>
      <c r="AT161" s="155" t="s">
        <v>191</v>
      </c>
      <c r="AU161" s="155" t="s">
        <v>79</v>
      </c>
      <c r="AV161" s="12" t="s">
        <v>79</v>
      </c>
      <c r="AW161" s="12" t="s">
        <v>27</v>
      </c>
      <c r="AX161" s="12" t="s">
        <v>70</v>
      </c>
      <c r="AY161" s="155" t="s">
        <v>117</v>
      </c>
    </row>
    <row r="162" spans="2:65" s="12" customFormat="1" x14ac:dyDescent="0.2">
      <c r="B162" s="153"/>
      <c r="D162" s="154" t="s">
        <v>191</v>
      </c>
      <c r="E162" s="155" t="s">
        <v>1</v>
      </c>
      <c r="F162" s="156" t="s">
        <v>228</v>
      </c>
      <c r="H162" s="157">
        <v>5.34</v>
      </c>
      <c r="I162" s="158"/>
      <c r="L162" s="153"/>
      <c r="M162" s="159"/>
      <c r="T162" s="160"/>
      <c r="AT162" s="155" t="s">
        <v>191</v>
      </c>
      <c r="AU162" s="155" t="s">
        <v>79</v>
      </c>
      <c r="AV162" s="12" t="s">
        <v>79</v>
      </c>
      <c r="AW162" s="12" t="s">
        <v>27</v>
      </c>
      <c r="AX162" s="12" t="s">
        <v>70</v>
      </c>
      <c r="AY162" s="155" t="s">
        <v>117</v>
      </c>
    </row>
    <row r="163" spans="2:65" s="14" customFormat="1" x14ac:dyDescent="0.2">
      <c r="B163" s="167"/>
      <c r="D163" s="154" t="s">
        <v>191</v>
      </c>
      <c r="E163" s="168" t="s">
        <v>1</v>
      </c>
      <c r="F163" s="169" t="s">
        <v>202</v>
      </c>
      <c r="H163" s="170">
        <v>718.26</v>
      </c>
      <c r="I163" s="171"/>
      <c r="L163" s="167"/>
      <c r="M163" s="172"/>
      <c r="T163" s="173"/>
      <c r="AT163" s="168" t="s">
        <v>191</v>
      </c>
      <c r="AU163" s="168" t="s">
        <v>79</v>
      </c>
      <c r="AV163" s="14" t="s">
        <v>128</v>
      </c>
      <c r="AW163" s="14" t="s">
        <v>27</v>
      </c>
      <c r="AX163" s="14" t="s">
        <v>70</v>
      </c>
      <c r="AY163" s="168" t="s">
        <v>117</v>
      </c>
    </row>
    <row r="164" spans="2:65" s="12" customFormat="1" x14ac:dyDescent="0.2">
      <c r="B164" s="153"/>
      <c r="D164" s="154" t="s">
        <v>191</v>
      </c>
      <c r="E164" s="155" t="s">
        <v>1</v>
      </c>
      <c r="F164" s="156" t="s">
        <v>229</v>
      </c>
      <c r="H164" s="157">
        <v>574.6</v>
      </c>
      <c r="I164" s="158"/>
      <c r="L164" s="153"/>
      <c r="M164" s="159"/>
      <c r="T164" s="160"/>
      <c r="AT164" s="155" t="s">
        <v>191</v>
      </c>
      <c r="AU164" s="155" t="s">
        <v>79</v>
      </c>
      <c r="AV164" s="12" t="s">
        <v>79</v>
      </c>
      <c r="AW164" s="12" t="s">
        <v>27</v>
      </c>
      <c r="AX164" s="12" t="s">
        <v>77</v>
      </c>
      <c r="AY164" s="155" t="s">
        <v>117</v>
      </c>
    </row>
    <row r="165" spans="2:65" s="1" customFormat="1" ht="33" customHeight="1" x14ac:dyDescent="0.2">
      <c r="B165" s="127"/>
      <c r="C165" s="128" t="s">
        <v>141</v>
      </c>
      <c r="D165" s="128" t="s">
        <v>118</v>
      </c>
      <c r="E165" s="129" t="s">
        <v>230</v>
      </c>
      <c r="F165" s="130" t="s">
        <v>231</v>
      </c>
      <c r="G165" s="131" t="s">
        <v>221</v>
      </c>
      <c r="H165" s="132">
        <v>143.65</v>
      </c>
      <c r="I165" s="133"/>
      <c r="J165" s="134">
        <f>ROUND(I165*H165,2)</f>
        <v>0</v>
      </c>
      <c r="K165" s="135"/>
      <c r="L165" s="32"/>
      <c r="M165" s="136" t="s">
        <v>1</v>
      </c>
      <c r="N165" s="137" t="s">
        <v>35</v>
      </c>
      <c r="P165" s="138">
        <f>O165*H165</f>
        <v>0</v>
      </c>
      <c r="Q165" s="138">
        <v>0</v>
      </c>
      <c r="R165" s="138">
        <f>Q165*H165</f>
        <v>0</v>
      </c>
      <c r="S165" s="138">
        <v>0</v>
      </c>
      <c r="T165" s="139">
        <f>S165*H165</f>
        <v>0</v>
      </c>
      <c r="AR165" s="140" t="s">
        <v>122</v>
      </c>
      <c r="AT165" s="140" t="s">
        <v>118</v>
      </c>
      <c r="AU165" s="140" t="s">
        <v>79</v>
      </c>
      <c r="AY165" s="17" t="s">
        <v>117</v>
      </c>
      <c r="BE165" s="141">
        <f>IF(N165="základní",J165,0)</f>
        <v>0</v>
      </c>
      <c r="BF165" s="141">
        <f>IF(N165="snížená",J165,0)</f>
        <v>0</v>
      </c>
      <c r="BG165" s="141">
        <f>IF(N165="zákl. přenesená",J165,0)</f>
        <v>0</v>
      </c>
      <c r="BH165" s="141">
        <f>IF(N165="sníž. přenesená",J165,0)</f>
        <v>0</v>
      </c>
      <c r="BI165" s="141">
        <f>IF(N165="nulová",J165,0)</f>
        <v>0</v>
      </c>
      <c r="BJ165" s="17" t="s">
        <v>77</v>
      </c>
      <c r="BK165" s="141">
        <f>ROUND(I165*H165,2)</f>
        <v>0</v>
      </c>
      <c r="BL165" s="17" t="s">
        <v>122</v>
      </c>
      <c r="BM165" s="140" t="s">
        <v>232</v>
      </c>
    </row>
    <row r="166" spans="2:65" s="12" customFormat="1" x14ac:dyDescent="0.2">
      <c r="B166" s="153"/>
      <c r="D166" s="154" t="s">
        <v>191</v>
      </c>
      <c r="E166" s="155" t="s">
        <v>1</v>
      </c>
      <c r="F166" s="156" t="s">
        <v>233</v>
      </c>
      <c r="H166" s="157">
        <v>143.65</v>
      </c>
      <c r="I166" s="158"/>
      <c r="L166" s="153"/>
      <c r="M166" s="159"/>
      <c r="T166" s="160"/>
      <c r="AT166" s="155" t="s">
        <v>191</v>
      </c>
      <c r="AU166" s="155" t="s">
        <v>79</v>
      </c>
      <c r="AV166" s="12" t="s">
        <v>79</v>
      </c>
      <c r="AW166" s="12" t="s">
        <v>27</v>
      </c>
      <c r="AX166" s="12" t="s">
        <v>77</v>
      </c>
      <c r="AY166" s="155" t="s">
        <v>117</v>
      </c>
    </row>
    <row r="167" spans="2:65" s="1" customFormat="1" ht="16.5" customHeight="1" x14ac:dyDescent="0.2">
      <c r="B167" s="127"/>
      <c r="C167" s="128" t="s">
        <v>145</v>
      </c>
      <c r="D167" s="128" t="s">
        <v>118</v>
      </c>
      <c r="E167" s="129" t="s">
        <v>234</v>
      </c>
      <c r="F167" s="130" t="s">
        <v>235</v>
      </c>
      <c r="G167" s="131" t="s">
        <v>221</v>
      </c>
      <c r="H167" s="132">
        <v>124.2</v>
      </c>
      <c r="I167" s="133"/>
      <c r="J167" s="134">
        <f>ROUND(I167*H167,2)</f>
        <v>0</v>
      </c>
      <c r="K167" s="135"/>
      <c r="L167" s="32"/>
      <c r="M167" s="136" t="s">
        <v>1</v>
      </c>
      <c r="N167" s="137" t="s">
        <v>35</v>
      </c>
      <c r="P167" s="138">
        <f>O167*H167</f>
        <v>0</v>
      </c>
      <c r="Q167" s="138">
        <v>0</v>
      </c>
      <c r="R167" s="138">
        <f>Q167*H167</f>
        <v>0</v>
      </c>
      <c r="S167" s="138">
        <v>0</v>
      </c>
      <c r="T167" s="139">
        <f>S167*H167</f>
        <v>0</v>
      </c>
      <c r="AR167" s="140" t="s">
        <v>122</v>
      </c>
      <c r="AT167" s="140" t="s">
        <v>118</v>
      </c>
      <c r="AU167" s="140" t="s">
        <v>79</v>
      </c>
      <c r="AY167" s="17" t="s">
        <v>117</v>
      </c>
      <c r="BE167" s="141">
        <f>IF(N167="základní",J167,0)</f>
        <v>0</v>
      </c>
      <c r="BF167" s="141">
        <f>IF(N167="snížená",J167,0)</f>
        <v>0</v>
      </c>
      <c r="BG167" s="141">
        <f>IF(N167="zákl. přenesená",J167,0)</f>
        <v>0</v>
      </c>
      <c r="BH167" s="141">
        <f>IF(N167="sníž. přenesená",J167,0)</f>
        <v>0</v>
      </c>
      <c r="BI167" s="141">
        <f>IF(N167="nulová",J167,0)</f>
        <v>0</v>
      </c>
      <c r="BJ167" s="17" t="s">
        <v>77</v>
      </c>
      <c r="BK167" s="141">
        <f>ROUND(I167*H167,2)</f>
        <v>0</v>
      </c>
      <c r="BL167" s="17" t="s">
        <v>122</v>
      </c>
      <c r="BM167" s="140" t="s">
        <v>236</v>
      </c>
    </row>
    <row r="168" spans="2:65" s="12" customFormat="1" ht="20.399999999999999" x14ac:dyDescent="0.2">
      <c r="B168" s="153"/>
      <c r="D168" s="154" t="s">
        <v>191</v>
      </c>
      <c r="E168" s="155" t="s">
        <v>1</v>
      </c>
      <c r="F168" s="156" t="s">
        <v>237</v>
      </c>
      <c r="H168" s="157">
        <v>4.05</v>
      </c>
      <c r="I168" s="158"/>
      <c r="L168" s="153"/>
      <c r="M168" s="159"/>
      <c r="T168" s="160"/>
      <c r="AT168" s="155" t="s">
        <v>191</v>
      </c>
      <c r="AU168" s="155" t="s">
        <v>79</v>
      </c>
      <c r="AV168" s="12" t="s">
        <v>79</v>
      </c>
      <c r="AW168" s="12" t="s">
        <v>27</v>
      </c>
      <c r="AX168" s="12" t="s">
        <v>70</v>
      </c>
      <c r="AY168" s="155" t="s">
        <v>117</v>
      </c>
    </row>
    <row r="169" spans="2:65" s="12" customFormat="1" x14ac:dyDescent="0.2">
      <c r="B169" s="153"/>
      <c r="D169" s="154" t="s">
        <v>191</v>
      </c>
      <c r="E169" s="155" t="s">
        <v>1</v>
      </c>
      <c r="F169" s="156" t="s">
        <v>238</v>
      </c>
      <c r="H169" s="157">
        <v>41.85</v>
      </c>
      <c r="I169" s="158"/>
      <c r="L169" s="153"/>
      <c r="M169" s="159"/>
      <c r="T169" s="160"/>
      <c r="AT169" s="155" t="s">
        <v>191</v>
      </c>
      <c r="AU169" s="155" t="s">
        <v>79</v>
      </c>
      <c r="AV169" s="12" t="s">
        <v>79</v>
      </c>
      <c r="AW169" s="12" t="s">
        <v>27</v>
      </c>
      <c r="AX169" s="12" t="s">
        <v>70</v>
      </c>
      <c r="AY169" s="155" t="s">
        <v>117</v>
      </c>
    </row>
    <row r="170" spans="2:65" s="12" customFormat="1" x14ac:dyDescent="0.2">
      <c r="B170" s="153"/>
      <c r="D170" s="154" t="s">
        <v>191</v>
      </c>
      <c r="E170" s="155" t="s">
        <v>1</v>
      </c>
      <c r="F170" s="156" t="s">
        <v>239</v>
      </c>
      <c r="H170" s="157">
        <v>76.95</v>
      </c>
      <c r="I170" s="158"/>
      <c r="L170" s="153"/>
      <c r="M170" s="159"/>
      <c r="T170" s="160"/>
      <c r="AT170" s="155" t="s">
        <v>191</v>
      </c>
      <c r="AU170" s="155" t="s">
        <v>79</v>
      </c>
      <c r="AV170" s="12" t="s">
        <v>79</v>
      </c>
      <c r="AW170" s="12" t="s">
        <v>27</v>
      </c>
      <c r="AX170" s="12" t="s">
        <v>70</v>
      </c>
      <c r="AY170" s="155" t="s">
        <v>117</v>
      </c>
    </row>
    <row r="171" spans="2:65" s="12" customFormat="1" x14ac:dyDescent="0.2">
      <c r="B171" s="153"/>
      <c r="D171" s="154" t="s">
        <v>191</v>
      </c>
      <c r="E171" s="155" t="s">
        <v>1</v>
      </c>
      <c r="F171" s="156" t="s">
        <v>240</v>
      </c>
      <c r="H171" s="157">
        <v>1.35</v>
      </c>
      <c r="I171" s="158"/>
      <c r="L171" s="153"/>
      <c r="M171" s="159"/>
      <c r="T171" s="160"/>
      <c r="AT171" s="155" t="s">
        <v>191</v>
      </c>
      <c r="AU171" s="155" t="s">
        <v>79</v>
      </c>
      <c r="AV171" s="12" t="s">
        <v>79</v>
      </c>
      <c r="AW171" s="12" t="s">
        <v>27</v>
      </c>
      <c r="AX171" s="12" t="s">
        <v>70</v>
      </c>
      <c r="AY171" s="155" t="s">
        <v>117</v>
      </c>
    </row>
    <row r="172" spans="2:65" s="15" customFormat="1" x14ac:dyDescent="0.2">
      <c r="B172" s="174"/>
      <c r="D172" s="154" t="s">
        <v>191</v>
      </c>
      <c r="E172" s="175" t="s">
        <v>1</v>
      </c>
      <c r="F172" s="176" t="s">
        <v>241</v>
      </c>
      <c r="H172" s="177">
        <v>124.19999999999999</v>
      </c>
      <c r="I172" s="178"/>
      <c r="L172" s="174"/>
      <c r="M172" s="179"/>
      <c r="T172" s="180"/>
      <c r="AT172" s="175" t="s">
        <v>191</v>
      </c>
      <c r="AU172" s="175" t="s">
        <v>79</v>
      </c>
      <c r="AV172" s="15" t="s">
        <v>122</v>
      </c>
      <c r="AW172" s="15" t="s">
        <v>27</v>
      </c>
      <c r="AX172" s="15" t="s">
        <v>77</v>
      </c>
      <c r="AY172" s="175" t="s">
        <v>117</v>
      </c>
    </row>
    <row r="173" spans="2:65" s="1" customFormat="1" ht="21.75" customHeight="1" x14ac:dyDescent="0.2">
      <c r="B173" s="127"/>
      <c r="C173" s="128" t="s">
        <v>149</v>
      </c>
      <c r="D173" s="128" t="s">
        <v>118</v>
      </c>
      <c r="E173" s="129" t="s">
        <v>242</v>
      </c>
      <c r="F173" s="130" t="s">
        <v>243</v>
      </c>
      <c r="G173" s="131" t="s">
        <v>217</v>
      </c>
      <c r="H173" s="132">
        <v>1196.06</v>
      </c>
      <c r="I173" s="133"/>
      <c r="J173" s="134">
        <f>ROUND(I173*H173,2)</f>
        <v>0</v>
      </c>
      <c r="K173" s="135"/>
      <c r="L173" s="32"/>
      <c r="M173" s="136" t="s">
        <v>1</v>
      </c>
      <c r="N173" s="137" t="s">
        <v>35</v>
      </c>
      <c r="P173" s="138">
        <f>O173*H173</f>
        <v>0</v>
      </c>
      <c r="Q173" s="138">
        <v>8.4000000000000003E-4</v>
      </c>
      <c r="R173" s="138">
        <f>Q173*H173</f>
        <v>1.0046904000000001</v>
      </c>
      <c r="S173" s="138">
        <v>0</v>
      </c>
      <c r="T173" s="139">
        <f>S173*H173</f>
        <v>0</v>
      </c>
      <c r="AR173" s="140" t="s">
        <v>122</v>
      </c>
      <c r="AT173" s="140" t="s">
        <v>118</v>
      </c>
      <c r="AU173" s="140" t="s">
        <v>79</v>
      </c>
      <c r="AY173" s="17" t="s">
        <v>117</v>
      </c>
      <c r="BE173" s="141">
        <f>IF(N173="základní",J173,0)</f>
        <v>0</v>
      </c>
      <c r="BF173" s="141">
        <f>IF(N173="snížená",J173,0)</f>
        <v>0</v>
      </c>
      <c r="BG173" s="141">
        <f>IF(N173="zákl. přenesená",J173,0)</f>
        <v>0</v>
      </c>
      <c r="BH173" s="141">
        <f>IF(N173="sníž. přenesená",J173,0)</f>
        <v>0</v>
      </c>
      <c r="BI173" s="141">
        <f>IF(N173="nulová",J173,0)</f>
        <v>0</v>
      </c>
      <c r="BJ173" s="17" t="s">
        <v>77</v>
      </c>
      <c r="BK173" s="141">
        <f>ROUND(I173*H173,2)</f>
        <v>0</v>
      </c>
      <c r="BL173" s="17" t="s">
        <v>122</v>
      </c>
      <c r="BM173" s="140" t="s">
        <v>244</v>
      </c>
    </row>
    <row r="174" spans="2:65" s="12" customFormat="1" x14ac:dyDescent="0.2">
      <c r="B174" s="153"/>
      <c r="D174" s="154" t="s">
        <v>191</v>
      </c>
      <c r="E174" s="155" t="s">
        <v>1</v>
      </c>
      <c r="F174" s="156" t="s">
        <v>245</v>
      </c>
      <c r="H174" s="157">
        <v>1115.18</v>
      </c>
      <c r="I174" s="158"/>
      <c r="L174" s="153"/>
      <c r="M174" s="159"/>
      <c r="T174" s="160"/>
      <c r="AT174" s="155" t="s">
        <v>191</v>
      </c>
      <c r="AU174" s="155" t="s">
        <v>79</v>
      </c>
      <c r="AV174" s="12" t="s">
        <v>79</v>
      </c>
      <c r="AW174" s="12" t="s">
        <v>27</v>
      </c>
      <c r="AX174" s="12" t="s">
        <v>70</v>
      </c>
      <c r="AY174" s="155" t="s">
        <v>117</v>
      </c>
    </row>
    <row r="175" spans="2:65" s="12" customFormat="1" x14ac:dyDescent="0.2">
      <c r="B175" s="153"/>
      <c r="D175" s="154" t="s">
        <v>191</v>
      </c>
      <c r="E175" s="155" t="s">
        <v>1</v>
      </c>
      <c r="F175" s="156" t="s">
        <v>246</v>
      </c>
      <c r="H175" s="157">
        <v>80.88</v>
      </c>
      <c r="I175" s="158"/>
      <c r="L175" s="153"/>
      <c r="M175" s="159"/>
      <c r="T175" s="160"/>
      <c r="AT175" s="155" t="s">
        <v>191</v>
      </c>
      <c r="AU175" s="155" t="s">
        <v>79</v>
      </c>
      <c r="AV175" s="12" t="s">
        <v>79</v>
      </c>
      <c r="AW175" s="12" t="s">
        <v>27</v>
      </c>
      <c r="AX175" s="12" t="s">
        <v>70</v>
      </c>
      <c r="AY175" s="155" t="s">
        <v>117</v>
      </c>
    </row>
    <row r="176" spans="2:65" s="15" customFormat="1" x14ac:dyDescent="0.2">
      <c r="B176" s="174"/>
      <c r="D176" s="154" t="s">
        <v>191</v>
      </c>
      <c r="E176" s="175" t="s">
        <v>1</v>
      </c>
      <c r="F176" s="176" t="s">
        <v>241</v>
      </c>
      <c r="H176" s="177">
        <v>1196.06</v>
      </c>
      <c r="I176" s="178"/>
      <c r="L176" s="174"/>
      <c r="M176" s="179"/>
      <c r="T176" s="180"/>
      <c r="AT176" s="175" t="s">
        <v>191</v>
      </c>
      <c r="AU176" s="175" t="s">
        <v>79</v>
      </c>
      <c r="AV176" s="15" t="s">
        <v>122</v>
      </c>
      <c r="AW176" s="15" t="s">
        <v>27</v>
      </c>
      <c r="AX176" s="15" t="s">
        <v>77</v>
      </c>
      <c r="AY176" s="175" t="s">
        <v>117</v>
      </c>
    </row>
    <row r="177" spans="2:65" s="1" customFormat="1" ht="24.15" customHeight="1" x14ac:dyDescent="0.2">
      <c r="B177" s="127"/>
      <c r="C177" s="128" t="s">
        <v>153</v>
      </c>
      <c r="D177" s="128" t="s">
        <v>118</v>
      </c>
      <c r="E177" s="129" t="s">
        <v>247</v>
      </c>
      <c r="F177" s="130" t="s">
        <v>248</v>
      </c>
      <c r="G177" s="131" t="s">
        <v>217</v>
      </c>
      <c r="H177" s="132">
        <v>1196.06</v>
      </c>
      <c r="I177" s="133"/>
      <c r="J177" s="134">
        <f>ROUND(I177*H177,2)</f>
        <v>0</v>
      </c>
      <c r="K177" s="135"/>
      <c r="L177" s="32"/>
      <c r="M177" s="136" t="s">
        <v>1</v>
      </c>
      <c r="N177" s="137" t="s">
        <v>35</v>
      </c>
      <c r="P177" s="138">
        <f>O177*H177</f>
        <v>0</v>
      </c>
      <c r="Q177" s="138">
        <v>0</v>
      </c>
      <c r="R177" s="138">
        <f>Q177*H177</f>
        <v>0</v>
      </c>
      <c r="S177" s="138">
        <v>0</v>
      </c>
      <c r="T177" s="139">
        <f>S177*H177</f>
        <v>0</v>
      </c>
      <c r="AR177" s="140" t="s">
        <v>122</v>
      </c>
      <c r="AT177" s="140" t="s">
        <v>118</v>
      </c>
      <c r="AU177" s="140" t="s">
        <v>79</v>
      </c>
      <c r="AY177" s="17" t="s">
        <v>117</v>
      </c>
      <c r="BE177" s="141">
        <f>IF(N177="základní",J177,0)</f>
        <v>0</v>
      </c>
      <c r="BF177" s="141">
        <f>IF(N177="snížená",J177,0)</f>
        <v>0</v>
      </c>
      <c r="BG177" s="141">
        <f>IF(N177="zákl. přenesená",J177,0)</f>
        <v>0</v>
      </c>
      <c r="BH177" s="141">
        <f>IF(N177="sníž. přenesená",J177,0)</f>
        <v>0</v>
      </c>
      <c r="BI177" s="141">
        <f>IF(N177="nulová",J177,0)</f>
        <v>0</v>
      </c>
      <c r="BJ177" s="17" t="s">
        <v>77</v>
      </c>
      <c r="BK177" s="141">
        <f>ROUND(I177*H177,2)</f>
        <v>0</v>
      </c>
      <c r="BL177" s="17" t="s">
        <v>122</v>
      </c>
      <c r="BM177" s="140" t="s">
        <v>249</v>
      </c>
    </row>
    <row r="178" spans="2:65" s="1" customFormat="1" ht="37.950000000000003" customHeight="1" x14ac:dyDescent="0.2">
      <c r="B178" s="127"/>
      <c r="C178" s="128" t="s">
        <v>157</v>
      </c>
      <c r="D178" s="128" t="s">
        <v>118</v>
      </c>
      <c r="E178" s="129" t="s">
        <v>250</v>
      </c>
      <c r="F178" s="130" t="s">
        <v>251</v>
      </c>
      <c r="G178" s="131" t="s">
        <v>221</v>
      </c>
      <c r="H178" s="132">
        <v>1217.07</v>
      </c>
      <c r="I178" s="133"/>
      <c r="J178" s="134">
        <f>ROUND(I178*H178,2)</f>
        <v>0</v>
      </c>
      <c r="K178" s="135"/>
      <c r="L178" s="32"/>
      <c r="M178" s="136" t="s">
        <v>1</v>
      </c>
      <c r="N178" s="137" t="s">
        <v>35</v>
      </c>
      <c r="P178" s="138">
        <f>O178*H178</f>
        <v>0</v>
      </c>
      <c r="Q178" s="138">
        <v>0</v>
      </c>
      <c r="R178" s="138">
        <f>Q178*H178</f>
        <v>0</v>
      </c>
      <c r="S178" s="138">
        <v>0</v>
      </c>
      <c r="T178" s="139">
        <f>S178*H178</f>
        <v>0</v>
      </c>
      <c r="AR178" s="140" t="s">
        <v>122</v>
      </c>
      <c r="AT178" s="140" t="s">
        <v>118</v>
      </c>
      <c r="AU178" s="140" t="s">
        <v>79</v>
      </c>
      <c r="AY178" s="17" t="s">
        <v>117</v>
      </c>
      <c r="BE178" s="141">
        <f>IF(N178="základní",J178,0)</f>
        <v>0</v>
      </c>
      <c r="BF178" s="141">
        <f>IF(N178="snížená",J178,0)</f>
        <v>0</v>
      </c>
      <c r="BG178" s="141">
        <f>IF(N178="zákl. přenesená",J178,0)</f>
        <v>0</v>
      </c>
      <c r="BH178" s="141">
        <f>IF(N178="sníž. přenesená",J178,0)</f>
        <v>0</v>
      </c>
      <c r="BI178" s="141">
        <f>IF(N178="nulová",J178,0)</f>
        <v>0</v>
      </c>
      <c r="BJ178" s="17" t="s">
        <v>77</v>
      </c>
      <c r="BK178" s="141">
        <f>ROUND(I178*H178,2)</f>
        <v>0</v>
      </c>
      <c r="BL178" s="17" t="s">
        <v>122</v>
      </c>
      <c r="BM178" s="140" t="s">
        <v>252</v>
      </c>
    </row>
    <row r="179" spans="2:65" s="12" customFormat="1" x14ac:dyDescent="0.2">
      <c r="B179" s="153"/>
      <c r="D179" s="154" t="s">
        <v>191</v>
      </c>
      <c r="E179" s="155" t="s">
        <v>1</v>
      </c>
      <c r="F179" s="156" t="s">
        <v>253</v>
      </c>
      <c r="H179" s="157">
        <v>718.25</v>
      </c>
      <c r="I179" s="158"/>
      <c r="L179" s="153"/>
      <c r="M179" s="159"/>
      <c r="T179" s="160"/>
      <c r="AT179" s="155" t="s">
        <v>191</v>
      </c>
      <c r="AU179" s="155" t="s">
        <v>79</v>
      </c>
      <c r="AV179" s="12" t="s">
        <v>79</v>
      </c>
      <c r="AW179" s="12" t="s">
        <v>27</v>
      </c>
      <c r="AX179" s="12" t="s">
        <v>70</v>
      </c>
      <c r="AY179" s="155" t="s">
        <v>117</v>
      </c>
    </row>
    <row r="180" spans="2:65" s="12" customFormat="1" x14ac:dyDescent="0.2">
      <c r="B180" s="153"/>
      <c r="D180" s="154" t="s">
        <v>191</v>
      </c>
      <c r="E180" s="155" t="s">
        <v>1</v>
      </c>
      <c r="F180" s="156" t="s">
        <v>254</v>
      </c>
      <c r="H180" s="157">
        <v>498.82</v>
      </c>
      <c r="I180" s="158"/>
      <c r="L180" s="153"/>
      <c r="M180" s="159"/>
      <c r="T180" s="160"/>
      <c r="AT180" s="155" t="s">
        <v>191</v>
      </c>
      <c r="AU180" s="155" t="s">
        <v>79</v>
      </c>
      <c r="AV180" s="12" t="s">
        <v>79</v>
      </c>
      <c r="AW180" s="12" t="s">
        <v>27</v>
      </c>
      <c r="AX180" s="12" t="s">
        <v>70</v>
      </c>
      <c r="AY180" s="155" t="s">
        <v>117</v>
      </c>
    </row>
    <row r="181" spans="2:65" s="15" customFormat="1" x14ac:dyDescent="0.2">
      <c r="B181" s="174"/>
      <c r="D181" s="154" t="s">
        <v>191</v>
      </c>
      <c r="E181" s="175" t="s">
        <v>1</v>
      </c>
      <c r="F181" s="176" t="s">
        <v>241</v>
      </c>
      <c r="H181" s="177">
        <v>1217.07</v>
      </c>
      <c r="I181" s="178"/>
      <c r="L181" s="174"/>
      <c r="M181" s="179"/>
      <c r="T181" s="180"/>
      <c r="AT181" s="175" t="s">
        <v>191</v>
      </c>
      <c r="AU181" s="175" t="s">
        <v>79</v>
      </c>
      <c r="AV181" s="15" t="s">
        <v>122</v>
      </c>
      <c r="AW181" s="15" t="s">
        <v>27</v>
      </c>
      <c r="AX181" s="15" t="s">
        <v>77</v>
      </c>
      <c r="AY181" s="175" t="s">
        <v>117</v>
      </c>
    </row>
    <row r="182" spans="2:65" s="1" customFormat="1" ht="37.950000000000003" customHeight="1" x14ac:dyDescent="0.2">
      <c r="B182" s="127"/>
      <c r="C182" s="128" t="s">
        <v>8</v>
      </c>
      <c r="D182" s="128" t="s">
        <v>118</v>
      </c>
      <c r="E182" s="129" t="s">
        <v>255</v>
      </c>
      <c r="F182" s="130" t="s">
        <v>256</v>
      </c>
      <c r="G182" s="131" t="s">
        <v>221</v>
      </c>
      <c r="H182" s="132">
        <v>219.43</v>
      </c>
      <c r="I182" s="133"/>
      <c r="J182" s="134">
        <f>ROUND(I182*H182,2)</f>
        <v>0</v>
      </c>
      <c r="K182" s="135"/>
      <c r="L182" s="32"/>
      <c r="M182" s="136" t="s">
        <v>1</v>
      </c>
      <c r="N182" s="137" t="s">
        <v>35</v>
      </c>
      <c r="P182" s="138">
        <f>O182*H182</f>
        <v>0</v>
      </c>
      <c r="Q182" s="138">
        <v>0</v>
      </c>
      <c r="R182" s="138">
        <f>Q182*H182</f>
        <v>0</v>
      </c>
      <c r="S182" s="138">
        <v>0</v>
      </c>
      <c r="T182" s="139">
        <f>S182*H182</f>
        <v>0</v>
      </c>
      <c r="AR182" s="140" t="s">
        <v>122</v>
      </c>
      <c r="AT182" s="140" t="s">
        <v>118</v>
      </c>
      <c r="AU182" s="140" t="s">
        <v>79</v>
      </c>
      <c r="AY182" s="17" t="s">
        <v>117</v>
      </c>
      <c r="BE182" s="141">
        <f>IF(N182="základní",J182,0)</f>
        <v>0</v>
      </c>
      <c r="BF182" s="141">
        <f>IF(N182="snížená",J182,0)</f>
        <v>0</v>
      </c>
      <c r="BG182" s="141">
        <f>IF(N182="zákl. přenesená",J182,0)</f>
        <v>0</v>
      </c>
      <c r="BH182" s="141">
        <f>IF(N182="sníž. přenesená",J182,0)</f>
        <v>0</v>
      </c>
      <c r="BI182" s="141">
        <f>IF(N182="nulová",J182,0)</f>
        <v>0</v>
      </c>
      <c r="BJ182" s="17" t="s">
        <v>77</v>
      </c>
      <c r="BK182" s="141">
        <f>ROUND(I182*H182,2)</f>
        <v>0</v>
      </c>
      <c r="BL182" s="17" t="s">
        <v>122</v>
      </c>
      <c r="BM182" s="140" t="s">
        <v>257</v>
      </c>
    </row>
    <row r="183" spans="2:65" s="12" customFormat="1" ht="20.399999999999999" x14ac:dyDescent="0.2">
      <c r="B183" s="153"/>
      <c r="D183" s="154" t="s">
        <v>191</v>
      </c>
      <c r="E183" s="155" t="s">
        <v>1</v>
      </c>
      <c r="F183" s="156" t="s">
        <v>258</v>
      </c>
      <c r="H183" s="157">
        <v>219.43</v>
      </c>
      <c r="I183" s="158"/>
      <c r="L183" s="153"/>
      <c r="M183" s="159"/>
      <c r="T183" s="160"/>
      <c r="AT183" s="155" t="s">
        <v>191</v>
      </c>
      <c r="AU183" s="155" t="s">
        <v>79</v>
      </c>
      <c r="AV183" s="12" t="s">
        <v>79</v>
      </c>
      <c r="AW183" s="12" t="s">
        <v>27</v>
      </c>
      <c r="AX183" s="12" t="s">
        <v>77</v>
      </c>
      <c r="AY183" s="155" t="s">
        <v>117</v>
      </c>
    </row>
    <row r="184" spans="2:65" s="1" customFormat="1" ht="37.950000000000003" customHeight="1" x14ac:dyDescent="0.2">
      <c r="B184" s="127"/>
      <c r="C184" s="128" t="s">
        <v>164</v>
      </c>
      <c r="D184" s="128" t="s">
        <v>118</v>
      </c>
      <c r="E184" s="129" t="s">
        <v>259</v>
      </c>
      <c r="F184" s="130" t="s">
        <v>260</v>
      </c>
      <c r="G184" s="131" t="s">
        <v>221</v>
      </c>
      <c r="H184" s="132">
        <v>1097.1500000000001</v>
      </c>
      <c r="I184" s="133"/>
      <c r="J184" s="134">
        <f>ROUND(I184*H184,2)</f>
        <v>0</v>
      </c>
      <c r="K184" s="135"/>
      <c r="L184" s="32"/>
      <c r="M184" s="136" t="s">
        <v>1</v>
      </c>
      <c r="N184" s="137" t="s">
        <v>35</v>
      </c>
      <c r="P184" s="138">
        <f>O184*H184</f>
        <v>0</v>
      </c>
      <c r="Q184" s="138">
        <v>0</v>
      </c>
      <c r="R184" s="138">
        <f>Q184*H184</f>
        <v>0</v>
      </c>
      <c r="S184" s="138">
        <v>0</v>
      </c>
      <c r="T184" s="139">
        <f>S184*H184</f>
        <v>0</v>
      </c>
      <c r="AR184" s="140" t="s">
        <v>122</v>
      </c>
      <c r="AT184" s="140" t="s">
        <v>118</v>
      </c>
      <c r="AU184" s="140" t="s">
        <v>79</v>
      </c>
      <c r="AY184" s="17" t="s">
        <v>117</v>
      </c>
      <c r="BE184" s="141">
        <f>IF(N184="základní",J184,0)</f>
        <v>0</v>
      </c>
      <c r="BF184" s="141">
        <f>IF(N184="snížená",J184,0)</f>
        <v>0</v>
      </c>
      <c r="BG184" s="141">
        <f>IF(N184="zákl. přenesená",J184,0)</f>
        <v>0</v>
      </c>
      <c r="BH184" s="141">
        <f>IF(N184="sníž. přenesená",J184,0)</f>
        <v>0</v>
      </c>
      <c r="BI184" s="141">
        <f>IF(N184="nulová",J184,0)</f>
        <v>0</v>
      </c>
      <c r="BJ184" s="17" t="s">
        <v>77</v>
      </c>
      <c r="BK184" s="141">
        <f>ROUND(I184*H184,2)</f>
        <v>0</v>
      </c>
      <c r="BL184" s="17" t="s">
        <v>122</v>
      </c>
      <c r="BM184" s="140" t="s">
        <v>261</v>
      </c>
    </row>
    <row r="185" spans="2:65" s="12" customFormat="1" ht="20.399999999999999" x14ac:dyDescent="0.2">
      <c r="B185" s="153"/>
      <c r="D185" s="154" t="s">
        <v>191</v>
      </c>
      <c r="E185" s="155" t="s">
        <v>1</v>
      </c>
      <c r="F185" s="156" t="s">
        <v>262</v>
      </c>
      <c r="H185" s="157">
        <v>1097.1500000000001</v>
      </c>
      <c r="I185" s="158"/>
      <c r="L185" s="153"/>
      <c r="M185" s="159"/>
      <c r="T185" s="160"/>
      <c r="AT185" s="155" t="s">
        <v>191</v>
      </c>
      <c r="AU185" s="155" t="s">
        <v>79</v>
      </c>
      <c r="AV185" s="12" t="s">
        <v>79</v>
      </c>
      <c r="AW185" s="12" t="s">
        <v>27</v>
      </c>
      <c r="AX185" s="12" t="s">
        <v>77</v>
      </c>
      <c r="AY185" s="155" t="s">
        <v>117</v>
      </c>
    </row>
    <row r="186" spans="2:65" s="1" customFormat="1" ht="24.15" customHeight="1" x14ac:dyDescent="0.2">
      <c r="B186" s="127"/>
      <c r="C186" s="128" t="s">
        <v>263</v>
      </c>
      <c r="D186" s="128" t="s">
        <v>118</v>
      </c>
      <c r="E186" s="129" t="s">
        <v>264</v>
      </c>
      <c r="F186" s="130" t="s">
        <v>265</v>
      </c>
      <c r="G186" s="131" t="s">
        <v>221</v>
      </c>
      <c r="H186" s="132">
        <v>718.25</v>
      </c>
      <c r="I186" s="133"/>
      <c r="J186" s="134">
        <f>ROUND(I186*H186,2)</f>
        <v>0</v>
      </c>
      <c r="K186" s="135"/>
      <c r="L186" s="32"/>
      <c r="M186" s="136" t="s">
        <v>1</v>
      </c>
      <c r="N186" s="137" t="s">
        <v>35</v>
      </c>
      <c r="P186" s="138">
        <f>O186*H186</f>
        <v>0</v>
      </c>
      <c r="Q186" s="138">
        <v>0</v>
      </c>
      <c r="R186" s="138">
        <f>Q186*H186</f>
        <v>0</v>
      </c>
      <c r="S186" s="138">
        <v>0</v>
      </c>
      <c r="T186" s="139">
        <f>S186*H186</f>
        <v>0</v>
      </c>
      <c r="AR186" s="140" t="s">
        <v>122</v>
      </c>
      <c r="AT186" s="140" t="s">
        <v>118</v>
      </c>
      <c r="AU186" s="140" t="s">
        <v>79</v>
      </c>
      <c r="AY186" s="17" t="s">
        <v>117</v>
      </c>
      <c r="BE186" s="141">
        <f>IF(N186="základní",J186,0)</f>
        <v>0</v>
      </c>
      <c r="BF186" s="141">
        <f>IF(N186="snížená",J186,0)</f>
        <v>0</v>
      </c>
      <c r="BG186" s="141">
        <f>IF(N186="zákl. přenesená",J186,0)</f>
        <v>0</v>
      </c>
      <c r="BH186" s="141">
        <f>IF(N186="sníž. přenesená",J186,0)</f>
        <v>0</v>
      </c>
      <c r="BI186" s="141">
        <f>IF(N186="nulová",J186,0)</f>
        <v>0</v>
      </c>
      <c r="BJ186" s="17" t="s">
        <v>77</v>
      </c>
      <c r="BK186" s="141">
        <f>ROUND(I186*H186,2)</f>
        <v>0</v>
      </c>
      <c r="BL186" s="17" t="s">
        <v>122</v>
      </c>
      <c r="BM186" s="140" t="s">
        <v>266</v>
      </c>
    </row>
    <row r="187" spans="2:65" s="12" customFormat="1" x14ac:dyDescent="0.2">
      <c r="B187" s="153"/>
      <c r="D187" s="154" t="s">
        <v>191</v>
      </c>
      <c r="E187" s="155" t="s">
        <v>1</v>
      </c>
      <c r="F187" s="156" t="s">
        <v>267</v>
      </c>
      <c r="H187" s="157">
        <v>498.82</v>
      </c>
      <c r="I187" s="158"/>
      <c r="L187" s="153"/>
      <c r="M187" s="159"/>
      <c r="T187" s="160"/>
      <c r="AT187" s="155" t="s">
        <v>191</v>
      </c>
      <c r="AU187" s="155" t="s">
        <v>79</v>
      </c>
      <c r="AV187" s="12" t="s">
        <v>79</v>
      </c>
      <c r="AW187" s="12" t="s">
        <v>27</v>
      </c>
      <c r="AX187" s="12" t="s">
        <v>70</v>
      </c>
      <c r="AY187" s="155" t="s">
        <v>117</v>
      </c>
    </row>
    <row r="188" spans="2:65" s="12" customFormat="1" x14ac:dyDescent="0.2">
      <c r="B188" s="153"/>
      <c r="D188" s="154" t="s">
        <v>191</v>
      </c>
      <c r="E188" s="155" t="s">
        <v>1</v>
      </c>
      <c r="F188" s="156" t="s">
        <v>268</v>
      </c>
      <c r="H188" s="157">
        <v>219.43</v>
      </c>
      <c r="I188" s="158"/>
      <c r="L188" s="153"/>
      <c r="M188" s="159"/>
      <c r="T188" s="160"/>
      <c r="AT188" s="155" t="s">
        <v>191</v>
      </c>
      <c r="AU188" s="155" t="s">
        <v>79</v>
      </c>
      <c r="AV188" s="12" t="s">
        <v>79</v>
      </c>
      <c r="AW188" s="12" t="s">
        <v>27</v>
      </c>
      <c r="AX188" s="12" t="s">
        <v>70</v>
      </c>
      <c r="AY188" s="155" t="s">
        <v>117</v>
      </c>
    </row>
    <row r="189" spans="2:65" s="15" customFormat="1" x14ac:dyDescent="0.2">
      <c r="B189" s="174"/>
      <c r="D189" s="154" t="s">
        <v>191</v>
      </c>
      <c r="E189" s="175" t="s">
        <v>1</v>
      </c>
      <c r="F189" s="176" t="s">
        <v>241</v>
      </c>
      <c r="H189" s="177">
        <v>718.25</v>
      </c>
      <c r="I189" s="178"/>
      <c r="L189" s="174"/>
      <c r="M189" s="179"/>
      <c r="T189" s="180"/>
      <c r="AT189" s="175" t="s">
        <v>191</v>
      </c>
      <c r="AU189" s="175" t="s">
        <v>79</v>
      </c>
      <c r="AV189" s="15" t="s">
        <v>122</v>
      </c>
      <c r="AW189" s="15" t="s">
        <v>27</v>
      </c>
      <c r="AX189" s="15" t="s">
        <v>77</v>
      </c>
      <c r="AY189" s="175" t="s">
        <v>117</v>
      </c>
    </row>
    <row r="190" spans="2:65" s="1" customFormat="1" ht="24.15" customHeight="1" x14ac:dyDescent="0.2">
      <c r="B190" s="127"/>
      <c r="C190" s="128" t="s">
        <v>269</v>
      </c>
      <c r="D190" s="128" t="s">
        <v>118</v>
      </c>
      <c r="E190" s="129" t="s">
        <v>270</v>
      </c>
      <c r="F190" s="130" t="s">
        <v>271</v>
      </c>
      <c r="G190" s="131" t="s">
        <v>272</v>
      </c>
      <c r="H190" s="132">
        <v>366.44799999999998</v>
      </c>
      <c r="I190" s="133"/>
      <c r="J190" s="134">
        <f>ROUND(I190*H190,2)</f>
        <v>0</v>
      </c>
      <c r="K190" s="135"/>
      <c r="L190" s="32"/>
      <c r="M190" s="136" t="s">
        <v>1</v>
      </c>
      <c r="N190" s="137" t="s">
        <v>35</v>
      </c>
      <c r="P190" s="138">
        <f>O190*H190</f>
        <v>0</v>
      </c>
      <c r="Q190" s="138">
        <v>0</v>
      </c>
      <c r="R190" s="138">
        <f>Q190*H190</f>
        <v>0</v>
      </c>
      <c r="S190" s="138">
        <v>0</v>
      </c>
      <c r="T190" s="139">
        <f>S190*H190</f>
        <v>0</v>
      </c>
      <c r="AR190" s="140" t="s">
        <v>122</v>
      </c>
      <c r="AT190" s="140" t="s">
        <v>118</v>
      </c>
      <c r="AU190" s="140" t="s">
        <v>79</v>
      </c>
      <c r="AY190" s="17" t="s">
        <v>117</v>
      </c>
      <c r="BE190" s="141">
        <f>IF(N190="základní",J190,0)</f>
        <v>0</v>
      </c>
      <c r="BF190" s="141">
        <f>IF(N190="snížená",J190,0)</f>
        <v>0</v>
      </c>
      <c r="BG190" s="141">
        <f>IF(N190="zákl. přenesená",J190,0)</f>
        <v>0</v>
      </c>
      <c r="BH190" s="141">
        <f>IF(N190="sníž. přenesená",J190,0)</f>
        <v>0</v>
      </c>
      <c r="BI190" s="141">
        <f>IF(N190="nulová",J190,0)</f>
        <v>0</v>
      </c>
      <c r="BJ190" s="17" t="s">
        <v>77</v>
      </c>
      <c r="BK190" s="141">
        <f>ROUND(I190*H190,2)</f>
        <v>0</v>
      </c>
      <c r="BL190" s="17" t="s">
        <v>122</v>
      </c>
      <c r="BM190" s="140" t="s">
        <v>273</v>
      </c>
    </row>
    <row r="191" spans="2:65" s="12" customFormat="1" x14ac:dyDescent="0.2">
      <c r="B191" s="153"/>
      <c r="D191" s="154" t="s">
        <v>191</v>
      </c>
      <c r="E191" s="155" t="s">
        <v>1</v>
      </c>
      <c r="F191" s="156" t="s">
        <v>274</v>
      </c>
      <c r="H191" s="157">
        <v>366.44799999999998</v>
      </c>
      <c r="I191" s="158"/>
      <c r="L191" s="153"/>
      <c r="M191" s="159"/>
      <c r="T191" s="160"/>
      <c r="AT191" s="155" t="s">
        <v>191</v>
      </c>
      <c r="AU191" s="155" t="s">
        <v>79</v>
      </c>
      <c r="AV191" s="12" t="s">
        <v>79</v>
      </c>
      <c r="AW191" s="12" t="s">
        <v>27</v>
      </c>
      <c r="AX191" s="12" t="s">
        <v>77</v>
      </c>
      <c r="AY191" s="155" t="s">
        <v>117</v>
      </c>
    </row>
    <row r="192" spans="2:65" s="1" customFormat="1" ht="16.5" customHeight="1" x14ac:dyDescent="0.2">
      <c r="B192" s="127"/>
      <c r="C192" s="128" t="s">
        <v>275</v>
      </c>
      <c r="D192" s="128" t="s">
        <v>118</v>
      </c>
      <c r="E192" s="129" t="s">
        <v>276</v>
      </c>
      <c r="F192" s="130" t="s">
        <v>277</v>
      </c>
      <c r="G192" s="131" t="s">
        <v>221</v>
      </c>
      <c r="H192" s="132">
        <v>937.68</v>
      </c>
      <c r="I192" s="133"/>
      <c r="J192" s="134">
        <f>ROUND(I192*H192,2)</f>
        <v>0</v>
      </c>
      <c r="K192" s="135"/>
      <c r="L192" s="32"/>
      <c r="M192" s="136" t="s">
        <v>1</v>
      </c>
      <c r="N192" s="137" t="s">
        <v>35</v>
      </c>
      <c r="P192" s="138">
        <f>O192*H192</f>
        <v>0</v>
      </c>
      <c r="Q192" s="138">
        <v>0</v>
      </c>
      <c r="R192" s="138">
        <f>Q192*H192</f>
        <v>0</v>
      </c>
      <c r="S192" s="138">
        <v>0</v>
      </c>
      <c r="T192" s="139">
        <f>S192*H192</f>
        <v>0</v>
      </c>
      <c r="AR192" s="140" t="s">
        <v>122</v>
      </c>
      <c r="AT192" s="140" t="s">
        <v>118</v>
      </c>
      <c r="AU192" s="140" t="s">
        <v>79</v>
      </c>
      <c r="AY192" s="17" t="s">
        <v>117</v>
      </c>
      <c r="BE192" s="141">
        <f>IF(N192="základní",J192,0)</f>
        <v>0</v>
      </c>
      <c r="BF192" s="141">
        <f>IF(N192="snížená",J192,0)</f>
        <v>0</v>
      </c>
      <c r="BG192" s="141">
        <f>IF(N192="zákl. přenesená",J192,0)</f>
        <v>0</v>
      </c>
      <c r="BH192" s="141">
        <f>IF(N192="sníž. přenesená",J192,0)</f>
        <v>0</v>
      </c>
      <c r="BI192" s="141">
        <f>IF(N192="nulová",J192,0)</f>
        <v>0</v>
      </c>
      <c r="BJ192" s="17" t="s">
        <v>77</v>
      </c>
      <c r="BK192" s="141">
        <f>ROUND(I192*H192,2)</f>
        <v>0</v>
      </c>
      <c r="BL192" s="17" t="s">
        <v>122</v>
      </c>
      <c r="BM192" s="140" t="s">
        <v>278</v>
      </c>
    </row>
    <row r="193" spans="2:65" s="12" customFormat="1" x14ac:dyDescent="0.2">
      <c r="B193" s="153"/>
      <c r="D193" s="154" t="s">
        <v>191</v>
      </c>
      <c r="E193" s="155" t="s">
        <v>1</v>
      </c>
      <c r="F193" s="156" t="s">
        <v>279</v>
      </c>
      <c r="H193" s="157">
        <v>718.25</v>
      </c>
      <c r="I193" s="158"/>
      <c r="L193" s="153"/>
      <c r="M193" s="159"/>
      <c r="T193" s="160"/>
      <c r="AT193" s="155" t="s">
        <v>191</v>
      </c>
      <c r="AU193" s="155" t="s">
        <v>79</v>
      </c>
      <c r="AV193" s="12" t="s">
        <v>79</v>
      </c>
      <c r="AW193" s="12" t="s">
        <v>27</v>
      </c>
      <c r="AX193" s="12" t="s">
        <v>70</v>
      </c>
      <c r="AY193" s="155" t="s">
        <v>117</v>
      </c>
    </row>
    <row r="194" spans="2:65" s="12" customFormat="1" x14ac:dyDescent="0.2">
      <c r="B194" s="153"/>
      <c r="D194" s="154" t="s">
        <v>191</v>
      </c>
      <c r="E194" s="155" t="s">
        <v>1</v>
      </c>
      <c r="F194" s="156" t="s">
        <v>280</v>
      </c>
      <c r="H194" s="157">
        <v>219.43</v>
      </c>
      <c r="I194" s="158"/>
      <c r="L194" s="153"/>
      <c r="M194" s="159"/>
      <c r="T194" s="160"/>
      <c r="AT194" s="155" t="s">
        <v>191</v>
      </c>
      <c r="AU194" s="155" t="s">
        <v>79</v>
      </c>
      <c r="AV194" s="12" t="s">
        <v>79</v>
      </c>
      <c r="AW194" s="12" t="s">
        <v>27</v>
      </c>
      <c r="AX194" s="12" t="s">
        <v>70</v>
      </c>
      <c r="AY194" s="155" t="s">
        <v>117</v>
      </c>
    </row>
    <row r="195" spans="2:65" s="15" customFormat="1" x14ac:dyDescent="0.2">
      <c r="B195" s="174"/>
      <c r="D195" s="154" t="s">
        <v>191</v>
      </c>
      <c r="E195" s="175" t="s">
        <v>1</v>
      </c>
      <c r="F195" s="176" t="s">
        <v>241</v>
      </c>
      <c r="H195" s="177">
        <v>937.68000000000006</v>
      </c>
      <c r="I195" s="178"/>
      <c r="L195" s="174"/>
      <c r="M195" s="179"/>
      <c r="T195" s="180"/>
      <c r="AT195" s="175" t="s">
        <v>191</v>
      </c>
      <c r="AU195" s="175" t="s">
        <v>79</v>
      </c>
      <c r="AV195" s="15" t="s">
        <v>122</v>
      </c>
      <c r="AW195" s="15" t="s">
        <v>27</v>
      </c>
      <c r="AX195" s="15" t="s">
        <v>77</v>
      </c>
      <c r="AY195" s="175" t="s">
        <v>117</v>
      </c>
    </row>
    <row r="196" spans="2:65" s="1" customFormat="1" ht="24.15" customHeight="1" x14ac:dyDescent="0.2">
      <c r="B196" s="127"/>
      <c r="C196" s="128" t="s">
        <v>281</v>
      </c>
      <c r="D196" s="128" t="s">
        <v>118</v>
      </c>
      <c r="E196" s="129" t="s">
        <v>282</v>
      </c>
      <c r="F196" s="130" t="s">
        <v>283</v>
      </c>
      <c r="G196" s="131" t="s">
        <v>221</v>
      </c>
      <c r="H196" s="132">
        <v>498.82</v>
      </c>
      <c r="I196" s="133"/>
      <c r="J196" s="134">
        <f>ROUND(I196*H196,2)</f>
        <v>0</v>
      </c>
      <c r="K196" s="135"/>
      <c r="L196" s="32"/>
      <c r="M196" s="136" t="s">
        <v>1</v>
      </c>
      <c r="N196" s="137" t="s">
        <v>35</v>
      </c>
      <c r="P196" s="138">
        <f>O196*H196</f>
        <v>0</v>
      </c>
      <c r="Q196" s="138">
        <v>0</v>
      </c>
      <c r="R196" s="138">
        <f>Q196*H196</f>
        <v>0</v>
      </c>
      <c r="S196" s="138">
        <v>0</v>
      </c>
      <c r="T196" s="139">
        <f>S196*H196</f>
        <v>0</v>
      </c>
      <c r="AR196" s="140" t="s">
        <v>122</v>
      </c>
      <c r="AT196" s="140" t="s">
        <v>118</v>
      </c>
      <c r="AU196" s="140" t="s">
        <v>79</v>
      </c>
      <c r="AY196" s="17" t="s">
        <v>117</v>
      </c>
      <c r="BE196" s="141">
        <f>IF(N196="základní",J196,0)</f>
        <v>0</v>
      </c>
      <c r="BF196" s="141">
        <f>IF(N196="snížená",J196,0)</f>
        <v>0</v>
      </c>
      <c r="BG196" s="141">
        <f>IF(N196="zákl. přenesená",J196,0)</f>
        <v>0</v>
      </c>
      <c r="BH196" s="141">
        <f>IF(N196="sníž. přenesená",J196,0)</f>
        <v>0</v>
      </c>
      <c r="BI196" s="141">
        <f>IF(N196="nulová",J196,0)</f>
        <v>0</v>
      </c>
      <c r="BJ196" s="17" t="s">
        <v>77</v>
      </c>
      <c r="BK196" s="141">
        <f>ROUND(I196*H196,2)</f>
        <v>0</v>
      </c>
      <c r="BL196" s="17" t="s">
        <v>122</v>
      </c>
      <c r="BM196" s="140" t="s">
        <v>284</v>
      </c>
    </row>
    <row r="197" spans="2:65" s="12" customFormat="1" x14ac:dyDescent="0.2">
      <c r="B197" s="153"/>
      <c r="D197" s="154" t="s">
        <v>191</v>
      </c>
      <c r="E197" s="155" t="s">
        <v>1</v>
      </c>
      <c r="F197" s="156" t="s">
        <v>285</v>
      </c>
      <c r="H197" s="157">
        <v>342.82</v>
      </c>
      <c r="I197" s="158"/>
      <c r="L197" s="153"/>
      <c r="M197" s="159"/>
      <c r="T197" s="160"/>
      <c r="AT197" s="155" t="s">
        <v>191</v>
      </c>
      <c r="AU197" s="155" t="s">
        <v>79</v>
      </c>
      <c r="AV197" s="12" t="s">
        <v>79</v>
      </c>
      <c r="AW197" s="12" t="s">
        <v>27</v>
      </c>
      <c r="AX197" s="12" t="s">
        <v>70</v>
      </c>
      <c r="AY197" s="155" t="s">
        <v>117</v>
      </c>
    </row>
    <row r="198" spans="2:65" s="12" customFormat="1" x14ac:dyDescent="0.2">
      <c r="B198" s="153"/>
      <c r="D198" s="154" t="s">
        <v>191</v>
      </c>
      <c r="E198" s="155" t="s">
        <v>1</v>
      </c>
      <c r="F198" s="156" t="s">
        <v>286</v>
      </c>
      <c r="H198" s="157">
        <v>10.94</v>
      </c>
      <c r="I198" s="158"/>
      <c r="L198" s="153"/>
      <c r="M198" s="159"/>
      <c r="T198" s="160"/>
      <c r="AT198" s="155" t="s">
        <v>191</v>
      </c>
      <c r="AU198" s="155" t="s">
        <v>79</v>
      </c>
      <c r="AV198" s="12" t="s">
        <v>79</v>
      </c>
      <c r="AW198" s="12" t="s">
        <v>27</v>
      </c>
      <c r="AX198" s="12" t="s">
        <v>70</v>
      </c>
      <c r="AY198" s="155" t="s">
        <v>117</v>
      </c>
    </row>
    <row r="199" spans="2:65" s="12" customFormat="1" x14ac:dyDescent="0.2">
      <c r="B199" s="153"/>
      <c r="D199" s="154" t="s">
        <v>191</v>
      </c>
      <c r="E199" s="155" t="s">
        <v>1</v>
      </c>
      <c r="F199" s="156" t="s">
        <v>287</v>
      </c>
      <c r="H199" s="157">
        <v>106.02</v>
      </c>
      <c r="I199" s="158"/>
      <c r="L199" s="153"/>
      <c r="M199" s="159"/>
      <c r="T199" s="160"/>
      <c r="AT199" s="155" t="s">
        <v>191</v>
      </c>
      <c r="AU199" s="155" t="s">
        <v>79</v>
      </c>
      <c r="AV199" s="12" t="s">
        <v>79</v>
      </c>
      <c r="AW199" s="12" t="s">
        <v>27</v>
      </c>
      <c r="AX199" s="12" t="s">
        <v>70</v>
      </c>
      <c r="AY199" s="155" t="s">
        <v>117</v>
      </c>
    </row>
    <row r="200" spans="2:65" s="12" customFormat="1" x14ac:dyDescent="0.2">
      <c r="B200" s="153"/>
      <c r="D200" s="154" t="s">
        <v>191</v>
      </c>
      <c r="E200" s="155" t="s">
        <v>1</v>
      </c>
      <c r="F200" s="156" t="s">
        <v>288</v>
      </c>
      <c r="H200" s="157">
        <v>30.33</v>
      </c>
      <c r="I200" s="158"/>
      <c r="L200" s="153"/>
      <c r="M200" s="159"/>
      <c r="T200" s="160"/>
      <c r="AT200" s="155" t="s">
        <v>191</v>
      </c>
      <c r="AU200" s="155" t="s">
        <v>79</v>
      </c>
      <c r="AV200" s="12" t="s">
        <v>79</v>
      </c>
      <c r="AW200" s="12" t="s">
        <v>27</v>
      </c>
      <c r="AX200" s="12" t="s">
        <v>70</v>
      </c>
      <c r="AY200" s="155" t="s">
        <v>117</v>
      </c>
    </row>
    <row r="201" spans="2:65" s="12" customFormat="1" x14ac:dyDescent="0.2">
      <c r="B201" s="153"/>
      <c r="D201" s="154" t="s">
        <v>191</v>
      </c>
      <c r="E201" s="155" t="s">
        <v>1</v>
      </c>
      <c r="F201" s="156" t="s">
        <v>289</v>
      </c>
      <c r="H201" s="157">
        <v>5.13</v>
      </c>
      <c r="I201" s="158"/>
      <c r="L201" s="153"/>
      <c r="M201" s="159"/>
      <c r="T201" s="160"/>
      <c r="AT201" s="155" t="s">
        <v>191</v>
      </c>
      <c r="AU201" s="155" t="s">
        <v>79</v>
      </c>
      <c r="AV201" s="12" t="s">
        <v>79</v>
      </c>
      <c r="AW201" s="12" t="s">
        <v>27</v>
      </c>
      <c r="AX201" s="12" t="s">
        <v>70</v>
      </c>
      <c r="AY201" s="155" t="s">
        <v>117</v>
      </c>
    </row>
    <row r="202" spans="2:65" s="12" customFormat="1" x14ac:dyDescent="0.2">
      <c r="B202" s="153"/>
      <c r="D202" s="154" t="s">
        <v>191</v>
      </c>
      <c r="E202" s="155" t="s">
        <v>1</v>
      </c>
      <c r="F202" s="156" t="s">
        <v>290</v>
      </c>
      <c r="H202" s="157">
        <v>3.58</v>
      </c>
      <c r="I202" s="158"/>
      <c r="L202" s="153"/>
      <c r="M202" s="159"/>
      <c r="T202" s="160"/>
      <c r="AT202" s="155" t="s">
        <v>191</v>
      </c>
      <c r="AU202" s="155" t="s">
        <v>79</v>
      </c>
      <c r="AV202" s="12" t="s">
        <v>79</v>
      </c>
      <c r="AW202" s="12" t="s">
        <v>27</v>
      </c>
      <c r="AX202" s="12" t="s">
        <v>70</v>
      </c>
      <c r="AY202" s="155" t="s">
        <v>117</v>
      </c>
    </row>
    <row r="203" spans="2:65" s="15" customFormat="1" x14ac:dyDescent="0.2">
      <c r="B203" s="174"/>
      <c r="D203" s="154" t="s">
        <v>191</v>
      </c>
      <c r="E203" s="175" t="s">
        <v>1</v>
      </c>
      <c r="F203" s="176" t="s">
        <v>241</v>
      </c>
      <c r="H203" s="177">
        <v>498.81999999999994</v>
      </c>
      <c r="I203" s="178"/>
      <c r="L203" s="174"/>
      <c r="M203" s="179"/>
      <c r="T203" s="180"/>
      <c r="AT203" s="175" t="s">
        <v>191</v>
      </c>
      <c r="AU203" s="175" t="s">
        <v>79</v>
      </c>
      <c r="AV203" s="15" t="s">
        <v>122</v>
      </c>
      <c r="AW203" s="15" t="s">
        <v>27</v>
      </c>
      <c r="AX203" s="15" t="s">
        <v>77</v>
      </c>
      <c r="AY203" s="175" t="s">
        <v>117</v>
      </c>
    </row>
    <row r="204" spans="2:65" s="1" customFormat="1" ht="24.15" customHeight="1" x14ac:dyDescent="0.2">
      <c r="B204" s="127"/>
      <c r="C204" s="128" t="s">
        <v>291</v>
      </c>
      <c r="D204" s="128" t="s">
        <v>118</v>
      </c>
      <c r="E204" s="129" t="s">
        <v>292</v>
      </c>
      <c r="F204" s="130" t="s">
        <v>293</v>
      </c>
      <c r="G204" s="131" t="s">
        <v>221</v>
      </c>
      <c r="H204" s="132">
        <v>136.68</v>
      </c>
      <c r="I204" s="133"/>
      <c r="J204" s="134">
        <f>ROUND(I204*H204,2)</f>
        <v>0</v>
      </c>
      <c r="K204" s="135"/>
      <c r="L204" s="32"/>
      <c r="M204" s="136" t="s">
        <v>1</v>
      </c>
      <c r="N204" s="137" t="s">
        <v>35</v>
      </c>
      <c r="P204" s="138">
        <f>O204*H204</f>
        <v>0</v>
      </c>
      <c r="Q204" s="138">
        <v>0</v>
      </c>
      <c r="R204" s="138">
        <f>Q204*H204</f>
        <v>0</v>
      </c>
      <c r="S204" s="138">
        <v>0</v>
      </c>
      <c r="T204" s="139">
        <f>S204*H204</f>
        <v>0</v>
      </c>
      <c r="AR204" s="140" t="s">
        <v>122</v>
      </c>
      <c r="AT204" s="140" t="s">
        <v>118</v>
      </c>
      <c r="AU204" s="140" t="s">
        <v>79</v>
      </c>
      <c r="AY204" s="17" t="s">
        <v>117</v>
      </c>
      <c r="BE204" s="141">
        <f>IF(N204="základní",J204,0)</f>
        <v>0</v>
      </c>
      <c r="BF204" s="141">
        <f>IF(N204="snížená",J204,0)</f>
        <v>0</v>
      </c>
      <c r="BG204" s="141">
        <f>IF(N204="zákl. přenesená",J204,0)</f>
        <v>0</v>
      </c>
      <c r="BH204" s="141">
        <f>IF(N204="sníž. přenesená",J204,0)</f>
        <v>0</v>
      </c>
      <c r="BI204" s="141">
        <f>IF(N204="nulová",J204,0)</f>
        <v>0</v>
      </c>
      <c r="BJ204" s="17" t="s">
        <v>77</v>
      </c>
      <c r="BK204" s="141">
        <f>ROUND(I204*H204,2)</f>
        <v>0</v>
      </c>
      <c r="BL204" s="17" t="s">
        <v>122</v>
      </c>
      <c r="BM204" s="140" t="s">
        <v>294</v>
      </c>
    </row>
    <row r="205" spans="2:65" s="13" customFormat="1" x14ac:dyDescent="0.2">
      <c r="B205" s="161"/>
      <c r="D205" s="154" t="s">
        <v>191</v>
      </c>
      <c r="E205" s="162" t="s">
        <v>1</v>
      </c>
      <c r="F205" s="163" t="s">
        <v>295</v>
      </c>
      <c r="H205" s="162" t="s">
        <v>1</v>
      </c>
      <c r="I205" s="164"/>
      <c r="L205" s="161"/>
      <c r="M205" s="165"/>
      <c r="T205" s="166"/>
      <c r="AT205" s="162" t="s">
        <v>191</v>
      </c>
      <c r="AU205" s="162" t="s">
        <v>79</v>
      </c>
      <c r="AV205" s="13" t="s">
        <v>77</v>
      </c>
      <c r="AW205" s="13" t="s">
        <v>27</v>
      </c>
      <c r="AX205" s="13" t="s">
        <v>70</v>
      </c>
      <c r="AY205" s="162" t="s">
        <v>117</v>
      </c>
    </row>
    <row r="206" spans="2:65" s="12" customFormat="1" x14ac:dyDescent="0.2">
      <c r="B206" s="153"/>
      <c r="D206" s="154" t="s">
        <v>191</v>
      </c>
      <c r="E206" s="155" t="s">
        <v>1</v>
      </c>
      <c r="F206" s="156" t="s">
        <v>296</v>
      </c>
      <c r="H206" s="157">
        <v>107.43</v>
      </c>
      <c r="I206" s="158"/>
      <c r="L206" s="153"/>
      <c r="M206" s="159"/>
      <c r="T206" s="160"/>
      <c r="AT206" s="155" t="s">
        <v>191</v>
      </c>
      <c r="AU206" s="155" t="s">
        <v>79</v>
      </c>
      <c r="AV206" s="12" t="s">
        <v>79</v>
      </c>
      <c r="AW206" s="12" t="s">
        <v>27</v>
      </c>
      <c r="AX206" s="12" t="s">
        <v>70</v>
      </c>
      <c r="AY206" s="155" t="s">
        <v>117</v>
      </c>
    </row>
    <row r="207" spans="2:65" s="12" customFormat="1" x14ac:dyDescent="0.2">
      <c r="B207" s="153"/>
      <c r="D207" s="154" t="s">
        <v>191</v>
      </c>
      <c r="E207" s="155" t="s">
        <v>1</v>
      </c>
      <c r="F207" s="156" t="s">
        <v>297</v>
      </c>
      <c r="H207" s="157">
        <v>28.09</v>
      </c>
      <c r="I207" s="158"/>
      <c r="L207" s="153"/>
      <c r="M207" s="159"/>
      <c r="T207" s="160"/>
      <c r="AT207" s="155" t="s">
        <v>191</v>
      </c>
      <c r="AU207" s="155" t="s">
        <v>79</v>
      </c>
      <c r="AV207" s="12" t="s">
        <v>79</v>
      </c>
      <c r="AW207" s="12" t="s">
        <v>27</v>
      </c>
      <c r="AX207" s="12" t="s">
        <v>70</v>
      </c>
      <c r="AY207" s="155" t="s">
        <v>117</v>
      </c>
    </row>
    <row r="208" spans="2:65" s="12" customFormat="1" x14ac:dyDescent="0.2">
      <c r="B208" s="153"/>
      <c r="D208" s="154" t="s">
        <v>191</v>
      </c>
      <c r="E208" s="155" t="s">
        <v>1</v>
      </c>
      <c r="F208" s="156" t="s">
        <v>298</v>
      </c>
      <c r="H208" s="157">
        <v>0.6</v>
      </c>
      <c r="I208" s="158"/>
      <c r="L208" s="153"/>
      <c r="M208" s="159"/>
      <c r="T208" s="160"/>
      <c r="AT208" s="155" t="s">
        <v>191</v>
      </c>
      <c r="AU208" s="155" t="s">
        <v>79</v>
      </c>
      <c r="AV208" s="12" t="s">
        <v>79</v>
      </c>
      <c r="AW208" s="12" t="s">
        <v>27</v>
      </c>
      <c r="AX208" s="12" t="s">
        <v>70</v>
      </c>
      <c r="AY208" s="155" t="s">
        <v>117</v>
      </c>
    </row>
    <row r="209" spans="2:65" s="12" customFormat="1" x14ac:dyDescent="0.2">
      <c r="B209" s="153"/>
      <c r="D209" s="154" t="s">
        <v>191</v>
      </c>
      <c r="E209" s="155" t="s">
        <v>1</v>
      </c>
      <c r="F209" s="156" t="s">
        <v>299</v>
      </c>
      <c r="H209" s="157">
        <v>0.56000000000000005</v>
      </c>
      <c r="I209" s="158"/>
      <c r="L209" s="153"/>
      <c r="M209" s="159"/>
      <c r="T209" s="160"/>
      <c r="AT209" s="155" t="s">
        <v>191</v>
      </c>
      <c r="AU209" s="155" t="s">
        <v>79</v>
      </c>
      <c r="AV209" s="12" t="s">
        <v>79</v>
      </c>
      <c r="AW209" s="12" t="s">
        <v>27</v>
      </c>
      <c r="AX209" s="12" t="s">
        <v>70</v>
      </c>
      <c r="AY209" s="155" t="s">
        <v>117</v>
      </c>
    </row>
    <row r="210" spans="2:65" s="15" customFormat="1" x14ac:dyDescent="0.2">
      <c r="B210" s="174"/>
      <c r="D210" s="154" t="s">
        <v>191</v>
      </c>
      <c r="E210" s="175" t="s">
        <v>1</v>
      </c>
      <c r="F210" s="176" t="s">
        <v>241</v>
      </c>
      <c r="H210" s="177">
        <v>136.68</v>
      </c>
      <c r="I210" s="178"/>
      <c r="L210" s="174"/>
      <c r="M210" s="179"/>
      <c r="T210" s="180"/>
      <c r="AT210" s="175" t="s">
        <v>191</v>
      </c>
      <c r="AU210" s="175" t="s">
        <v>79</v>
      </c>
      <c r="AV210" s="15" t="s">
        <v>122</v>
      </c>
      <c r="AW210" s="15" t="s">
        <v>27</v>
      </c>
      <c r="AX210" s="15" t="s">
        <v>77</v>
      </c>
      <c r="AY210" s="175" t="s">
        <v>117</v>
      </c>
    </row>
    <row r="211" spans="2:65" s="1" customFormat="1" ht="16.5" customHeight="1" x14ac:dyDescent="0.2">
      <c r="B211" s="127"/>
      <c r="C211" s="181" t="s">
        <v>300</v>
      </c>
      <c r="D211" s="181" t="s">
        <v>301</v>
      </c>
      <c r="E211" s="182" t="s">
        <v>302</v>
      </c>
      <c r="F211" s="183" t="s">
        <v>303</v>
      </c>
      <c r="G211" s="184" t="s">
        <v>272</v>
      </c>
      <c r="H211" s="185">
        <v>273.36</v>
      </c>
      <c r="I211" s="186"/>
      <c r="J211" s="187">
        <f>ROUND(I211*H211,2)</f>
        <v>0</v>
      </c>
      <c r="K211" s="188"/>
      <c r="L211" s="189"/>
      <c r="M211" s="190" t="s">
        <v>1</v>
      </c>
      <c r="N211" s="191" t="s">
        <v>35</v>
      </c>
      <c r="P211" s="138">
        <f>O211*H211</f>
        <v>0</v>
      </c>
      <c r="Q211" s="138">
        <v>1</v>
      </c>
      <c r="R211" s="138">
        <f>Q211*H211</f>
        <v>273.36</v>
      </c>
      <c r="S211" s="138">
        <v>0</v>
      </c>
      <c r="T211" s="139">
        <f>S211*H211</f>
        <v>0</v>
      </c>
      <c r="AR211" s="140" t="s">
        <v>145</v>
      </c>
      <c r="AT211" s="140" t="s">
        <v>301</v>
      </c>
      <c r="AU211" s="140" t="s">
        <v>79</v>
      </c>
      <c r="AY211" s="17" t="s">
        <v>117</v>
      </c>
      <c r="BE211" s="141">
        <f>IF(N211="základní",J211,0)</f>
        <v>0</v>
      </c>
      <c r="BF211" s="141">
        <f>IF(N211="snížená",J211,0)</f>
        <v>0</v>
      </c>
      <c r="BG211" s="141">
        <f>IF(N211="zákl. přenesená",J211,0)</f>
        <v>0</v>
      </c>
      <c r="BH211" s="141">
        <f>IF(N211="sníž. přenesená",J211,0)</f>
        <v>0</v>
      </c>
      <c r="BI211" s="141">
        <f>IF(N211="nulová",J211,0)</f>
        <v>0</v>
      </c>
      <c r="BJ211" s="17" t="s">
        <v>77</v>
      </c>
      <c r="BK211" s="141">
        <f>ROUND(I211*H211,2)</f>
        <v>0</v>
      </c>
      <c r="BL211" s="17" t="s">
        <v>122</v>
      </c>
      <c r="BM211" s="140" t="s">
        <v>304</v>
      </c>
    </row>
    <row r="212" spans="2:65" s="12" customFormat="1" x14ac:dyDescent="0.2">
      <c r="B212" s="153"/>
      <c r="D212" s="154" t="s">
        <v>191</v>
      </c>
      <c r="F212" s="156" t="s">
        <v>305</v>
      </c>
      <c r="H212" s="157">
        <v>273.36</v>
      </c>
      <c r="I212" s="158"/>
      <c r="L212" s="153"/>
      <c r="M212" s="159"/>
      <c r="T212" s="160"/>
      <c r="AT212" s="155" t="s">
        <v>191</v>
      </c>
      <c r="AU212" s="155" t="s">
        <v>79</v>
      </c>
      <c r="AV212" s="12" t="s">
        <v>79</v>
      </c>
      <c r="AW212" s="12" t="s">
        <v>3</v>
      </c>
      <c r="AX212" s="12" t="s">
        <v>77</v>
      </c>
      <c r="AY212" s="155" t="s">
        <v>117</v>
      </c>
    </row>
    <row r="213" spans="2:65" s="1" customFormat="1" ht="16.5" customHeight="1" x14ac:dyDescent="0.2">
      <c r="B213" s="127"/>
      <c r="C213" s="128" t="s">
        <v>306</v>
      </c>
      <c r="D213" s="128" t="s">
        <v>118</v>
      </c>
      <c r="E213" s="129" t="s">
        <v>307</v>
      </c>
      <c r="F213" s="130" t="s">
        <v>308</v>
      </c>
      <c r="G213" s="131" t="s">
        <v>217</v>
      </c>
      <c r="H213" s="132">
        <v>556.04999999999995</v>
      </c>
      <c r="I213" s="133"/>
      <c r="J213" s="134">
        <f>ROUND(I213*H213,2)</f>
        <v>0</v>
      </c>
      <c r="K213" s="135"/>
      <c r="L213" s="32"/>
      <c r="M213" s="136" t="s">
        <v>1</v>
      </c>
      <c r="N213" s="137" t="s">
        <v>35</v>
      </c>
      <c r="P213" s="138">
        <f>O213*H213</f>
        <v>0</v>
      </c>
      <c r="Q213" s="138">
        <v>0</v>
      </c>
      <c r="R213" s="138">
        <f>Q213*H213</f>
        <v>0</v>
      </c>
      <c r="S213" s="138">
        <v>0</v>
      </c>
      <c r="T213" s="139">
        <f>S213*H213</f>
        <v>0</v>
      </c>
      <c r="AR213" s="140" t="s">
        <v>122</v>
      </c>
      <c r="AT213" s="140" t="s">
        <v>118</v>
      </c>
      <c r="AU213" s="140" t="s">
        <v>79</v>
      </c>
      <c r="AY213" s="17" t="s">
        <v>117</v>
      </c>
      <c r="BE213" s="141">
        <f>IF(N213="základní",J213,0)</f>
        <v>0</v>
      </c>
      <c r="BF213" s="141">
        <f>IF(N213="snížená",J213,0)</f>
        <v>0</v>
      </c>
      <c r="BG213" s="141">
        <f>IF(N213="zákl. přenesená",J213,0)</f>
        <v>0</v>
      </c>
      <c r="BH213" s="141">
        <f>IF(N213="sníž. přenesená",J213,0)</f>
        <v>0</v>
      </c>
      <c r="BI213" s="141">
        <f>IF(N213="nulová",J213,0)</f>
        <v>0</v>
      </c>
      <c r="BJ213" s="17" t="s">
        <v>77</v>
      </c>
      <c r="BK213" s="141">
        <f>ROUND(I213*H213,2)</f>
        <v>0</v>
      </c>
      <c r="BL213" s="17" t="s">
        <v>122</v>
      </c>
      <c r="BM213" s="140" t="s">
        <v>309</v>
      </c>
    </row>
    <row r="214" spans="2:65" s="1" customFormat="1" ht="16.5" customHeight="1" x14ac:dyDescent="0.2">
      <c r="B214" s="127"/>
      <c r="C214" s="128" t="s">
        <v>7</v>
      </c>
      <c r="D214" s="128" t="s">
        <v>118</v>
      </c>
      <c r="E214" s="129" t="s">
        <v>310</v>
      </c>
      <c r="F214" s="130" t="s">
        <v>311</v>
      </c>
      <c r="G214" s="131" t="s">
        <v>217</v>
      </c>
      <c r="H214" s="132">
        <v>556.04999999999995</v>
      </c>
      <c r="I214" s="133"/>
      <c r="J214" s="134">
        <f>ROUND(I214*H214,2)</f>
        <v>0</v>
      </c>
      <c r="K214" s="135"/>
      <c r="L214" s="32"/>
      <c r="M214" s="136" t="s">
        <v>1</v>
      </c>
      <c r="N214" s="137" t="s">
        <v>35</v>
      </c>
      <c r="P214" s="138">
        <f>O214*H214</f>
        <v>0</v>
      </c>
      <c r="Q214" s="138">
        <v>0</v>
      </c>
      <c r="R214" s="138">
        <f>Q214*H214</f>
        <v>0</v>
      </c>
      <c r="S214" s="138">
        <v>0</v>
      </c>
      <c r="T214" s="139">
        <f>S214*H214</f>
        <v>0</v>
      </c>
      <c r="AR214" s="140" t="s">
        <v>122</v>
      </c>
      <c r="AT214" s="140" t="s">
        <v>118</v>
      </c>
      <c r="AU214" s="140" t="s">
        <v>79</v>
      </c>
      <c r="AY214" s="17" t="s">
        <v>117</v>
      </c>
      <c r="BE214" s="141">
        <f>IF(N214="základní",J214,0)</f>
        <v>0</v>
      </c>
      <c r="BF214" s="141">
        <f>IF(N214="snížená",J214,0)</f>
        <v>0</v>
      </c>
      <c r="BG214" s="141">
        <f>IF(N214="zákl. přenesená",J214,0)</f>
        <v>0</v>
      </c>
      <c r="BH214" s="141">
        <f>IF(N214="sníž. přenesená",J214,0)</f>
        <v>0</v>
      </c>
      <c r="BI214" s="141">
        <f>IF(N214="nulová",J214,0)</f>
        <v>0</v>
      </c>
      <c r="BJ214" s="17" t="s">
        <v>77</v>
      </c>
      <c r="BK214" s="141">
        <f>ROUND(I214*H214,2)</f>
        <v>0</v>
      </c>
      <c r="BL214" s="17" t="s">
        <v>122</v>
      </c>
      <c r="BM214" s="140" t="s">
        <v>312</v>
      </c>
    </row>
    <row r="215" spans="2:65" s="1" customFormat="1" ht="24.15" customHeight="1" x14ac:dyDescent="0.2">
      <c r="B215" s="127"/>
      <c r="C215" s="128" t="s">
        <v>313</v>
      </c>
      <c r="D215" s="128" t="s">
        <v>118</v>
      </c>
      <c r="E215" s="129" t="s">
        <v>314</v>
      </c>
      <c r="F215" s="130" t="s">
        <v>315</v>
      </c>
      <c r="G215" s="131" t="s">
        <v>217</v>
      </c>
      <c r="H215" s="132">
        <v>94.5</v>
      </c>
      <c r="I215" s="133"/>
      <c r="J215" s="134">
        <f>ROUND(I215*H215,2)</f>
        <v>0</v>
      </c>
      <c r="K215" s="135"/>
      <c r="L215" s="32"/>
      <c r="M215" s="136" t="s">
        <v>1</v>
      </c>
      <c r="N215" s="137" t="s">
        <v>35</v>
      </c>
      <c r="P215" s="138">
        <f>O215*H215</f>
        <v>0</v>
      </c>
      <c r="Q215" s="138">
        <v>0</v>
      </c>
      <c r="R215" s="138">
        <f>Q215*H215</f>
        <v>0</v>
      </c>
      <c r="S215" s="138">
        <v>0</v>
      </c>
      <c r="T215" s="139">
        <f>S215*H215</f>
        <v>0</v>
      </c>
      <c r="AR215" s="140" t="s">
        <v>122</v>
      </c>
      <c r="AT215" s="140" t="s">
        <v>118</v>
      </c>
      <c r="AU215" s="140" t="s">
        <v>79</v>
      </c>
      <c r="AY215" s="17" t="s">
        <v>117</v>
      </c>
      <c r="BE215" s="141">
        <f>IF(N215="základní",J215,0)</f>
        <v>0</v>
      </c>
      <c r="BF215" s="141">
        <f>IF(N215="snížená",J215,0)</f>
        <v>0</v>
      </c>
      <c r="BG215" s="141">
        <f>IF(N215="zákl. přenesená",J215,0)</f>
        <v>0</v>
      </c>
      <c r="BH215" s="141">
        <f>IF(N215="sníž. přenesená",J215,0)</f>
        <v>0</v>
      </c>
      <c r="BI215" s="141">
        <f>IF(N215="nulová",J215,0)</f>
        <v>0</v>
      </c>
      <c r="BJ215" s="17" t="s">
        <v>77</v>
      </c>
      <c r="BK215" s="141">
        <f>ROUND(I215*H215,2)</f>
        <v>0</v>
      </c>
      <c r="BL215" s="17" t="s">
        <v>122</v>
      </c>
      <c r="BM215" s="140" t="s">
        <v>316</v>
      </c>
    </row>
    <row r="216" spans="2:65" s="1" customFormat="1" ht="28.8" x14ac:dyDescent="0.2">
      <c r="B216" s="32"/>
      <c r="D216" s="154" t="s">
        <v>317</v>
      </c>
      <c r="F216" s="192" t="s">
        <v>318</v>
      </c>
      <c r="I216" s="193"/>
      <c r="L216" s="32"/>
      <c r="M216" s="194"/>
      <c r="T216" s="56"/>
      <c r="AT216" s="17" t="s">
        <v>317</v>
      </c>
      <c r="AU216" s="17" t="s">
        <v>79</v>
      </c>
    </row>
    <row r="217" spans="2:65" s="1" customFormat="1" ht="24.15" customHeight="1" x14ac:dyDescent="0.2">
      <c r="B217" s="127"/>
      <c r="C217" s="128" t="s">
        <v>319</v>
      </c>
      <c r="D217" s="128" t="s">
        <v>118</v>
      </c>
      <c r="E217" s="129" t="s">
        <v>320</v>
      </c>
      <c r="F217" s="130" t="s">
        <v>321</v>
      </c>
      <c r="G217" s="131" t="s">
        <v>217</v>
      </c>
      <c r="H217" s="132">
        <v>94.5</v>
      </c>
      <c r="I217" s="133"/>
      <c r="J217" s="134">
        <f>ROUND(I217*H217,2)</f>
        <v>0</v>
      </c>
      <c r="K217" s="135"/>
      <c r="L217" s="32"/>
      <c r="M217" s="136" t="s">
        <v>1</v>
      </c>
      <c r="N217" s="137" t="s">
        <v>35</v>
      </c>
      <c r="P217" s="138">
        <f>O217*H217</f>
        <v>0</v>
      </c>
      <c r="Q217" s="138">
        <v>0</v>
      </c>
      <c r="R217" s="138">
        <f>Q217*H217</f>
        <v>0</v>
      </c>
      <c r="S217" s="138">
        <v>0</v>
      </c>
      <c r="T217" s="139">
        <f>S217*H217</f>
        <v>0</v>
      </c>
      <c r="AR217" s="140" t="s">
        <v>122</v>
      </c>
      <c r="AT217" s="140" t="s">
        <v>118</v>
      </c>
      <c r="AU217" s="140" t="s">
        <v>79</v>
      </c>
      <c r="AY217" s="17" t="s">
        <v>117</v>
      </c>
      <c r="BE217" s="141">
        <f>IF(N217="základní",J217,0)</f>
        <v>0</v>
      </c>
      <c r="BF217" s="141">
        <f>IF(N217="snížená",J217,0)</f>
        <v>0</v>
      </c>
      <c r="BG217" s="141">
        <f>IF(N217="zákl. přenesená",J217,0)</f>
        <v>0</v>
      </c>
      <c r="BH217" s="141">
        <f>IF(N217="sníž. přenesená",J217,0)</f>
        <v>0</v>
      </c>
      <c r="BI217" s="141">
        <f>IF(N217="nulová",J217,0)</f>
        <v>0</v>
      </c>
      <c r="BJ217" s="17" t="s">
        <v>77</v>
      </c>
      <c r="BK217" s="141">
        <f>ROUND(I217*H217,2)</f>
        <v>0</v>
      </c>
      <c r="BL217" s="17" t="s">
        <v>122</v>
      </c>
      <c r="BM217" s="140" t="s">
        <v>322</v>
      </c>
    </row>
    <row r="218" spans="2:65" s="1" customFormat="1" ht="16.5" customHeight="1" x14ac:dyDescent="0.2">
      <c r="B218" s="127"/>
      <c r="C218" s="181" t="s">
        <v>323</v>
      </c>
      <c r="D218" s="181" t="s">
        <v>301</v>
      </c>
      <c r="E218" s="182" t="s">
        <v>324</v>
      </c>
      <c r="F218" s="183" t="s">
        <v>325</v>
      </c>
      <c r="G218" s="184" t="s">
        <v>326</v>
      </c>
      <c r="H218" s="185">
        <v>2.835</v>
      </c>
      <c r="I218" s="186"/>
      <c r="J218" s="187">
        <f>ROUND(I218*H218,2)</f>
        <v>0</v>
      </c>
      <c r="K218" s="188"/>
      <c r="L218" s="189"/>
      <c r="M218" s="190" t="s">
        <v>1</v>
      </c>
      <c r="N218" s="191" t="s">
        <v>35</v>
      </c>
      <c r="P218" s="138">
        <f>O218*H218</f>
        <v>0</v>
      </c>
      <c r="Q218" s="138">
        <v>1E-3</v>
      </c>
      <c r="R218" s="138">
        <f>Q218*H218</f>
        <v>2.8349999999999998E-3</v>
      </c>
      <c r="S218" s="138">
        <v>0</v>
      </c>
      <c r="T218" s="139">
        <f>S218*H218</f>
        <v>0</v>
      </c>
      <c r="AR218" s="140" t="s">
        <v>145</v>
      </c>
      <c r="AT218" s="140" t="s">
        <v>301</v>
      </c>
      <c r="AU218" s="140" t="s">
        <v>79</v>
      </c>
      <c r="AY218" s="17" t="s">
        <v>117</v>
      </c>
      <c r="BE218" s="141">
        <f>IF(N218="základní",J218,0)</f>
        <v>0</v>
      </c>
      <c r="BF218" s="141">
        <f>IF(N218="snížená",J218,0)</f>
        <v>0</v>
      </c>
      <c r="BG218" s="141">
        <f>IF(N218="zákl. přenesená",J218,0)</f>
        <v>0</v>
      </c>
      <c r="BH218" s="141">
        <f>IF(N218="sníž. přenesená",J218,0)</f>
        <v>0</v>
      </c>
      <c r="BI218" s="141">
        <f>IF(N218="nulová",J218,0)</f>
        <v>0</v>
      </c>
      <c r="BJ218" s="17" t="s">
        <v>77</v>
      </c>
      <c r="BK218" s="141">
        <f>ROUND(I218*H218,2)</f>
        <v>0</v>
      </c>
      <c r="BL218" s="17" t="s">
        <v>122</v>
      </c>
      <c r="BM218" s="140" t="s">
        <v>327</v>
      </c>
    </row>
    <row r="219" spans="2:65" s="12" customFormat="1" x14ac:dyDescent="0.2">
      <c r="B219" s="153"/>
      <c r="D219" s="154" t="s">
        <v>191</v>
      </c>
      <c r="F219" s="156" t="s">
        <v>328</v>
      </c>
      <c r="H219" s="157">
        <v>2.835</v>
      </c>
      <c r="I219" s="158"/>
      <c r="L219" s="153"/>
      <c r="M219" s="159"/>
      <c r="T219" s="160"/>
      <c r="AT219" s="155" t="s">
        <v>191</v>
      </c>
      <c r="AU219" s="155" t="s">
        <v>79</v>
      </c>
      <c r="AV219" s="12" t="s">
        <v>79</v>
      </c>
      <c r="AW219" s="12" t="s">
        <v>3</v>
      </c>
      <c r="AX219" s="12" t="s">
        <v>77</v>
      </c>
      <c r="AY219" s="155" t="s">
        <v>117</v>
      </c>
    </row>
    <row r="220" spans="2:65" s="10" customFormat="1" ht="22.95" customHeight="1" x14ac:dyDescent="0.25">
      <c r="B220" s="117"/>
      <c r="D220" s="118" t="s">
        <v>69</v>
      </c>
      <c r="E220" s="151" t="s">
        <v>79</v>
      </c>
      <c r="F220" s="151" t="s">
        <v>329</v>
      </c>
      <c r="I220" s="120"/>
      <c r="J220" s="152">
        <f>BK220</f>
        <v>0</v>
      </c>
      <c r="L220" s="117"/>
      <c r="M220" s="122"/>
      <c r="P220" s="123">
        <f>SUM(P221:P222)</f>
        <v>0</v>
      </c>
      <c r="R220" s="123">
        <f>SUM(R221:R222)</f>
        <v>8.3411974999999998</v>
      </c>
      <c r="T220" s="124">
        <f>SUM(T221:T222)</f>
        <v>0</v>
      </c>
      <c r="AR220" s="118" t="s">
        <v>77</v>
      </c>
      <c r="AT220" s="125" t="s">
        <v>69</v>
      </c>
      <c r="AU220" s="125" t="s">
        <v>77</v>
      </c>
      <c r="AY220" s="118" t="s">
        <v>117</v>
      </c>
      <c r="BK220" s="126">
        <f>SUM(BK221:BK222)</f>
        <v>0</v>
      </c>
    </row>
    <row r="221" spans="2:65" s="1" customFormat="1" ht="21.75" customHeight="1" x14ac:dyDescent="0.2">
      <c r="B221" s="127"/>
      <c r="C221" s="128" t="s">
        <v>330</v>
      </c>
      <c r="D221" s="128" t="s">
        <v>118</v>
      </c>
      <c r="E221" s="129" t="s">
        <v>331</v>
      </c>
      <c r="F221" s="130" t="s">
        <v>332</v>
      </c>
      <c r="G221" s="131" t="s">
        <v>221</v>
      </c>
      <c r="H221" s="132">
        <v>3.625</v>
      </c>
      <c r="I221" s="133"/>
      <c r="J221" s="134">
        <f>ROUND(I221*H221,2)</f>
        <v>0</v>
      </c>
      <c r="K221" s="135"/>
      <c r="L221" s="32"/>
      <c r="M221" s="136" t="s">
        <v>1</v>
      </c>
      <c r="N221" s="137" t="s">
        <v>35</v>
      </c>
      <c r="P221" s="138">
        <f>O221*H221</f>
        <v>0</v>
      </c>
      <c r="Q221" s="138">
        <v>2.3010199999999998</v>
      </c>
      <c r="R221" s="138">
        <f>Q221*H221</f>
        <v>8.3411974999999998</v>
      </c>
      <c r="S221" s="138">
        <v>0</v>
      </c>
      <c r="T221" s="139">
        <f>S221*H221</f>
        <v>0</v>
      </c>
      <c r="AR221" s="140" t="s">
        <v>122</v>
      </c>
      <c r="AT221" s="140" t="s">
        <v>118</v>
      </c>
      <c r="AU221" s="140" t="s">
        <v>79</v>
      </c>
      <c r="AY221" s="17" t="s">
        <v>117</v>
      </c>
      <c r="BE221" s="141">
        <f>IF(N221="základní",J221,0)</f>
        <v>0</v>
      </c>
      <c r="BF221" s="141">
        <f>IF(N221="snížená",J221,0)</f>
        <v>0</v>
      </c>
      <c r="BG221" s="141">
        <f>IF(N221="zákl. přenesená",J221,0)</f>
        <v>0</v>
      </c>
      <c r="BH221" s="141">
        <f>IF(N221="sníž. přenesená",J221,0)</f>
        <v>0</v>
      </c>
      <c r="BI221" s="141">
        <f>IF(N221="nulová",J221,0)</f>
        <v>0</v>
      </c>
      <c r="BJ221" s="17" t="s">
        <v>77</v>
      </c>
      <c r="BK221" s="141">
        <f>ROUND(I221*H221,2)</f>
        <v>0</v>
      </c>
      <c r="BL221" s="17" t="s">
        <v>122</v>
      </c>
      <c r="BM221" s="140" t="s">
        <v>333</v>
      </c>
    </row>
    <row r="222" spans="2:65" s="12" customFormat="1" x14ac:dyDescent="0.2">
      <c r="B222" s="153"/>
      <c r="D222" s="154" t="s">
        <v>191</v>
      </c>
      <c r="E222" s="155" t="s">
        <v>1</v>
      </c>
      <c r="F222" s="156" t="s">
        <v>334</v>
      </c>
      <c r="H222" s="157">
        <v>3.625</v>
      </c>
      <c r="I222" s="158"/>
      <c r="L222" s="153"/>
      <c r="M222" s="159"/>
      <c r="T222" s="160"/>
      <c r="AT222" s="155" t="s">
        <v>191</v>
      </c>
      <c r="AU222" s="155" t="s">
        <v>79</v>
      </c>
      <c r="AV222" s="12" t="s">
        <v>79</v>
      </c>
      <c r="AW222" s="12" t="s">
        <v>27</v>
      </c>
      <c r="AX222" s="12" t="s">
        <v>77</v>
      </c>
      <c r="AY222" s="155" t="s">
        <v>117</v>
      </c>
    </row>
    <row r="223" spans="2:65" s="10" customFormat="1" ht="22.95" customHeight="1" x14ac:dyDescent="0.25">
      <c r="B223" s="117"/>
      <c r="D223" s="118" t="s">
        <v>69</v>
      </c>
      <c r="E223" s="151" t="s">
        <v>122</v>
      </c>
      <c r="F223" s="151" t="s">
        <v>335</v>
      </c>
      <c r="I223" s="120"/>
      <c r="J223" s="152">
        <f>BK223</f>
        <v>0</v>
      </c>
      <c r="L223" s="117"/>
      <c r="M223" s="122"/>
      <c r="P223" s="123">
        <f>SUM(P224:P227)</f>
        <v>0</v>
      </c>
      <c r="R223" s="123">
        <f>SUM(R224:R227)</f>
        <v>0</v>
      </c>
      <c r="T223" s="124">
        <f>SUM(T224:T227)</f>
        <v>0</v>
      </c>
      <c r="AR223" s="118" t="s">
        <v>77</v>
      </c>
      <c r="AT223" s="125" t="s">
        <v>69</v>
      </c>
      <c r="AU223" s="125" t="s">
        <v>77</v>
      </c>
      <c r="AY223" s="118" t="s">
        <v>117</v>
      </c>
      <c r="BK223" s="126">
        <f>SUM(BK224:BK227)</f>
        <v>0</v>
      </c>
    </row>
    <row r="224" spans="2:65" s="1" customFormat="1" ht="24.15" customHeight="1" x14ac:dyDescent="0.2">
      <c r="B224" s="127"/>
      <c r="C224" s="128" t="s">
        <v>336</v>
      </c>
      <c r="D224" s="128" t="s">
        <v>118</v>
      </c>
      <c r="E224" s="129" t="s">
        <v>337</v>
      </c>
      <c r="F224" s="130" t="s">
        <v>338</v>
      </c>
      <c r="G224" s="131" t="s">
        <v>221</v>
      </c>
      <c r="H224" s="132">
        <v>55.61</v>
      </c>
      <c r="I224" s="133"/>
      <c r="J224" s="134">
        <f>ROUND(I224*H224,2)</f>
        <v>0</v>
      </c>
      <c r="K224" s="135"/>
      <c r="L224" s="32"/>
      <c r="M224" s="136" t="s">
        <v>1</v>
      </c>
      <c r="N224" s="137" t="s">
        <v>35</v>
      </c>
      <c r="P224" s="138">
        <f>O224*H224</f>
        <v>0</v>
      </c>
      <c r="Q224" s="138">
        <v>0</v>
      </c>
      <c r="R224" s="138">
        <f>Q224*H224</f>
        <v>0</v>
      </c>
      <c r="S224" s="138">
        <v>0</v>
      </c>
      <c r="T224" s="139">
        <f>S224*H224</f>
        <v>0</v>
      </c>
      <c r="AR224" s="140" t="s">
        <v>122</v>
      </c>
      <c r="AT224" s="140" t="s">
        <v>118</v>
      </c>
      <c r="AU224" s="140" t="s">
        <v>79</v>
      </c>
      <c r="AY224" s="17" t="s">
        <v>117</v>
      </c>
      <c r="BE224" s="141">
        <f>IF(N224="základní",J224,0)</f>
        <v>0</v>
      </c>
      <c r="BF224" s="141">
        <f>IF(N224="snížená",J224,0)</f>
        <v>0</v>
      </c>
      <c r="BG224" s="141">
        <f>IF(N224="zákl. přenesená",J224,0)</f>
        <v>0</v>
      </c>
      <c r="BH224" s="141">
        <f>IF(N224="sníž. přenesená",J224,0)</f>
        <v>0</v>
      </c>
      <c r="BI224" s="141">
        <f>IF(N224="nulová",J224,0)</f>
        <v>0</v>
      </c>
      <c r="BJ224" s="17" t="s">
        <v>77</v>
      </c>
      <c r="BK224" s="141">
        <f>ROUND(I224*H224,2)</f>
        <v>0</v>
      </c>
      <c r="BL224" s="17" t="s">
        <v>122</v>
      </c>
      <c r="BM224" s="140" t="s">
        <v>339</v>
      </c>
    </row>
    <row r="225" spans="2:65" s="12" customFormat="1" x14ac:dyDescent="0.2">
      <c r="B225" s="153"/>
      <c r="D225" s="154" t="s">
        <v>191</v>
      </c>
      <c r="E225" s="155" t="s">
        <v>1</v>
      </c>
      <c r="F225" s="156" t="s">
        <v>340</v>
      </c>
      <c r="H225" s="157">
        <v>55.13</v>
      </c>
      <c r="I225" s="158"/>
      <c r="L225" s="153"/>
      <c r="M225" s="159"/>
      <c r="T225" s="160"/>
      <c r="AT225" s="155" t="s">
        <v>191</v>
      </c>
      <c r="AU225" s="155" t="s">
        <v>79</v>
      </c>
      <c r="AV225" s="12" t="s">
        <v>79</v>
      </c>
      <c r="AW225" s="12" t="s">
        <v>27</v>
      </c>
      <c r="AX225" s="12" t="s">
        <v>70</v>
      </c>
      <c r="AY225" s="155" t="s">
        <v>117</v>
      </c>
    </row>
    <row r="226" spans="2:65" s="12" customFormat="1" x14ac:dyDescent="0.2">
      <c r="B226" s="153"/>
      <c r="D226" s="154" t="s">
        <v>191</v>
      </c>
      <c r="E226" s="155" t="s">
        <v>1</v>
      </c>
      <c r="F226" s="156" t="s">
        <v>341</v>
      </c>
      <c r="H226" s="157">
        <v>0.48</v>
      </c>
      <c r="I226" s="158"/>
      <c r="L226" s="153"/>
      <c r="M226" s="159"/>
      <c r="T226" s="160"/>
      <c r="AT226" s="155" t="s">
        <v>191</v>
      </c>
      <c r="AU226" s="155" t="s">
        <v>79</v>
      </c>
      <c r="AV226" s="12" t="s">
        <v>79</v>
      </c>
      <c r="AW226" s="12" t="s">
        <v>27</v>
      </c>
      <c r="AX226" s="12" t="s">
        <v>70</v>
      </c>
      <c r="AY226" s="155" t="s">
        <v>117</v>
      </c>
    </row>
    <row r="227" spans="2:65" s="15" customFormat="1" x14ac:dyDescent="0.2">
      <c r="B227" s="174"/>
      <c r="D227" s="154" t="s">
        <v>191</v>
      </c>
      <c r="E227" s="175" t="s">
        <v>1</v>
      </c>
      <c r="F227" s="176" t="s">
        <v>241</v>
      </c>
      <c r="H227" s="177">
        <v>55.61</v>
      </c>
      <c r="I227" s="178"/>
      <c r="L227" s="174"/>
      <c r="M227" s="179"/>
      <c r="T227" s="180"/>
      <c r="AT227" s="175" t="s">
        <v>191</v>
      </c>
      <c r="AU227" s="175" t="s">
        <v>79</v>
      </c>
      <c r="AV227" s="15" t="s">
        <v>122</v>
      </c>
      <c r="AW227" s="15" t="s">
        <v>27</v>
      </c>
      <c r="AX227" s="15" t="s">
        <v>77</v>
      </c>
      <c r="AY227" s="175" t="s">
        <v>117</v>
      </c>
    </row>
    <row r="228" spans="2:65" s="10" customFormat="1" ht="22.95" customHeight="1" x14ac:dyDescent="0.25">
      <c r="B228" s="117"/>
      <c r="D228" s="118" t="s">
        <v>69</v>
      </c>
      <c r="E228" s="151" t="s">
        <v>116</v>
      </c>
      <c r="F228" s="151" t="s">
        <v>342</v>
      </c>
      <c r="I228" s="120"/>
      <c r="J228" s="152">
        <f>BK228</f>
        <v>0</v>
      </c>
      <c r="L228" s="117"/>
      <c r="M228" s="122"/>
      <c r="P228" s="123">
        <f>SUM(P229:P260)</f>
        <v>0</v>
      </c>
      <c r="R228" s="123">
        <f>SUM(R229:R260)</f>
        <v>11.409997000000001</v>
      </c>
      <c r="T228" s="124">
        <f>SUM(T229:T260)</f>
        <v>0</v>
      </c>
      <c r="AR228" s="118" t="s">
        <v>77</v>
      </c>
      <c r="AT228" s="125" t="s">
        <v>69</v>
      </c>
      <c r="AU228" s="125" t="s">
        <v>77</v>
      </c>
      <c r="AY228" s="118" t="s">
        <v>117</v>
      </c>
      <c r="BK228" s="126">
        <f>SUM(BK229:BK260)</f>
        <v>0</v>
      </c>
    </row>
    <row r="229" spans="2:65" s="1" customFormat="1" ht="21.75" customHeight="1" x14ac:dyDescent="0.2">
      <c r="B229" s="127"/>
      <c r="C229" s="128" t="s">
        <v>343</v>
      </c>
      <c r="D229" s="128" t="s">
        <v>118</v>
      </c>
      <c r="E229" s="129" t="s">
        <v>344</v>
      </c>
      <c r="F229" s="130" t="s">
        <v>345</v>
      </c>
      <c r="G229" s="131" t="s">
        <v>217</v>
      </c>
      <c r="H229" s="132">
        <v>8.5500000000000007</v>
      </c>
      <c r="I229" s="133"/>
      <c r="J229" s="134">
        <f>ROUND(I229*H229,2)</f>
        <v>0</v>
      </c>
      <c r="K229" s="135"/>
      <c r="L229" s="32"/>
      <c r="M229" s="136" t="s">
        <v>1</v>
      </c>
      <c r="N229" s="137" t="s">
        <v>35</v>
      </c>
      <c r="P229" s="138">
        <f>O229*H229</f>
        <v>0</v>
      </c>
      <c r="Q229" s="138">
        <v>0</v>
      </c>
      <c r="R229" s="138">
        <f>Q229*H229</f>
        <v>0</v>
      </c>
      <c r="S229" s="138">
        <v>0</v>
      </c>
      <c r="T229" s="139">
        <f>S229*H229</f>
        <v>0</v>
      </c>
      <c r="AR229" s="140" t="s">
        <v>122</v>
      </c>
      <c r="AT229" s="140" t="s">
        <v>118</v>
      </c>
      <c r="AU229" s="140" t="s">
        <v>79</v>
      </c>
      <c r="AY229" s="17" t="s">
        <v>117</v>
      </c>
      <c r="BE229" s="141">
        <f>IF(N229="základní",J229,0)</f>
        <v>0</v>
      </c>
      <c r="BF229" s="141">
        <f>IF(N229="snížená",J229,0)</f>
        <v>0</v>
      </c>
      <c r="BG229" s="141">
        <f>IF(N229="zákl. přenesená",J229,0)</f>
        <v>0</v>
      </c>
      <c r="BH229" s="141">
        <f>IF(N229="sníž. přenesená",J229,0)</f>
        <v>0</v>
      </c>
      <c r="BI229" s="141">
        <f>IF(N229="nulová",J229,0)</f>
        <v>0</v>
      </c>
      <c r="BJ229" s="17" t="s">
        <v>77</v>
      </c>
      <c r="BK229" s="141">
        <f>ROUND(I229*H229,2)</f>
        <v>0</v>
      </c>
      <c r="BL229" s="17" t="s">
        <v>122</v>
      </c>
      <c r="BM229" s="140" t="s">
        <v>346</v>
      </c>
    </row>
    <row r="230" spans="2:65" s="12" customFormat="1" ht="20.399999999999999" x14ac:dyDescent="0.2">
      <c r="B230" s="153"/>
      <c r="D230" s="154" t="s">
        <v>191</v>
      </c>
      <c r="E230" s="155" t="s">
        <v>1</v>
      </c>
      <c r="F230" s="156" t="s">
        <v>347</v>
      </c>
      <c r="H230" s="157">
        <v>5.4</v>
      </c>
      <c r="I230" s="158"/>
      <c r="L230" s="153"/>
      <c r="M230" s="159"/>
      <c r="T230" s="160"/>
      <c r="AT230" s="155" t="s">
        <v>191</v>
      </c>
      <c r="AU230" s="155" t="s">
        <v>79</v>
      </c>
      <c r="AV230" s="12" t="s">
        <v>79</v>
      </c>
      <c r="AW230" s="12" t="s">
        <v>27</v>
      </c>
      <c r="AX230" s="12" t="s">
        <v>70</v>
      </c>
      <c r="AY230" s="155" t="s">
        <v>117</v>
      </c>
    </row>
    <row r="231" spans="2:65" s="12" customFormat="1" x14ac:dyDescent="0.2">
      <c r="B231" s="153"/>
      <c r="D231" s="154" t="s">
        <v>191</v>
      </c>
      <c r="E231" s="155" t="s">
        <v>1</v>
      </c>
      <c r="F231" s="156" t="s">
        <v>348</v>
      </c>
      <c r="H231" s="157">
        <v>3.15</v>
      </c>
      <c r="I231" s="158"/>
      <c r="L231" s="153"/>
      <c r="M231" s="159"/>
      <c r="T231" s="160"/>
      <c r="AT231" s="155" t="s">
        <v>191</v>
      </c>
      <c r="AU231" s="155" t="s">
        <v>79</v>
      </c>
      <c r="AV231" s="12" t="s">
        <v>79</v>
      </c>
      <c r="AW231" s="12" t="s">
        <v>27</v>
      </c>
      <c r="AX231" s="12" t="s">
        <v>70</v>
      </c>
      <c r="AY231" s="155" t="s">
        <v>117</v>
      </c>
    </row>
    <row r="232" spans="2:65" s="15" customFormat="1" x14ac:dyDescent="0.2">
      <c r="B232" s="174"/>
      <c r="D232" s="154" t="s">
        <v>191</v>
      </c>
      <c r="E232" s="175" t="s">
        <v>1</v>
      </c>
      <c r="F232" s="176" t="s">
        <v>241</v>
      </c>
      <c r="H232" s="177">
        <v>8.5500000000000007</v>
      </c>
      <c r="I232" s="178"/>
      <c r="L232" s="174"/>
      <c r="M232" s="179"/>
      <c r="T232" s="180"/>
      <c r="AT232" s="175" t="s">
        <v>191</v>
      </c>
      <c r="AU232" s="175" t="s">
        <v>79</v>
      </c>
      <c r="AV232" s="15" t="s">
        <v>122</v>
      </c>
      <c r="AW232" s="15" t="s">
        <v>27</v>
      </c>
      <c r="AX232" s="15" t="s">
        <v>77</v>
      </c>
      <c r="AY232" s="175" t="s">
        <v>117</v>
      </c>
    </row>
    <row r="233" spans="2:65" s="1" customFormat="1" ht="21.75" customHeight="1" x14ac:dyDescent="0.2">
      <c r="B233" s="127"/>
      <c r="C233" s="128" t="s">
        <v>349</v>
      </c>
      <c r="D233" s="128" t="s">
        <v>118</v>
      </c>
      <c r="E233" s="129" t="s">
        <v>350</v>
      </c>
      <c r="F233" s="130" t="s">
        <v>351</v>
      </c>
      <c r="G233" s="131" t="s">
        <v>217</v>
      </c>
      <c r="H233" s="132">
        <v>62.45</v>
      </c>
      <c r="I233" s="133"/>
      <c r="J233" s="134">
        <f>ROUND(I233*H233,2)</f>
        <v>0</v>
      </c>
      <c r="K233" s="135"/>
      <c r="L233" s="32"/>
      <c r="M233" s="136" t="s">
        <v>1</v>
      </c>
      <c r="N233" s="137" t="s">
        <v>35</v>
      </c>
      <c r="P233" s="138">
        <f>O233*H233</f>
        <v>0</v>
      </c>
      <c r="Q233" s="138">
        <v>0</v>
      </c>
      <c r="R233" s="138">
        <f>Q233*H233</f>
        <v>0</v>
      </c>
      <c r="S233" s="138">
        <v>0</v>
      </c>
      <c r="T233" s="139">
        <f>S233*H233</f>
        <v>0</v>
      </c>
      <c r="AR233" s="140" t="s">
        <v>122</v>
      </c>
      <c r="AT233" s="140" t="s">
        <v>118</v>
      </c>
      <c r="AU233" s="140" t="s">
        <v>79</v>
      </c>
      <c r="AY233" s="17" t="s">
        <v>117</v>
      </c>
      <c r="BE233" s="141">
        <f>IF(N233="základní",J233,0)</f>
        <v>0</v>
      </c>
      <c r="BF233" s="141">
        <f>IF(N233="snížená",J233,0)</f>
        <v>0</v>
      </c>
      <c r="BG233" s="141">
        <f>IF(N233="zákl. přenesená",J233,0)</f>
        <v>0</v>
      </c>
      <c r="BH233" s="141">
        <f>IF(N233="sníž. přenesená",J233,0)</f>
        <v>0</v>
      </c>
      <c r="BI233" s="141">
        <f>IF(N233="nulová",J233,0)</f>
        <v>0</v>
      </c>
      <c r="BJ233" s="17" t="s">
        <v>77</v>
      </c>
      <c r="BK233" s="141">
        <f>ROUND(I233*H233,2)</f>
        <v>0</v>
      </c>
      <c r="BL233" s="17" t="s">
        <v>122</v>
      </c>
      <c r="BM233" s="140" t="s">
        <v>352</v>
      </c>
    </row>
    <row r="234" spans="2:65" s="12" customFormat="1" x14ac:dyDescent="0.2">
      <c r="B234" s="153"/>
      <c r="D234" s="154" t="s">
        <v>191</v>
      </c>
      <c r="E234" s="155" t="s">
        <v>1</v>
      </c>
      <c r="F234" s="156" t="s">
        <v>353</v>
      </c>
      <c r="H234" s="157">
        <v>62.45</v>
      </c>
      <c r="I234" s="158"/>
      <c r="L234" s="153"/>
      <c r="M234" s="159"/>
      <c r="T234" s="160"/>
      <c r="AT234" s="155" t="s">
        <v>191</v>
      </c>
      <c r="AU234" s="155" t="s">
        <v>79</v>
      </c>
      <c r="AV234" s="12" t="s">
        <v>79</v>
      </c>
      <c r="AW234" s="12" t="s">
        <v>27</v>
      </c>
      <c r="AX234" s="12" t="s">
        <v>77</v>
      </c>
      <c r="AY234" s="155" t="s">
        <v>117</v>
      </c>
    </row>
    <row r="235" spans="2:65" s="1" customFormat="1" ht="24.15" customHeight="1" x14ac:dyDescent="0.2">
      <c r="B235" s="127"/>
      <c r="C235" s="128" t="s">
        <v>354</v>
      </c>
      <c r="D235" s="128" t="s">
        <v>118</v>
      </c>
      <c r="E235" s="129" t="s">
        <v>355</v>
      </c>
      <c r="F235" s="130" t="s">
        <v>356</v>
      </c>
      <c r="G235" s="131" t="s">
        <v>217</v>
      </c>
      <c r="H235" s="132">
        <v>2.2000000000000002</v>
      </c>
      <c r="I235" s="133"/>
      <c r="J235" s="134">
        <f>ROUND(I235*H235,2)</f>
        <v>0</v>
      </c>
      <c r="K235" s="135"/>
      <c r="L235" s="32"/>
      <c r="M235" s="136" t="s">
        <v>1</v>
      </c>
      <c r="N235" s="137" t="s">
        <v>35</v>
      </c>
      <c r="P235" s="138">
        <f>O235*H235</f>
        <v>0</v>
      </c>
      <c r="Q235" s="138">
        <v>0</v>
      </c>
      <c r="R235" s="138">
        <f>Q235*H235</f>
        <v>0</v>
      </c>
      <c r="S235" s="138">
        <v>0</v>
      </c>
      <c r="T235" s="139">
        <f>S235*H235</f>
        <v>0</v>
      </c>
      <c r="AR235" s="140" t="s">
        <v>122</v>
      </c>
      <c r="AT235" s="140" t="s">
        <v>118</v>
      </c>
      <c r="AU235" s="140" t="s">
        <v>79</v>
      </c>
      <c r="AY235" s="17" t="s">
        <v>117</v>
      </c>
      <c r="BE235" s="141">
        <f>IF(N235="základní",J235,0)</f>
        <v>0</v>
      </c>
      <c r="BF235" s="141">
        <f>IF(N235="snížená",J235,0)</f>
        <v>0</v>
      </c>
      <c r="BG235" s="141">
        <f>IF(N235="zákl. přenesená",J235,0)</f>
        <v>0</v>
      </c>
      <c r="BH235" s="141">
        <f>IF(N235="sníž. přenesená",J235,0)</f>
        <v>0</v>
      </c>
      <c r="BI235" s="141">
        <f>IF(N235="nulová",J235,0)</f>
        <v>0</v>
      </c>
      <c r="BJ235" s="17" t="s">
        <v>77</v>
      </c>
      <c r="BK235" s="141">
        <f>ROUND(I235*H235,2)</f>
        <v>0</v>
      </c>
      <c r="BL235" s="17" t="s">
        <v>122</v>
      </c>
      <c r="BM235" s="140" t="s">
        <v>357</v>
      </c>
    </row>
    <row r="236" spans="2:65" s="12" customFormat="1" x14ac:dyDescent="0.2">
      <c r="B236" s="153"/>
      <c r="D236" s="154" t="s">
        <v>191</v>
      </c>
      <c r="E236" s="155" t="s">
        <v>1</v>
      </c>
      <c r="F236" s="156" t="s">
        <v>358</v>
      </c>
      <c r="H236" s="157">
        <v>2.2000000000000002</v>
      </c>
      <c r="I236" s="158"/>
      <c r="L236" s="153"/>
      <c r="M236" s="159"/>
      <c r="T236" s="160"/>
      <c r="AT236" s="155" t="s">
        <v>191</v>
      </c>
      <c r="AU236" s="155" t="s">
        <v>79</v>
      </c>
      <c r="AV236" s="12" t="s">
        <v>79</v>
      </c>
      <c r="AW236" s="12" t="s">
        <v>27</v>
      </c>
      <c r="AX236" s="12" t="s">
        <v>77</v>
      </c>
      <c r="AY236" s="155" t="s">
        <v>117</v>
      </c>
    </row>
    <row r="237" spans="2:65" s="1" customFormat="1" ht="21.75" customHeight="1" x14ac:dyDescent="0.2">
      <c r="B237" s="127"/>
      <c r="C237" s="128" t="s">
        <v>359</v>
      </c>
      <c r="D237" s="128" t="s">
        <v>118</v>
      </c>
      <c r="E237" s="129" t="s">
        <v>360</v>
      </c>
      <c r="F237" s="130" t="s">
        <v>361</v>
      </c>
      <c r="G237" s="131" t="s">
        <v>217</v>
      </c>
      <c r="H237" s="132">
        <v>6.4</v>
      </c>
      <c r="I237" s="133"/>
      <c r="J237" s="134">
        <f>ROUND(I237*H237,2)</f>
        <v>0</v>
      </c>
      <c r="K237" s="135"/>
      <c r="L237" s="32"/>
      <c r="M237" s="136" t="s">
        <v>1</v>
      </c>
      <c r="N237" s="137" t="s">
        <v>35</v>
      </c>
      <c r="P237" s="138">
        <f>O237*H237</f>
        <v>0</v>
      </c>
      <c r="Q237" s="138">
        <v>0</v>
      </c>
      <c r="R237" s="138">
        <f>Q237*H237</f>
        <v>0</v>
      </c>
      <c r="S237" s="138">
        <v>0</v>
      </c>
      <c r="T237" s="139">
        <f>S237*H237</f>
        <v>0</v>
      </c>
      <c r="AR237" s="140" t="s">
        <v>122</v>
      </c>
      <c r="AT237" s="140" t="s">
        <v>118</v>
      </c>
      <c r="AU237" s="140" t="s">
        <v>79</v>
      </c>
      <c r="AY237" s="17" t="s">
        <v>117</v>
      </c>
      <c r="BE237" s="141">
        <f>IF(N237="základní",J237,0)</f>
        <v>0</v>
      </c>
      <c r="BF237" s="141">
        <f>IF(N237="snížená",J237,0)</f>
        <v>0</v>
      </c>
      <c r="BG237" s="141">
        <f>IF(N237="zákl. přenesená",J237,0)</f>
        <v>0</v>
      </c>
      <c r="BH237" s="141">
        <f>IF(N237="sníž. přenesená",J237,0)</f>
        <v>0</v>
      </c>
      <c r="BI237" s="141">
        <f>IF(N237="nulová",J237,0)</f>
        <v>0</v>
      </c>
      <c r="BJ237" s="17" t="s">
        <v>77</v>
      </c>
      <c r="BK237" s="141">
        <f>ROUND(I237*H237,2)</f>
        <v>0</v>
      </c>
      <c r="BL237" s="17" t="s">
        <v>122</v>
      </c>
      <c r="BM237" s="140" t="s">
        <v>362</v>
      </c>
    </row>
    <row r="238" spans="2:65" s="12" customFormat="1" x14ac:dyDescent="0.2">
      <c r="B238" s="153"/>
      <c r="D238" s="154" t="s">
        <v>191</v>
      </c>
      <c r="E238" s="155" t="s">
        <v>1</v>
      </c>
      <c r="F238" s="156" t="s">
        <v>363</v>
      </c>
      <c r="H238" s="157">
        <v>6.4</v>
      </c>
      <c r="I238" s="158"/>
      <c r="L238" s="153"/>
      <c r="M238" s="159"/>
      <c r="T238" s="160"/>
      <c r="AT238" s="155" t="s">
        <v>191</v>
      </c>
      <c r="AU238" s="155" t="s">
        <v>79</v>
      </c>
      <c r="AV238" s="12" t="s">
        <v>79</v>
      </c>
      <c r="AW238" s="12" t="s">
        <v>27</v>
      </c>
      <c r="AX238" s="12" t="s">
        <v>77</v>
      </c>
      <c r="AY238" s="155" t="s">
        <v>117</v>
      </c>
    </row>
    <row r="239" spans="2:65" s="1" customFormat="1" ht="24.15" customHeight="1" x14ac:dyDescent="0.2">
      <c r="B239" s="127"/>
      <c r="C239" s="128" t="s">
        <v>364</v>
      </c>
      <c r="D239" s="128" t="s">
        <v>118</v>
      </c>
      <c r="E239" s="129" t="s">
        <v>365</v>
      </c>
      <c r="F239" s="130" t="s">
        <v>366</v>
      </c>
      <c r="G239" s="131" t="s">
        <v>217</v>
      </c>
      <c r="H239" s="132">
        <v>5.4</v>
      </c>
      <c r="I239" s="133"/>
      <c r="J239" s="134">
        <f>ROUND(I239*H239,2)</f>
        <v>0</v>
      </c>
      <c r="K239" s="135"/>
      <c r="L239" s="32"/>
      <c r="M239" s="136" t="s">
        <v>1</v>
      </c>
      <c r="N239" s="137" t="s">
        <v>35</v>
      </c>
      <c r="P239" s="138">
        <f>O239*H239</f>
        <v>0</v>
      </c>
      <c r="Q239" s="138">
        <v>0.13188</v>
      </c>
      <c r="R239" s="138">
        <f>Q239*H239</f>
        <v>0.71215200000000001</v>
      </c>
      <c r="S239" s="138">
        <v>0</v>
      </c>
      <c r="T239" s="139">
        <f>S239*H239</f>
        <v>0</v>
      </c>
      <c r="AR239" s="140" t="s">
        <v>122</v>
      </c>
      <c r="AT239" s="140" t="s">
        <v>118</v>
      </c>
      <c r="AU239" s="140" t="s">
        <v>79</v>
      </c>
      <c r="AY239" s="17" t="s">
        <v>117</v>
      </c>
      <c r="BE239" s="141">
        <f>IF(N239="základní",J239,0)</f>
        <v>0</v>
      </c>
      <c r="BF239" s="141">
        <f>IF(N239="snížená",J239,0)</f>
        <v>0</v>
      </c>
      <c r="BG239" s="141">
        <f>IF(N239="zákl. přenesená",J239,0)</f>
        <v>0</v>
      </c>
      <c r="BH239" s="141">
        <f>IF(N239="sníž. přenesená",J239,0)</f>
        <v>0</v>
      </c>
      <c r="BI239" s="141">
        <f>IF(N239="nulová",J239,0)</f>
        <v>0</v>
      </c>
      <c r="BJ239" s="17" t="s">
        <v>77</v>
      </c>
      <c r="BK239" s="141">
        <f>ROUND(I239*H239,2)</f>
        <v>0</v>
      </c>
      <c r="BL239" s="17" t="s">
        <v>122</v>
      </c>
      <c r="BM239" s="140" t="s">
        <v>367</v>
      </c>
    </row>
    <row r="240" spans="2:65" s="12" customFormat="1" ht="20.399999999999999" x14ac:dyDescent="0.2">
      <c r="B240" s="153"/>
      <c r="D240" s="154" t="s">
        <v>191</v>
      </c>
      <c r="E240" s="155" t="s">
        <v>1</v>
      </c>
      <c r="F240" s="156" t="s">
        <v>347</v>
      </c>
      <c r="H240" s="157">
        <v>5.4</v>
      </c>
      <c r="I240" s="158"/>
      <c r="L240" s="153"/>
      <c r="M240" s="159"/>
      <c r="T240" s="160"/>
      <c r="AT240" s="155" t="s">
        <v>191</v>
      </c>
      <c r="AU240" s="155" t="s">
        <v>79</v>
      </c>
      <c r="AV240" s="12" t="s">
        <v>79</v>
      </c>
      <c r="AW240" s="12" t="s">
        <v>27</v>
      </c>
      <c r="AX240" s="12" t="s">
        <v>77</v>
      </c>
      <c r="AY240" s="155" t="s">
        <v>117</v>
      </c>
    </row>
    <row r="241" spans="2:65" s="1" customFormat="1" ht="24.15" customHeight="1" x14ac:dyDescent="0.2">
      <c r="B241" s="127"/>
      <c r="C241" s="128" t="s">
        <v>368</v>
      </c>
      <c r="D241" s="128" t="s">
        <v>118</v>
      </c>
      <c r="E241" s="129" t="s">
        <v>369</v>
      </c>
      <c r="F241" s="130" t="s">
        <v>370</v>
      </c>
      <c r="G241" s="131" t="s">
        <v>217</v>
      </c>
      <c r="H241" s="132">
        <v>8.5500000000000007</v>
      </c>
      <c r="I241" s="133"/>
      <c r="J241" s="134">
        <f>ROUND(I241*H241,2)</f>
        <v>0</v>
      </c>
      <c r="K241" s="135"/>
      <c r="L241" s="32"/>
      <c r="M241" s="136" t="s">
        <v>1</v>
      </c>
      <c r="N241" s="137" t="s">
        <v>35</v>
      </c>
      <c r="P241" s="138">
        <f>O241*H241</f>
        <v>0</v>
      </c>
      <c r="Q241" s="138">
        <v>0.46</v>
      </c>
      <c r="R241" s="138">
        <f>Q241*H241</f>
        <v>3.9330000000000007</v>
      </c>
      <c r="S241" s="138">
        <v>0</v>
      </c>
      <c r="T241" s="139">
        <f>S241*H241</f>
        <v>0</v>
      </c>
      <c r="AR241" s="140" t="s">
        <v>122</v>
      </c>
      <c r="AT241" s="140" t="s">
        <v>118</v>
      </c>
      <c r="AU241" s="140" t="s">
        <v>79</v>
      </c>
      <c r="AY241" s="17" t="s">
        <v>117</v>
      </c>
      <c r="BE241" s="141">
        <f>IF(N241="základní",J241,0)</f>
        <v>0</v>
      </c>
      <c r="BF241" s="141">
        <f>IF(N241="snížená",J241,0)</f>
        <v>0</v>
      </c>
      <c r="BG241" s="141">
        <f>IF(N241="zákl. přenesená",J241,0)</f>
        <v>0</v>
      </c>
      <c r="BH241" s="141">
        <f>IF(N241="sníž. přenesená",J241,0)</f>
        <v>0</v>
      </c>
      <c r="BI241" s="141">
        <f>IF(N241="nulová",J241,0)</f>
        <v>0</v>
      </c>
      <c r="BJ241" s="17" t="s">
        <v>77</v>
      </c>
      <c r="BK241" s="141">
        <f>ROUND(I241*H241,2)</f>
        <v>0</v>
      </c>
      <c r="BL241" s="17" t="s">
        <v>122</v>
      </c>
      <c r="BM241" s="140" t="s">
        <v>371</v>
      </c>
    </row>
    <row r="242" spans="2:65" s="12" customFormat="1" x14ac:dyDescent="0.2">
      <c r="B242" s="153"/>
      <c r="D242" s="154" t="s">
        <v>191</v>
      </c>
      <c r="E242" s="155" t="s">
        <v>1</v>
      </c>
      <c r="F242" s="156" t="s">
        <v>372</v>
      </c>
      <c r="H242" s="157">
        <v>3.15</v>
      </c>
      <c r="I242" s="158"/>
      <c r="L242" s="153"/>
      <c r="M242" s="159"/>
      <c r="T242" s="160"/>
      <c r="AT242" s="155" t="s">
        <v>191</v>
      </c>
      <c r="AU242" s="155" t="s">
        <v>79</v>
      </c>
      <c r="AV242" s="12" t="s">
        <v>79</v>
      </c>
      <c r="AW242" s="12" t="s">
        <v>27</v>
      </c>
      <c r="AX242" s="12" t="s">
        <v>70</v>
      </c>
      <c r="AY242" s="155" t="s">
        <v>117</v>
      </c>
    </row>
    <row r="243" spans="2:65" s="12" customFormat="1" ht="20.399999999999999" x14ac:dyDescent="0.2">
      <c r="B243" s="153"/>
      <c r="D243" s="154" t="s">
        <v>191</v>
      </c>
      <c r="E243" s="155" t="s">
        <v>1</v>
      </c>
      <c r="F243" s="156" t="s">
        <v>347</v>
      </c>
      <c r="H243" s="157">
        <v>5.4</v>
      </c>
      <c r="I243" s="158"/>
      <c r="L243" s="153"/>
      <c r="M243" s="159"/>
      <c r="T243" s="160"/>
      <c r="AT243" s="155" t="s">
        <v>191</v>
      </c>
      <c r="AU243" s="155" t="s">
        <v>79</v>
      </c>
      <c r="AV243" s="12" t="s">
        <v>79</v>
      </c>
      <c r="AW243" s="12" t="s">
        <v>27</v>
      </c>
      <c r="AX243" s="12" t="s">
        <v>70</v>
      </c>
      <c r="AY243" s="155" t="s">
        <v>117</v>
      </c>
    </row>
    <row r="244" spans="2:65" s="15" customFormat="1" x14ac:dyDescent="0.2">
      <c r="B244" s="174"/>
      <c r="D244" s="154" t="s">
        <v>191</v>
      </c>
      <c r="E244" s="175" t="s">
        <v>1</v>
      </c>
      <c r="F244" s="176" t="s">
        <v>241</v>
      </c>
      <c r="H244" s="177">
        <v>8.5500000000000007</v>
      </c>
      <c r="I244" s="178"/>
      <c r="L244" s="174"/>
      <c r="M244" s="179"/>
      <c r="T244" s="180"/>
      <c r="AT244" s="175" t="s">
        <v>191</v>
      </c>
      <c r="AU244" s="175" t="s">
        <v>79</v>
      </c>
      <c r="AV244" s="15" t="s">
        <v>122</v>
      </c>
      <c r="AW244" s="15" t="s">
        <v>27</v>
      </c>
      <c r="AX244" s="15" t="s">
        <v>77</v>
      </c>
      <c r="AY244" s="175" t="s">
        <v>117</v>
      </c>
    </row>
    <row r="245" spans="2:65" s="1" customFormat="1" ht="24.15" customHeight="1" x14ac:dyDescent="0.2">
      <c r="B245" s="127"/>
      <c r="C245" s="128" t="s">
        <v>373</v>
      </c>
      <c r="D245" s="128" t="s">
        <v>118</v>
      </c>
      <c r="E245" s="129" t="s">
        <v>374</v>
      </c>
      <c r="F245" s="130" t="s">
        <v>375</v>
      </c>
      <c r="G245" s="131" t="s">
        <v>217</v>
      </c>
      <c r="H245" s="132">
        <v>5.4</v>
      </c>
      <c r="I245" s="133"/>
      <c r="J245" s="134">
        <f>ROUND(I245*H245,2)</f>
        <v>0</v>
      </c>
      <c r="K245" s="135"/>
      <c r="L245" s="32"/>
      <c r="M245" s="136" t="s">
        <v>1</v>
      </c>
      <c r="N245" s="137" t="s">
        <v>35</v>
      </c>
      <c r="P245" s="138">
        <f>O245*H245</f>
        <v>0</v>
      </c>
      <c r="Q245" s="138">
        <v>0</v>
      </c>
      <c r="R245" s="138">
        <f>Q245*H245</f>
        <v>0</v>
      </c>
      <c r="S245" s="138">
        <v>0</v>
      </c>
      <c r="T245" s="139">
        <f>S245*H245</f>
        <v>0</v>
      </c>
      <c r="AR245" s="140" t="s">
        <v>122</v>
      </c>
      <c r="AT245" s="140" t="s">
        <v>118</v>
      </c>
      <c r="AU245" s="140" t="s">
        <v>79</v>
      </c>
      <c r="AY245" s="17" t="s">
        <v>117</v>
      </c>
      <c r="BE245" s="141">
        <f>IF(N245="základní",J245,0)</f>
        <v>0</v>
      </c>
      <c r="BF245" s="141">
        <f>IF(N245="snížená",J245,0)</f>
        <v>0</v>
      </c>
      <c r="BG245" s="141">
        <f>IF(N245="zákl. přenesená",J245,0)</f>
        <v>0</v>
      </c>
      <c r="BH245" s="141">
        <f>IF(N245="sníž. přenesená",J245,0)</f>
        <v>0</v>
      </c>
      <c r="BI245" s="141">
        <f>IF(N245="nulová",J245,0)</f>
        <v>0</v>
      </c>
      <c r="BJ245" s="17" t="s">
        <v>77</v>
      </c>
      <c r="BK245" s="141">
        <f>ROUND(I245*H245,2)</f>
        <v>0</v>
      </c>
      <c r="BL245" s="17" t="s">
        <v>122</v>
      </c>
      <c r="BM245" s="140" t="s">
        <v>376</v>
      </c>
    </row>
    <row r="246" spans="2:65" s="12" customFormat="1" ht="20.399999999999999" x14ac:dyDescent="0.2">
      <c r="B246" s="153"/>
      <c r="D246" s="154" t="s">
        <v>191</v>
      </c>
      <c r="E246" s="155" t="s">
        <v>1</v>
      </c>
      <c r="F246" s="156" t="s">
        <v>347</v>
      </c>
      <c r="H246" s="157">
        <v>5.4</v>
      </c>
      <c r="I246" s="158"/>
      <c r="L246" s="153"/>
      <c r="M246" s="159"/>
      <c r="T246" s="160"/>
      <c r="AT246" s="155" t="s">
        <v>191</v>
      </c>
      <c r="AU246" s="155" t="s">
        <v>79</v>
      </c>
      <c r="AV246" s="12" t="s">
        <v>79</v>
      </c>
      <c r="AW246" s="12" t="s">
        <v>27</v>
      </c>
      <c r="AX246" s="12" t="s">
        <v>77</v>
      </c>
      <c r="AY246" s="155" t="s">
        <v>117</v>
      </c>
    </row>
    <row r="247" spans="2:65" s="1" customFormat="1" ht="24.15" customHeight="1" x14ac:dyDescent="0.2">
      <c r="B247" s="127"/>
      <c r="C247" s="128" t="s">
        <v>377</v>
      </c>
      <c r="D247" s="128" t="s">
        <v>118</v>
      </c>
      <c r="E247" s="129" t="s">
        <v>378</v>
      </c>
      <c r="F247" s="130" t="s">
        <v>379</v>
      </c>
      <c r="G247" s="131" t="s">
        <v>217</v>
      </c>
      <c r="H247" s="132">
        <v>5.4</v>
      </c>
      <c r="I247" s="133"/>
      <c r="J247" s="134">
        <f>ROUND(I247*H247,2)</f>
        <v>0</v>
      </c>
      <c r="K247" s="135"/>
      <c r="L247" s="32"/>
      <c r="M247" s="136" t="s">
        <v>1</v>
      </c>
      <c r="N247" s="137" t="s">
        <v>35</v>
      </c>
      <c r="P247" s="138">
        <f>O247*H247</f>
        <v>0</v>
      </c>
      <c r="Q247" s="138">
        <v>0</v>
      </c>
      <c r="R247" s="138">
        <f>Q247*H247</f>
        <v>0</v>
      </c>
      <c r="S247" s="138">
        <v>0</v>
      </c>
      <c r="T247" s="139">
        <f>S247*H247</f>
        <v>0</v>
      </c>
      <c r="AR247" s="140" t="s">
        <v>122</v>
      </c>
      <c r="AT247" s="140" t="s">
        <v>118</v>
      </c>
      <c r="AU247" s="140" t="s">
        <v>79</v>
      </c>
      <c r="AY247" s="17" t="s">
        <v>117</v>
      </c>
      <c r="BE247" s="141">
        <f>IF(N247="základní",J247,0)</f>
        <v>0</v>
      </c>
      <c r="BF247" s="141">
        <f>IF(N247="snížená",J247,0)</f>
        <v>0</v>
      </c>
      <c r="BG247" s="141">
        <f>IF(N247="zákl. přenesená",J247,0)</f>
        <v>0</v>
      </c>
      <c r="BH247" s="141">
        <f>IF(N247="sníž. přenesená",J247,0)</f>
        <v>0</v>
      </c>
      <c r="BI247" s="141">
        <f>IF(N247="nulová",J247,0)</f>
        <v>0</v>
      </c>
      <c r="BJ247" s="17" t="s">
        <v>77</v>
      </c>
      <c r="BK247" s="141">
        <f>ROUND(I247*H247,2)</f>
        <v>0</v>
      </c>
      <c r="BL247" s="17" t="s">
        <v>122</v>
      </c>
      <c r="BM247" s="140" t="s">
        <v>380</v>
      </c>
    </row>
    <row r="248" spans="2:65" s="12" customFormat="1" ht="20.399999999999999" x14ac:dyDescent="0.2">
      <c r="B248" s="153"/>
      <c r="D248" s="154" t="s">
        <v>191</v>
      </c>
      <c r="E248" s="155" t="s">
        <v>1</v>
      </c>
      <c r="F248" s="156" t="s">
        <v>347</v>
      </c>
      <c r="H248" s="157">
        <v>5.4</v>
      </c>
      <c r="I248" s="158"/>
      <c r="L248" s="153"/>
      <c r="M248" s="159"/>
      <c r="T248" s="160"/>
      <c r="AT248" s="155" t="s">
        <v>191</v>
      </c>
      <c r="AU248" s="155" t="s">
        <v>79</v>
      </c>
      <c r="AV248" s="12" t="s">
        <v>79</v>
      </c>
      <c r="AW248" s="12" t="s">
        <v>27</v>
      </c>
      <c r="AX248" s="12" t="s">
        <v>77</v>
      </c>
      <c r="AY248" s="155" t="s">
        <v>117</v>
      </c>
    </row>
    <row r="249" spans="2:65" s="1" customFormat="1" ht="21.75" customHeight="1" x14ac:dyDescent="0.2">
      <c r="B249" s="127"/>
      <c r="C249" s="128" t="s">
        <v>381</v>
      </c>
      <c r="D249" s="128" t="s">
        <v>118</v>
      </c>
      <c r="E249" s="129" t="s">
        <v>382</v>
      </c>
      <c r="F249" s="130" t="s">
        <v>383</v>
      </c>
      <c r="G249" s="131" t="s">
        <v>217</v>
      </c>
      <c r="H249" s="132">
        <v>2.2000000000000002</v>
      </c>
      <c r="I249" s="133"/>
      <c r="J249" s="134">
        <f>ROUND(I249*H249,2)</f>
        <v>0</v>
      </c>
      <c r="K249" s="135"/>
      <c r="L249" s="32"/>
      <c r="M249" s="136" t="s">
        <v>1</v>
      </c>
      <c r="N249" s="137" t="s">
        <v>35</v>
      </c>
      <c r="P249" s="138">
        <f>O249*H249</f>
        <v>0</v>
      </c>
      <c r="Q249" s="138">
        <v>0</v>
      </c>
      <c r="R249" s="138">
        <f>Q249*H249</f>
        <v>0</v>
      </c>
      <c r="S249" s="138">
        <v>0</v>
      </c>
      <c r="T249" s="139">
        <f>S249*H249</f>
        <v>0</v>
      </c>
      <c r="AR249" s="140" t="s">
        <v>122</v>
      </c>
      <c r="AT249" s="140" t="s">
        <v>118</v>
      </c>
      <c r="AU249" s="140" t="s">
        <v>79</v>
      </c>
      <c r="AY249" s="17" t="s">
        <v>117</v>
      </c>
      <c r="BE249" s="141">
        <f>IF(N249="základní",J249,0)</f>
        <v>0</v>
      </c>
      <c r="BF249" s="141">
        <f>IF(N249="snížená",J249,0)</f>
        <v>0</v>
      </c>
      <c r="BG249" s="141">
        <f>IF(N249="zákl. přenesená",J249,0)</f>
        <v>0</v>
      </c>
      <c r="BH249" s="141">
        <f>IF(N249="sníž. přenesená",J249,0)</f>
        <v>0</v>
      </c>
      <c r="BI249" s="141">
        <f>IF(N249="nulová",J249,0)</f>
        <v>0</v>
      </c>
      <c r="BJ249" s="17" t="s">
        <v>77</v>
      </c>
      <c r="BK249" s="141">
        <f>ROUND(I249*H249,2)</f>
        <v>0</v>
      </c>
      <c r="BL249" s="17" t="s">
        <v>122</v>
      </c>
      <c r="BM249" s="140" t="s">
        <v>384</v>
      </c>
    </row>
    <row r="250" spans="2:65" s="12" customFormat="1" x14ac:dyDescent="0.2">
      <c r="B250" s="153"/>
      <c r="D250" s="154" t="s">
        <v>191</v>
      </c>
      <c r="E250" s="155" t="s">
        <v>1</v>
      </c>
      <c r="F250" s="156" t="s">
        <v>358</v>
      </c>
      <c r="H250" s="157">
        <v>2.2000000000000002</v>
      </c>
      <c r="I250" s="158"/>
      <c r="L250" s="153"/>
      <c r="M250" s="159"/>
      <c r="T250" s="160"/>
      <c r="AT250" s="155" t="s">
        <v>191</v>
      </c>
      <c r="AU250" s="155" t="s">
        <v>79</v>
      </c>
      <c r="AV250" s="12" t="s">
        <v>79</v>
      </c>
      <c r="AW250" s="12" t="s">
        <v>27</v>
      </c>
      <c r="AX250" s="12" t="s">
        <v>77</v>
      </c>
      <c r="AY250" s="155" t="s">
        <v>117</v>
      </c>
    </row>
    <row r="251" spans="2:65" s="1" customFormat="1" ht="24.15" customHeight="1" x14ac:dyDescent="0.2">
      <c r="B251" s="127"/>
      <c r="C251" s="128" t="s">
        <v>385</v>
      </c>
      <c r="D251" s="128" t="s">
        <v>118</v>
      </c>
      <c r="E251" s="129" t="s">
        <v>386</v>
      </c>
      <c r="F251" s="130" t="s">
        <v>387</v>
      </c>
      <c r="G251" s="131" t="s">
        <v>217</v>
      </c>
      <c r="H251" s="132">
        <v>62.45</v>
      </c>
      <c r="I251" s="133"/>
      <c r="J251" s="134">
        <f>ROUND(I251*H251,2)</f>
        <v>0</v>
      </c>
      <c r="K251" s="135"/>
      <c r="L251" s="32"/>
      <c r="M251" s="136" t="s">
        <v>1</v>
      </c>
      <c r="N251" s="137" t="s">
        <v>35</v>
      </c>
      <c r="P251" s="138">
        <f>O251*H251</f>
        <v>0</v>
      </c>
      <c r="Q251" s="138">
        <v>8.9219999999999994E-2</v>
      </c>
      <c r="R251" s="138">
        <f>Q251*H251</f>
        <v>5.5717889999999999</v>
      </c>
      <c r="S251" s="138">
        <v>0</v>
      </c>
      <c r="T251" s="139">
        <f>S251*H251</f>
        <v>0</v>
      </c>
      <c r="AR251" s="140" t="s">
        <v>122</v>
      </c>
      <c r="AT251" s="140" t="s">
        <v>118</v>
      </c>
      <c r="AU251" s="140" t="s">
        <v>79</v>
      </c>
      <c r="AY251" s="17" t="s">
        <v>117</v>
      </c>
      <c r="BE251" s="141">
        <f>IF(N251="základní",J251,0)</f>
        <v>0</v>
      </c>
      <c r="BF251" s="141">
        <f>IF(N251="snížená",J251,0)</f>
        <v>0</v>
      </c>
      <c r="BG251" s="141">
        <f>IF(N251="zákl. přenesená",J251,0)</f>
        <v>0</v>
      </c>
      <c r="BH251" s="141">
        <f>IF(N251="sníž. přenesená",J251,0)</f>
        <v>0</v>
      </c>
      <c r="BI251" s="141">
        <f>IF(N251="nulová",J251,0)</f>
        <v>0</v>
      </c>
      <c r="BJ251" s="17" t="s">
        <v>77</v>
      </c>
      <c r="BK251" s="141">
        <f>ROUND(I251*H251,2)</f>
        <v>0</v>
      </c>
      <c r="BL251" s="17" t="s">
        <v>122</v>
      </c>
      <c r="BM251" s="140" t="s">
        <v>388</v>
      </c>
    </row>
    <row r="252" spans="2:65" s="12" customFormat="1" x14ac:dyDescent="0.2">
      <c r="B252" s="153"/>
      <c r="D252" s="154" t="s">
        <v>191</v>
      </c>
      <c r="E252" s="155" t="s">
        <v>1</v>
      </c>
      <c r="F252" s="156" t="s">
        <v>389</v>
      </c>
      <c r="H252" s="157">
        <v>62.45</v>
      </c>
      <c r="I252" s="158"/>
      <c r="L252" s="153"/>
      <c r="M252" s="159"/>
      <c r="T252" s="160"/>
      <c r="AT252" s="155" t="s">
        <v>191</v>
      </c>
      <c r="AU252" s="155" t="s">
        <v>79</v>
      </c>
      <c r="AV252" s="12" t="s">
        <v>79</v>
      </c>
      <c r="AW252" s="12" t="s">
        <v>27</v>
      </c>
      <c r="AX252" s="12" t="s">
        <v>77</v>
      </c>
      <c r="AY252" s="155" t="s">
        <v>117</v>
      </c>
    </row>
    <row r="253" spans="2:65" s="1" customFormat="1" ht="24.15" customHeight="1" x14ac:dyDescent="0.2">
      <c r="B253" s="127"/>
      <c r="C253" s="128" t="s">
        <v>390</v>
      </c>
      <c r="D253" s="128" t="s">
        <v>118</v>
      </c>
      <c r="E253" s="129" t="s">
        <v>391</v>
      </c>
      <c r="F253" s="130" t="s">
        <v>392</v>
      </c>
      <c r="G253" s="131" t="s">
        <v>217</v>
      </c>
      <c r="H253" s="132">
        <v>6.4</v>
      </c>
      <c r="I253" s="133"/>
      <c r="J253" s="134">
        <f>ROUND(I253*H253,2)</f>
        <v>0</v>
      </c>
      <c r="K253" s="135"/>
      <c r="L253" s="32"/>
      <c r="M253" s="136" t="s">
        <v>1</v>
      </c>
      <c r="N253" s="137" t="s">
        <v>35</v>
      </c>
      <c r="P253" s="138">
        <f>O253*H253</f>
        <v>0</v>
      </c>
      <c r="Q253" s="138">
        <v>9.0620000000000006E-2</v>
      </c>
      <c r="R253" s="138">
        <f>Q253*H253</f>
        <v>0.57996800000000004</v>
      </c>
      <c r="S253" s="138">
        <v>0</v>
      </c>
      <c r="T253" s="139">
        <f>S253*H253</f>
        <v>0</v>
      </c>
      <c r="AR253" s="140" t="s">
        <v>122</v>
      </c>
      <c r="AT253" s="140" t="s">
        <v>118</v>
      </c>
      <c r="AU253" s="140" t="s">
        <v>79</v>
      </c>
      <c r="AY253" s="17" t="s">
        <v>117</v>
      </c>
      <c r="BE253" s="141">
        <f>IF(N253="základní",J253,0)</f>
        <v>0</v>
      </c>
      <c r="BF253" s="141">
        <f>IF(N253="snížená",J253,0)</f>
        <v>0</v>
      </c>
      <c r="BG253" s="141">
        <f>IF(N253="zákl. přenesená",J253,0)</f>
        <v>0</v>
      </c>
      <c r="BH253" s="141">
        <f>IF(N253="sníž. přenesená",J253,0)</f>
        <v>0</v>
      </c>
      <c r="BI253" s="141">
        <f>IF(N253="nulová",J253,0)</f>
        <v>0</v>
      </c>
      <c r="BJ253" s="17" t="s">
        <v>77</v>
      </c>
      <c r="BK253" s="141">
        <f>ROUND(I253*H253,2)</f>
        <v>0</v>
      </c>
      <c r="BL253" s="17" t="s">
        <v>122</v>
      </c>
      <c r="BM253" s="140" t="s">
        <v>393</v>
      </c>
    </row>
    <row r="254" spans="2:65" s="12" customFormat="1" x14ac:dyDescent="0.2">
      <c r="B254" s="153"/>
      <c r="D254" s="154" t="s">
        <v>191</v>
      </c>
      <c r="E254" s="155" t="s">
        <v>1</v>
      </c>
      <c r="F254" s="156" t="s">
        <v>363</v>
      </c>
      <c r="H254" s="157">
        <v>6.4</v>
      </c>
      <c r="I254" s="158"/>
      <c r="L254" s="153"/>
      <c r="M254" s="159"/>
      <c r="T254" s="160"/>
      <c r="AT254" s="155" t="s">
        <v>191</v>
      </c>
      <c r="AU254" s="155" t="s">
        <v>79</v>
      </c>
      <c r="AV254" s="12" t="s">
        <v>79</v>
      </c>
      <c r="AW254" s="12" t="s">
        <v>27</v>
      </c>
      <c r="AX254" s="12" t="s">
        <v>77</v>
      </c>
      <c r="AY254" s="155" t="s">
        <v>117</v>
      </c>
    </row>
    <row r="255" spans="2:65" s="1" customFormat="1" ht="24.15" customHeight="1" x14ac:dyDescent="0.2">
      <c r="B255" s="127"/>
      <c r="C255" s="128" t="s">
        <v>394</v>
      </c>
      <c r="D255" s="128" t="s">
        <v>118</v>
      </c>
      <c r="E255" s="129" t="s">
        <v>395</v>
      </c>
      <c r="F255" s="130" t="s">
        <v>396</v>
      </c>
      <c r="G255" s="131" t="s">
        <v>217</v>
      </c>
      <c r="H255" s="132">
        <v>6.4</v>
      </c>
      <c r="I255" s="133"/>
      <c r="J255" s="134">
        <f>ROUND(I255*H255,2)</f>
        <v>0</v>
      </c>
      <c r="K255" s="135"/>
      <c r="L255" s="32"/>
      <c r="M255" s="136" t="s">
        <v>1</v>
      </c>
      <c r="N255" s="137" t="s">
        <v>35</v>
      </c>
      <c r="P255" s="138">
        <f>O255*H255</f>
        <v>0</v>
      </c>
      <c r="Q255" s="138">
        <v>9.0620000000000006E-2</v>
      </c>
      <c r="R255" s="138">
        <f>Q255*H255</f>
        <v>0.57996800000000004</v>
      </c>
      <c r="S255" s="138">
        <v>0</v>
      </c>
      <c r="T255" s="139">
        <f>S255*H255</f>
        <v>0</v>
      </c>
      <c r="AR255" s="140" t="s">
        <v>122</v>
      </c>
      <c r="AT255" s="140" t="s">
        <v>118</v>
      </c>
      <c r="AU255" s="140" t="s">
        <v>79</v>
      </c>
      <c r="AY255" s="17" t="s">
        <v>117</v>
      </c>
      <c r="BE255" s="141">
        <f>IF(N255="základní",J255,0)</f>
        <v>0</v>
      </c>
      <c r="BF255" s="141">
        <f>IF(N255="snížená",J255,0)</f>
        <v>0</v>
      </c>
      <c r="BG255" s="141">
        <f>IF(N255="zákl. přenesená",J255,0)</f>
        <v>0</v>
      </c>
      <c r="BH255" s="141">
        <f>IF(N255="sníž. přenesená",J255,0)</f>
        <v>0</v>
      </c>
      <c r="BI255" s="141">
        <f>IF(N255="nulová",J255,0)</f>
        <v>0</v>
      </c>
      <c r="BJ255" s="17" t="s">
        <v>77</v>
      </c>
      <c r="BK255" s="141">
        <f>ROUND(I255*H255,2)</f>
        <v>0</v>
      </c>
      <c r="BL255" s="17" t="s">
        <v>122</v>
      </c>
      <c r="BM255" s="140" t="s">
        <v>397</v>
      </c>
    </row>
    <row r="256" spans="2:65" s="12" customFormat="1" x14ac:dyDescent="0.2">
      <c r="B256" s="153"/>
      <c r="D256" s="154" t="s">
        <v>191</v>
      </c>
      <c r="E256" s="155" t="s">
        <v>1</v>
      </c>
      <c r="F256" s="156" t="s">
        <v>398</v>
      </c>
      <c r="H256" s="157">
        <v>6.4</v>
      </c>
      <c r="I256" s="158"/>
      <c r="L256" s="153"/>
      <c r="M256" s="159"/>
      <c r="T256" s="160"/>
      <c r="AT256" s="155" t="s">
        <v>191</v>
      </c>
      <c r="AU256" s="155" t="s">
        <v>79</v>
      </c>
      <c r="AV256" s="12" t="s">
        <v>79</v>
      </c>
      <c r="AW256" s="12" t="s">
        <v>27</v>
      </c>
      <c r="AX256" s="12" t="s">
        <v>77</v>
      </c>
      <c r="AY256" s="155" t="s">
        <v>117</v>
      </c>
    </row>
    <row r="257" spans="2:65" s="1" customFormat="1" ht="16.5" customHeight="1" x14ac:dyDescent="0.2">
      <c r="B257" s="127"/>
      <c r="C257" s="128" t="s">
        <v>399</v>
      </c>
      <c r="D257" s="128" t="s">
        <v>118</v>
      </c>
      <c r="E257" s="129" t="s">
        <v>400</v>
      </c>
      <c r="F257" s="130" t="s">
        <v>401</v>
      </c>
      <c r="G257" s="131" t="s">
        <v>189</v>
      </c>
      <c r="H257" s="132">
        <v>9.1999999999999993</v>
      </c>
      <c r="I257" s="133"/>
      <c r="J257" s="134">
        <f>ROUND(I257*H257,2)</f>
        <v>0</v>
      </c>
      <c r="K257" s="135"/>
      <c r="L257" s="32"/>
      <c r="M257" s="136" t="s">
        <v>1</v>
      </c>
      <c r="N257" s="137" t="s">
        <v>35</v>
      </c>
      <c r="P257" s="138">
        <f>O257*H257</f>
        <v>0</v>
      </c>
      <c r="Q257" s="138">
        <v>3.5999999999999999E-3</v>
      </c>
      <c r="R257" s="138">
        <f>Q257*H257</f>
        <v>3.3119999999999997E-2</v>
      </c>
      <c r="S257" s="138">
        <v>0</v>
      </c>
      <c r="T257" s="139">
        <f>S257*H257</f>
        <v>0</v>
      </c>
      <c r="AR257" s="140" t="s">
        <v>122</v>
      </c>
      <c r="AT257" s="140" t="s">
        <v>118</v>
      </c>
      <c r="AU257" s="140" t="s">
        <v>79</v>
      </c>
      <c r="AY257" s="17" t="s">
        <v>117</v>
      </c>
      <c r="BE257" s="141">
        <f>IF(N257="základní",J257,0)</f>
        <v>0</v>
      </c>
      <c r="BF257" s="141">
        <f>IF(N257="snížená",J257,0)</f>
        <v>0</v>
      </c>
      <c r="BG257" s="141">
        <f>IF(N257="zákl. přenesená",J257,0)</f>
        <v>0</v>
      </c>
      <c r="BH257" s="141">
        <f>IF(N257="sníž. přenesená",J257,0)</f>
        <v>0</v>
      </c>
      <c r="BI257" s="141">
        <f>IF(N257="nulová",J257,0)</f>
        <v>0</v>
      </c>
      <c r="BJ257" s="17" t="s">
        <v>77</v>
      </c>
      <c r="BK257" s="141">
        <f>ROUND(I257*H257,2)</f>
        <v>0</v>
      </c>
      <c r="BL257" s="17" t="s">
        <v>122</v>
      </c>
      <c r="BM257" s="140" t="s">
        <v>402</v>
      </c>
    </row>
    <row r="258" spans="2:65" s="12" customFormat="1" x14ac:dyDescent="0.2">
      <c r="B258" s="153"/>
      <c r="D258" s="154" t="s">
        <v>191</v>
      </c>
      <c r="E258" s="155" t="s">
        <v>1</v>
      </c>
      <c r="F258" s="156" t="s">
        <v>403</v>
      </c>
      <c r="H258" s="157">
        <v>6</v>
      </c>
      <c r="I258" s="158"/>
      <c r="L258" s="153"/>
      <c r="M258" s="159"/>
      <c r="T258" s="160"/>
      <c r="AT258" s="155" t="s">
        <v>191</v>
      </c>
      <c r="AU258" s="155" t="s">
        <v>79</v>
      </c>
      <c r="AV258" s="12" t="s">
        <v>79</v>
      </c>
      <c r="AW258" s="12" t="s">
        <v>27</v>
      </c>
      <c r="AX258" s="12" t="s">
        <v>70</v>
      </c>
      <c r="AY258" s="155" t="s">
        <v>117</v>
      </c>
    </row>
    <row r="259" spans="2:65" s="12" customFormat="1" x14ac:dyDescent="0.2">
      <c r="B259" s="153"/>
      <c r="D259" s="154" t="s">
        <v>191</v>
      </c>
      <c r="E259" s="155" t="s">
        <v>1</v>
      </c>
      <c r="F259" s="156" t="s">
        <v>404</v>
      </c>
      <c r="H259" s="157">
        <v>3.2</v>
      </c>
      <c r="I259" s="158"/>
      <c r="L259" s="153"/>
      <c r="M259" s="159"/>
      <c r="T259" s="160"/>
      <c r="AT259" s="155" t="s">
        <v>191</v>
      </c>
      <c r="AU259" s="155" t="s">
        <v>79</v>
      </c>
      <c r="AV259" s="12" t="s">
        <v>79</v>
      </c>
      <c r="AW259" s="12" t="s">
        <v>27</v>
      </c>
      <c r="AX259" s="12" t="s">
        <v>70</v>
      </c>
      <c r="AY259" s="155" t="s">
        <v>117</v>
      </c>
    </row>
    <row r="260" spans="2:65" s="15" customFormat="1" x14ac:dyDescent="0.2">
      <c r="B260" s="174"/>
      <c r="D260" s="154" t="s">
        <v>191</v>
      </c>
      <c r="E260" s="175" t="s">
        <v>1</v>
      </c>
      <c r="F260" s="176" t="s">
        <v>241</v>
      </c>
      <c r="H260" s="177">
        <v>9.1999999999999993</v>
      </c>
      <c r="I260" s="178"/>
      <c r="L260" s="174"/>
      <c r="M260" s="179"/>
      <c r="T260" s="180"/>
      <c r="AT260" s="175" t="s">
        <v>191</v>
      </c>
      <c r="AU260" s="175" t="s">
        <v>79</v>
      </c>
      <c r="AV260" s="15" t="s">
        <v>122</v>
      </c>
      <c r="AW260" s="15" t="s">
        <v>27</v>
      </c>
      <c r="AX260" s="15" t="s">
        <v>77</v>
      </c>
      <c r="AY260" s="175" t="s">
        <v>117</v>
      </c>
    </row>
    <row r="261" spans="2:65" s="10" customFormat="1" ht="22.95" customHeight="1" x14ac:dyDescent="0.25">
      <c r="B261" s="117"/>
      <c r="D261" s="118" t="s">
        <v>69</v>
      </c>
      <c r="E261" s="151" t="s">
        <v>137</v>
      </c>
      <c r="F261" s="151" t="s">
        <v>405</v>
      </c>
      <c r="I261" s="120"/>
      <c r="J261" s="152">
        <f>BK261</f>
        <v>0</v>
      </c>
      <c r="L261" s="117"/>
      <c r="M261" s="122"/>
      <c r="P261" s="123">
        <f>SUM(P262:P266)</f>
        <v>0</v>
      </c>
      <c r="R261" s="123">
        <f>SUM(R262:R266)</f>
        <v>1.2941476999999999</v>
      </c>
      <c r="T261" s="124">
        <f>SUM(T262:T266)</f>
        <v>0</v>
      </c>
      <c r="AR261" s="118" t="s">
        <v>77</v>
      </c>
      <c r="AT261" s="125" t="s">
        <v>69</v>
      </c>
      <c r="AU261" s="125" t="s">
        <v>77</v>
      </c>
      <c r="AY261" s="118" t="s">
        <v>117</v>
      </c>
      <c r="BK261" s="126">
        <f>SUM(BK262:BK266)</f>
        <v>0</v>
      </c>
    </row>
    <row r="262" spans="2:65" s="1" customFormat="1" ht="24.15" customHeight="1" x14ac:dyDescent="0.2">
      <c r="B262" s="127"/>
      <c r="C262" s="128" t="s">
        <v>406</v>
      </c>
      <c r="D262" s="128" t="s">
        <v>118</v>
      </c>
      <c r="E262" s="129" t="s">
        <v>407</v>
      </c>
      <c r="F262" s="130" t="s">
        <v>408</v>
      </c>
      <c r="G262" s="131" t="s">
        <v>272</v>
      </c>
      <c r="H262" s="132">
        <v>0.01</v>
      </c>
      <c r="I262" s="133"/>
      <c r="J262" s="134">
        <f>ROUND(I262*H262,2)</f>
        <v>0</v>
      </c>
      <c r="K262" s="135"/>
      <c r="L262" s="32"/>
      <c r="M262" s="136" t="s">
        <v>1</v>
      </c>
      <c r="N262" s="137" t="s">
        <v>35</v>
      </c>
      <c r="P262" s="138">
        <f>O262*H262</f>
        <v>0</v>
      </c>
      <c r="Q262" s="138">
        <v>1.06277</v>
      </c>
      <c r="R262" s="138">
        <f>Q262*H262</f>
        <v>1.06277E-2</v>
      </c>
      <c r="S262" s="138">
        <v>0</v>
      </c>
      <c r="T262" s="139">
        <f>S262*H262</f>
        <v>0</v>
      </c>
      <c r="AR262" s="140" t="s">
        <v>122</v>
      </c>
      <c r="AT262" s="140" t="s">
        <v>118</v>
      </c>
      <c r="AU262" s="140" t="s">
        <v>79</v>
      </c>
      <c r="AY262" s="17" t="s">
        <v>117</v>
      </c>
      <c r="BE262" s="141">
        <f>IF(N262="základní",J262,0)</f>
        <v>0</v>
      </c>
      <c r="BF262" s="141">
        <f>IF(N262="snížená",J262,0)</f>
        <v>0</v>
      </c>
      <c r="BG262" s="141">
        <f>IF(N262="zákl. přenesená",J262,0)</f>
        <v>0</v>
      </c>
      <c r="BH262" s="141">
        <f>IF(N262="sníž. přenesená",J262,0)</f>
        <v>0</v>
      </c>
      <c r="BI262" s="141">
        <f>IF(N262="nulová",J262,0)</f>
        <v>0</v>
      </c>
      <c r="BJ262" s="17" t="s">
        <v>77</v>
      </c>
      <c r="BK262" s="141">
        <f>ROUND(I262*H262,2)</f>
        <v>0</v>
      </c>
      <c r="BL262" s="17" t="s">
        <v>122</v>
      </c>
      <c r="BM262" s="140" t="s">
        <v>409</v>
      </c>
    </row>
    <row r="263" spans="2:65" s="12" customFormat="1" x14ac:dyDescent="0.2">
      <c r="B263" s="153"/>
      <c r="D263" s="154" t="s">
        <v>191</v>
      </c>
      <c r="E263" s="155" t="s">
        <v>1</v>
      </c>
      <c r="F263" s="156" t="s">
        <v>410</v>
      </c>
      <c r="H263" s="157">
        <v>0.01</v>
      </c>
      <c r="I263" s="158"/>
      <c r="L263" s="153"/>
      <c r="M263" s="159"/>
      <c r="T263" s="160"/>
      <c r="AT263" s="155" t="s">
        <v>191</v>
      </c>
      <c r="AU263" s="155" t="s">
        <v>79</v>
      </c>
      <c r="AV263" s="12" t="s">
        <v>79</v>
      </c>
      <c r="AW263" s="12" t="s">
        <v>27</v>
      </c>
      <c r="AX263" s="12" t="s">
        <v>77</v>
      </c>
      <c r="AY263" s="155" t="s">
        <v>117</v>
      </c>
    </row>
    <row r="264" spans="2:65" s="1" customFormat="1" ht="16.5" customHeight="1" x14ac:dyDescent="0.2">
      <c r="B264" s="127"/>
      <c r="C264" s="181" t="s">
        <v>411</v>
      </c>
      <c r="D264" s="181" t="s">
        <v>301</v>
      </c>
      <c r="E264" s="182" t="s">
        <v>412</v>
      </c>
      <c r="F264" s="183" t="s">
        <v>413</v>
      </c>
      <c r="G264" s="184" t="s">
        <v>217</v>
      </c>
      <c r="H264" s="185">
        <v>6.72</v>
      </c>
      <c r="I264" s="186"/>
      <c r="J264" s="187">
        <f>ROUND(I264*H264,2)</f>
        <v>0</v>
      </c>
      <c r="K264" s="188"/>
      <c r="L264" s="189"/>
      <c r="M264" s="190" t="s">
        <v>1</v>
      </c>
      <c r="N264" s="191" t="s">
        <v>35</v>
      </c>
      <c r="P264" s="138">
        <f>O264*H264</f>
        <v>0</v>
      </c>
      <c r="Q264" s="138">
        <v>0.191</v>
      </c>
      <c r="R264" s="138">
        <f>Q264*H264</f>
        <v>1.28352</v>
      </c>
      <c r="S264" s="138">
        <v>0</v>
      </c>
      <c r="T264" s="139">
        <f>S264*H264</f>
        <v>0</v>
      </c>
      <c r="AR264" s="140" t="s">
        <v>145</v>
      </c>
      <c r="AT264" s="140" t="s">
        <v>301</v>
      </c>
      <c r="AU264" s="140" t="s">
        <v>79</v>
      </c>
      <c r="AY264" s="17" t="s">
        <v>117</v>
      </c>
      <c r="BE264" s="141">
        <f>IF(N264="základní",J264,0)</f>
        <v>0</v>
      </c>
      <c r="BF264" s="141">
        <f>IF(N264="snížená",J264,0)</f>
        <v>0</v>
      </c>
      <c r="BG264" s="141">
        <f>IF(N264="zákl. přenesená",J264,0)</f>
        <v>0</v>
      </c>
      <c r="BH264" s="141">
        <f>IF(N264="sníž. přenesená",J264,0)</f>
        <v>0</v>
      </c>
      <c r="BI264" s="141">
        <f>IF(N264="nulová",J264,0)</f>
        <v>0</v>
      </c>
      <c r="BJ264" s="17" t="s">
        <v>77</v>
      </c>
      <c r="BK264" s="141">
        <f>ROUND(I264*H264,2)</f>
        <v>0</v>
      </c>
      <c r="BL264" s="17" t="s">
        <v>122</v>
      </c>
      <c r="BM264" s="140" t="s">
        <v>414</v>
      </c>
    </row>
    <row r="265" spans="2:65" s="1" customFormat="1" ht="19.2" x14ac:dyDescent="0.2">
      <c r="B265" s="32"/>
      <c r="D265" s="154" t="s">
        <v>317</v>
      </c>
      <c r="F265" s="192" t="s">
        <v>415</v>
      </c>
      <c r="I265" s="193"/>
      <c r="L265" s="32"/>
      <c r="M265" s="194"/>
      <c r="T265" s="56"/>
      <c r="AT265" s="17" t="s">
        <v>317</v>
      </c>
      <c r="AU265" s="17" t="s">
        <v>79</v>
      </c>
    </row>
    <row r="266" spans="2:65" s="12" customFormat="1" x14ac:dyDescent="0.2">
      <c r="B266" s="153"/>
      <c r="D266" s="154" t="s">
        <v>191</v>
      </c>
      <c r="E266" s="155" t="s">
        <v>1</v>
      </c>
      <c r="F266" s="156" t="s">
        <v>416</v>
      </c>
      <c r="H266" s="157">
        <v>6.72</v>
      </c>
      <c r="I266" s="158"/>
      <c r="L266" s="153"/>
      <c r="M266" s="159"/>
      <c r="T266" s="160"/>
      <c r="AT266" s="155" t="s">
        <v>191</v>
      </c>
      <c r="AU266" s="155" t="s">
        <v>79</v>
      </c>
      <c r="AV266" s="12" t="s">
        <v>79</v>
      </c>
      <c r="AW266" s="12" t="s">
        <v>27</v>
      </c>
      <c r="AX266" s="12" t="s">
        <v>77</v>
      </c>
      <c r="AY266" s="155" t="s">
        <v>117</v>
      </c>
    </row>
    <row r="267" spans="2:65" s="10" customFormat="1" ht="22.95" customHeight="1" x14ac:dyDescent="0.25">
      <c r="B267" s="117"/>
      <c r="D267" s="118" t="s">
        <v>69</v>
      </c>
      <c r="E267" s="151" t="s">
        <v>145</v>
      </c>
      <c r="F267" s="151" t="s">
        <v>417</v>
      </c>
      <c r="I267" s="120"/>
      <c r="J267" s="152">
        <f>BK267</f>
        <v>0</v>
      </c>
      <c r="L267" s="117"/>
      <c r="M267" s="122"/>
      <c r="P267" s="123">
        <f>SUM(P268:P351)</f>
        <v>0</v>
      </c>
      <c r="R267" s="123">
        <f>SUM(R268:R351)</f>
        <v>7.0814591</v>
      </c>
      <c r="T267" s="124">
        <f>SUM(T268:T351)</f>
        <v>0</v>
      </c>
      <c r="AR267" s="118" t="s">
        <v>77</v>
      </c>
      <c r="AT267" s="125" t="s">
        <v>69</v>
      </c>
      <c r="AU267" s="125" t="s">
        <v>77</v>
      </c>
      <c r="AY267" s="118" t="s">
        <v>117</v>
      </c>
      <c r="BK267" s="126">
        <f>SUM(BK268:BK351)</f>
        <v>0</v>
      </c>
    </row>
    <row r="268" spans="2:65" s="1" customFormat="1" ht="24.15" customHeight="1" x14ac:dyDescent="0.2">
      <c r="B268" s="127"/>
      <c r="C268" s="128" t="s">
        <v>418</v>
      </c>
      <c r="D268" s="128" t="s">
        <v>118</v>
      </c>
      <c r="E268" s="129" t="s">
        <v>419</v>
      </c>
      <c r="F268" s="130" t="s">
        <v>420</v>
      </c>
      <c r="G268" s="131" t="s">
        <v>421</v>
      </c>
      <c r="H268" s="132">
        <v>1</v>
      </c>
      <c r="I268" s="133"/>
      <c r="J268" s="134">
        <f t="shared" ref="J268:J285" si="0">ROUND(I268*H268,2)</f>
        <v>0</v>
      </c>
      <c r="K268" s="135"/>
      <c r="L268" s="32"/>
      <c r="M268" s="136" t="s">
        <v>1</v>
      </c>
      <c r="N268" s="137" t="s">
        <v>35</v>
      </c>
      <c r="P268" s="138">
        <f t="shared" ref="P268:P285" si="1">O268*H268</f>
        <v>0</v>
      </c>
      <c r="Q268" s="138">
        <v>1.09E-3</v>
      </c>
      <c r="R268" s="138">
        <f t="shared" ref="R268:R285" si="2">Q268*H268</f>
        <v>1.09E-3</v>
      </c>
      <c r="S268" s="138">
        <v>0</v>
      </c>
      <c r="T268" s="139">
        <f t="shared" ref="T268:T285" si="3">S268*H268</f>
        <v>0</v>
      </c>
      <c r="AR268" s="140" t="s">
        <v>122</v>
      </c>
      <c r="AT268" s="140" t="s">
        <v>118</v>
      </c>
      <c r="AU268" s="140" t="s">
        <v>79</v>
      </c>
      <c r="AY268" s="17" t="s">
        <v>117</v>
      </c>
      <c r="BE268" s="141">
        <f t="shared" ref="BE268:BE285" si="4">IF(N268="základní",J268,0)</f>
        <v>0</v>
      </c>
      <c r="BF268" s="141">
        <f t="shared" ref="BF268:BF285" si="5">IF(N268="snížená",J268,0)</f>
        <v>0</v>
      </c>
      <c r="BG268" s="141">
        <f t="shared" ref="BG268:BG285" si="6">IF(N268="zákl. přenesená",J268,0)</f>
        <v>0</v>
      </c>
      <c r="BH268" s="141">
        <f t="shared" ref="BH268:BH285" si="7">IF(N268="sníž. přenesená",J268,0)</f>
        <v>0</v>
      </c>
      <c r="BI268" s="141">
        <f t="shared" ref="BI268:BI285" si="8">IF(N268="nulová",J268,0)</f>
        <v>0</v>
      </c>
      <c r="BJ268" s="17" t="s">
        <v>77</v>
      </c>
      <c r="BK268" s="141">
        <f t="shared" ref="BK268:BK285" si="9">ROUND(I268*H268,2)</f>
        <v>0</v>
      </c>
      <c r="BL268" s="17" t="s">
        <v>122</v>
      </c>
      <c r="BM268" s="140" t="s">
        <v>422</v>
      </c>
    </row>
    <row r="269" spans="2:65" s="1" customFormat="1" ht="21.75" customHeight="1" x14ac:dyDescent="0.2">
      <c r="B269" s="127"/>
      <c r="C269" s="181" t="s">
        <v>423</v>
      </c>
      <c r="D269" s="181" t="s">
        <v>301</v>
      </c>
      <c r="E269" s="182" t="s">
        <v>424</v>
      </c>
      <c r="F269" s="183" t="s">
        <v>425</v>
      </c>
      <c r="G269" s="184" t="s">
        <v>421</v>
      </c>
      <c r="H269" s="185">
        <v>1</v>
      </c>
      <c r="I269" s="186"/>
      <c r="J269" s="187">
        <f t="shared" si="0"/>
        <v>0</v>
      </c>
      <c r="K269" s="188"/>
      <c r="L269" s="189"/>
      <c r="M269" s="190" t="s">
        <v>1</v>
      </c>
      <c r="N269" s="191" t="s">
        <v>35</v>
      </c>
      <c r="P269" s="138">
        <f t="shared" si="1"/>
        <v>0</v>
      </c>
      <c r="Q269" s="138">
        <v>2.3999999999999998E-3</v>
      </c>
      <c r="R269" s="138">
        <f t="shared" si="2"/>
        <v>2.3999999999999998E-3</v>
      </c>
      <c r="S269" s="138">
        <v>0</v>
      </c>
      <c r="T269" s="139">
        <f t="shared" si="3"/>
        <v>0</v>
      </c>
      <c r="AR269" s="140" t="s">
        <v>145</v>
      </c>
      <c r="AT269" s="140" t="s">
        <v>301</v>
      </c>
      <c r="AU269" s="140" t="s">
        <v>79</v>
      </c>
      <c r="AY269" s="17" t="s">
        <v>117</v>
      </c>
      <c r="BE269" s="141">
        <f t="shared" si="4"/>
        <v>0</v>
      </c>
      <c r="BF269" s="141">
        <f t="shared" si="5"/>
        <v>0</v>
      </c>
      <c r="BG269" s="141">
        <f t="shared" si="6"/>
        <v>0</v>
      </c>
      <c r="BH269" s="141">
        <f t="shared" si="7"/>
        <v>0</v>
      </c>
      <c r="BI269" s="141">
        <f t="shared" si="8"/>
        <v>0</v>
      </c>
      <c r="BJ269" s="17" t="s">
        <v>77</v>
      </c>
      <c r="BK269" s="141">
        <f t="shared" si="9"/>
        <v>0</v>
      </c>
      <c r="BL269" s="17" t="s">
        <v>122</v>
      </c>
      <c r="BM269" s="140" t="s">
        <v>426</v>
      </c>
    </row>
    <row r="270" spans="2:65" s="1" customFormat="1" ht="24.15" customHeight="1" x14ac:dyDescent="0.2">
      <c r="B270" s="127"/>
      <c r="C270" s="128" t="s">
        <v>427</v>
      </c>
      <c r="D270" s="128" t="s">
        <v>118</v>
      </c>
      <c r="E270" s="129" t="s">
        <v>428</v>
      </c>
      <c r="F270" s="130" t="s">
        <v>429</v>
      </c>
      <c r="G270" s="131" t="s">
        <v>421</v>
      </c>
      <c r="H270" s="132">
        <v>9</v>
      </c>
      <c r="I270" s="133"/>
      <c r="J270" s="134">
        <f t="shared" si="0"/>
        <v>0</v>
      </c>
      <c r="K270" s="135"/>
      <c r="L270" s="32"/>
      <c r="M270" s="136" t="s">
        <v>1</v>
      </c>
      <c r="N270" s="137" t="s">
        <v>35</v>
      </c>
      <c r="P270" s="138">
        <f t="shared" si="1"/>
        <v>0</v>
      </c>
      <c r="Q270" s="138">
        <v>1.67E-3</v>
      </c>
      <c r="R270" s="138">
        <f t="shared" si="2"/>
        <v>1.503E-2</v>
      </c>
      <c r="S270" s="138">
        <v>0</v>
      </c>
      <c r="T270" s="139">
        <f t="shared" si="3"/>
        <v>0</v>
      </c>
      <c r="AR270" s="140" t="s">
        <v>122</v>
      </c>
      <c r="AT270" s="140" t="s">
        <v>118</v>
      </c>
      <c r="AU270" s="140" t="s">
        <v>79</v>
      </c>
      <c r="AY270" s="17" t="s">
        <v>117</v>
      </c>
      <c r="BE270" s="141">
        <f t="shared" si="4"/>
        <v>0</v>
      </c>
      <c r="BF270" s="141">
        <f t="shared" si="5"/>
        <v>0</v>
      </c>
      <c r="BG270" s="141">
        <f t="shared" si="6"/>
        <v>0</v>
      </c>
      <c r="BH270" s="141">
        <f t="shared" si="7"/>
        <v>0</v>
      </c>
      <c r="BI270" s="141">
        <f t="shared" si="8"/>
        <v>0</v>
      </c>
      <c r="BJ270" s="17" t="s">
        <v>77</v>
      </c>
      <c r="BK270" s="141">
        <f t="shared" si="9"/>
        <v>0</v>
      </c>
      <c r="BL270" s="17" t="s">
        <v>122</v>
      </c>
      <c r="BM270" s="140" t="s">
        <v>430</v>
      </c>
    </row>
    <row r="271" spans="2:65" s="1" customFormat="1" ht="24.15" customHeight="1" x14ac:dyDescent="0.2">
      <c r="B271" s="127"/>
      <c r="C271" s="181" t="s">
        <v>431</v>
      </c>
      <c r="D271" s="181" t="s">
        <v>301</v>
      </c>
      <c r="E271" s="182" t="s">
        <v>432</v>
      </c>
      <c r="F271" s="183" t="s">
        <v>433</v>
      </c>
      <c r="G271" s="184" t="s">
        <v>421</v>
      </c>
      <c r="H271" s="185">
        <v>2</v>
      </c>
      <c r="I271" s="186"/>
      <c r="J271" s="187">
        <f t="shared" si="0"/>
        <v>0</v>
      </c>
      <c r="K271" s="188"/>
      <c r="L271" s="189"/>
      <c r="M271" s="190" t="s">
        <v>1</v>
      </c>
      <c r="N271" s="191" t="s">
        <v>35</v>
      </c>
      <c r="P271" s="138">
        <f t="shared" si="1"/>
        <v>0</v>
      </c>
      <c r="Q271" s="138">
        <v>8.0000000000000002E-3</v>
      </c>
      <c r="R271" s="138">
        <f t="shared" si="2"/>
        <v>1.6E-2</v>
      </c>
      <c r="S271" s="138">
        <v>0</v>
      </c>
      <c r="T271" s="139">
        <f t="shared" si="3"/>
        <v>0</v>
      </c>
      <c r="AR271" s="140" t="s">
        <v>145</v>
      </c>
      <c r="AT271" s="140" t="s">
        <v>301</v>
      </c>
      <c r="AU271" s="140" t="s">
        <v>79</v>
      </c>
      <c r="AY271" s="17" t="s">
        <v>117</v>
      </c>
      <c r="BE271" s="141">
        <f t="shared" si="4"/>
        <v>0</v>
      </c>
      <c r="BF271" s="141">
        <f t="shared" si="5"/>
        <v>0</v>
      </c>
      <c r="BG271" s="141">
        <f t="shared" si="6"/>
        <v>0</v>
      </c>
      <c r="BH271" s="141">
        <f t="shared" si="7"/>
        <v>0</v>
      </c>
      <c r="BI271" s="141">
        <f t="shared" si="8"/>
        <v>0</v>
      </c>
      <c r="BJ271" s="17" t="s">
        <v>77</v>
      </c>
      <c r="BK271" s="141">
        <f t="shared" si="9"/>
        <v>0</v>
      </c>
      <c r="BL271" s="17" t="s">
        <v>122</v>
      </c>
      <c r="BM271" s="140" t="s">
        <v>434</v>
      </c>
    </row>
    <row r="272" spans="2:65" s="1" customFormat="1" ht="21.75" customHeight="1" x14ac:dyDescent="0.2">
      <c r="B272" s="127"/>
      <c r="C272" s="181" t="s">
        <v>435</v>
      </c>
      <c r="D272" s="181" t="s">
        <v>301</v>
      </c>
      <c r="E272" s="182" t="s">
        <v>436</v>
      </c>
      <c r="F272" s="183" t="s">
        <v>437</v>
      </c>
      <c r="G272" s="184" t="s">
        <v>421</v>
      </c>
      <c r="H272" s="185">
        <v>1</v>
      </c>
      <c r="I272" s="186"/>
      <c r="J272" s="187">
        <f t="shared" si="0"/>
        <v>0</v>
      </c>
      <c r="K272" s="188"/>
      <c r="L272" s="189"/>
      <c r="M272" s="190" t="s">
        <v>1</v>
      </c>
      <c r="N272" s="191" t="s">
        <v>35</v>
      </c>
      <c r="P272" s="138">
        <f t="shared" si="1"/>
        <v>0</v>
      </c>
      <c r="Q272" s="138">
        <v>2.3600000000000001E-3</v>
      </c>
      <c r="R272" s="138">
        <f t="shared" si="2"/>
        <v>2.3600000000000001E-3</v>
      </c>
      <c r="S272" s="138">
        <v>0</v>
      </c>
      <c r="T272" s="139">
        <f t="shared" si="3"/>
        <v>0</v>
      </c>
      <c r="AR272" s="140" t="s">
        <v>145</v>
      </c>
      <c r="AT272" s="140" t="s">
        <v>301</v>
      </c>
      <c r="AU272" s="140" t="s">
        <v>79</v>
      </c>
      <c r="AY272" s="17" t="s">
        <v>117</v>
      </c>
      <c r="BE272" s="141">
        <f t="shared" si="4"/>
        <v>0</v>
      </c>
      <c r="BF272" s="141">
        <f t="shared" si="5"/>
        <v>0</v>
      </c>
      <c r="BG272" s="141">
        <f t="shared" si="6"/>
        <v>0</v>
      </c>
      <c r="BH272" s="141">
        <f t="shared" si="7"/>
        <v>0</v>
      </c>
      <c r="BI272" s="141">
        <f t="shared" si="8"/>
        <v>0</v>
      </c>
      <c r="BJ272" s="17" t="s">
        <v>77</v>
      </c>
      <c r="BK272" s="141">
        <f t="shared" si="9"/>
        <v>0</v>
      </c>
      <c r="BL272" s="17" t="s">
        <v>122</v>
      </c>
      <c r="BM272" s="140" t="s">
        <v>438</v>
      </c>
    </row>
    <row r="273" spans="2:65" s="1" customFormat="1" ht="21.75" customHeight="1" x14ac:dyDescent="0.2">
      <c r="B273" s="127"/>
      <c r="C273" s="181" t="s">
        <v>439</v>
      </c>
      <c r="D273" s="181" t="s">
        <v>301</v>
      </c>
      <c r="E273" s="182" t="s">
        <v>440</v>
      </c>
      <c r="F273" s="183" t="s">
        <v>441</v>
      </c>
      <c r="G273" s="184" t="s">
        <v>421</v>
      </c>
      <c r="H273" s="185">
        <v>6</v>
      </c>
      <c r="I273" s="186"/>
      <c r="J273" s="187">
        <f t="shared" si="0"/>
        <v>0</v>
      </c>
      <c r="K273" s="188"/>
      <c r="L273" s="189"/>
      <c r="M273" s="190" t="s">
        <v>1</v>
      </c>
      <c r="N273" s="191" t="s">
        <v>35</v>
      </c>
      <c r="P273" s="138">
        <f t="shared" si="1"/>
        <v>0</v>
      </c>
      <c r="Q273" s="138">
        <v>1.6E-2</v>
      </c>
      <c r="R273" s="138">
        <f t="shared" si="2"/>
        <v>9.6000000000000002E-2</v>
      </c>
      <c r="S273" s="138">
        <v>0</v>
      </c>
      <c r="T273" s="139">
        <f t="shared" si="3"/>
        <v>0</v>
      </c>
      <c r="AR273" s="140" t="s">
        <v>145</v>
      </c>
      <c r="AT273" s="140" t="s">
        <v>301</v>
      </c>
      <c r="AU273" s="140" t="s">
        <v>79</v>
      </c>
      <c r="AY273" s="17" t="s">
        <v>117</v>
      </c>
      <c r="BE273" s="141">
        <f t="shared" si="4"/>
        <v>0</v>
      </c>
      <c r="BF273" s="141">
        <f t="shared" si="5"/>
        <v>0</v>
      </c>
      <c r="BG273" s="141">
        <f t="shared" si="6"/>
        <v>0</v>
      </c>
      <c r="BH273" s="141">
        <f t="shared" si="7"/>
        <v>0</v>
      </c>
      <c r="BI273" s="141">
        <f t="shared" si="8"/>
        <v>0</v>
      </c>
      <c r="BJ273" s="17" t="s">
        <v>77</v>
      </c>
      <c r="BK273" s="141">
        <f t="shared" si="9"/>
        <v>0</v>
      </c>
      <c r="BL273" s="17" t="s">
        <v>122</v>
      </c>
      <c r="BM273" s="140" t="s">
        <v>442</v>
      </c>
    </row>
    <row r="274" spans="2:65" s="1" customFormat="1" ht="24.15" customHeight="1" x14ac:dyDescent="0.2">
      <c r="B274" s="127"/>
      <c r="C274" s="128" t="s">
        <v>443</v>
      </c>
      <c r="D274" s="128" t="s">
        <v>118</v>
      </c>
      <c r="E274" s="129" t="s">
        <v>444</v>
      </c>
      <c r="F274" s="130" t="s">
        <v>445</v>
      </c>
      <c r="G274" s="131" t="s">
        <v>421</v>
      </c>
      <c r="H274" s="132">
        <v>7</v>
      </c>
      <c r="I274" s="133"/>
      <c r="J274" s="134">
        <f t="shared" si="0"/>
        <v>0</v>
      </c>
      <c r="K274" s="135"/>
      <c r="L274" s="32"/>
      <c r="M274" s="136" t="s">
        <v>1</v>
      </c>
      <c r="N274" s="137" t="s">
        <v>35</v>
      </c>
      <c r="P274" s="138">
        <f t="shared" si="1"/>
        <v>0</v>
      </c>
      <c r="Q274" s="138">
        <v>1.67E-3</v>
      </c>
      <c r="R274" s="138">
        <f t="shared" si="2"/>
        <v>1.1690000000000001E-2</v>
      </c>
      <c r="S274" s="138">
        <v>0</v>
      </c>
      <c r="T274" s="139">
        <f t="shared" si="3"/>
        <v>0</v>
      </c>
      <c r="AR274" s="140" t="s">
        <v>122</v>
      </c>
      <c r="AT274" s="140" t="s">
        <v>118</v>
      </c>
      <c r="AU274" s="140" t="s">
        <v>79</v>
      </c>
      <c r="AY274" s="17" t="s">
        <v>117</v>
      </c>
      <c r="BE274" s="141">
        <f t="shared" si="4"/>
        <v>0</v>
      </c>
      <c r="BF274" s="141">
        <f t="shared" si="5"/>
        <v>0</v>
      </c>
      <c r="BG274" s="141">
        <f t="shared" si="6"/>
        <v>0</v>
      </c>
      <c r="BH274" s="141">
        <f t="shared" si="7"/>
        <v>0</v>
      </c>
      <c r="BI274" s="141">
        <f t="shared" si="8"/>
        <v>0</v>
      </c>
      <c r="BJ274" s="17" t="s">
        <v>77</v>
      </c>
      <c r="BK274" s="141">
        <f t="shared" si="9"/>
        <v>0</v>
      </c>
      <c r="BL274" s="17" t="s">
        <v>122</v>
      </c>
      <c r="BM274" s="140" t="s">
        <v>446</v>
      </c>
    </row>
    <row r="275" spans="2:65" s="1" customFormat="1" ht="16.5" customHeight="1" x14ac:dyDescent="0.2">
      <c r="B275" s="127"/>
      <c r="C275" s="181" t="s">
        <v>447</v>
      </c>
      <c r="D275" s="181" t="s">
        <v>301</v>
      </c>
      <c r="E275" s="182" t="s">
        <v>448</v>
      </c>
      <c r="F275" s="183" t="s">
        <v>449</v>
      </c>
      <c r="G275" s="184" t="s">
        <v>421</v>
      </c>
      <c r="H275" s="185">
        <v>1</v>
      </c>
      <c r="I275" s="186"/>
      <c r="J275" s="187">
        <f t="shared" si="0"/>
        <v>0</v>
      </c>
      <c r="K275" s="188"/>
      <c r="L275" s="189"/>
      <c r="M275" s="190" t="s">
        <v>1</v>
      </c>
      <c r="N275" s="191" t="s">
        <v>35</v>
      </c>
      <c r="P275" s="138">
        <f t="shared" si="1"/>
        <v>0</v>
      </c>
      <c r="Q275" s="138">
        <v>1.2200000000000001E-2</v>
      </c>
      <c r="R275" s="138">
        <f t="shared" si="2"/>
        <v>1.2200000000000001E-2</v>
      </c>
      <c r="S275" s="138">
        <v>0</v>
      </c>
      <c r="T275" s="139">
        <f t="shared" si="3"/>
        <v>0</v>
      </c>
      <c r="AR275" s="140" t="s">
        <v>145</v>
      </c>
      <c r="AT275" s="140" t="s">
        <v>301</v>
      </c>
      <c r="AU275" s="140" t="s">
        <v>79</v>
      </c>
      <c r="AY275" s="17" t="s">
        <v>117</v>
      </c>
      <c r="BE275" s="141">
        <f t="shared" si="4"/>
        <v>0</v>
      </c>
      <c r="BF275" s="141">
        <f t="shared" si="5"/>
        <v>0</v>
      </c>
      <c r="BG275" s="141">
        <f t="shared" si="6"/>
        <v>0</v>
      </c>
      <c r="BH275" s="141">
        <f t="shared" si="7"/>
        <v>0</v>
      </c>
      <c r="BI275" s="141">
        <f t="shared" si="8"/>
        <v>0</v>
      </c>
      <c r="BJ275" s="17" t="s">
        <v>77</v>
      </c>
      <c r="BK275" s="141">
        <f t="shared" si="9"/>
        <v>0</v>
      </c>
      <c r="BL275" s="17" t="s">
        <v>122</v>
      </c>
      <c r="BM275" s="140" t="s">
        <v>450</v>
      </c>
    </row>
    <row r="276" spans="2:65" s="1" customFormat="1" ht="16.5" customHeight="1" x14ac:dyDescent="0.2">
      <c r="B276" s="127"/>
      <c r="C276" s="181" t="s">
        <v>451</v>
      </c>
      <c r="D276" s="181" t="s">
        <v>301</v>
      </c>
      <c r="E276" s="182" t="s">
        <v>452</v>
      </c>
      <c r="F276" s="183" t="s">
        <v>453</v>
      </c>
      <c r="G276" s="184" t="s">
        <v>421</v>
      </c>
      <c r="H276" s="185">
        <v>1</v>
      </c>
      <c r="I276" s="186"/>
      <c r="J276" s="187">
        <f t="shared" si="0"/>
        <v>0</v>
      </c>
      <c r="K276" s="188"/>
      <c r="L276" s="189"/>
      <c r="M276" s="190" t="s">
        <v>1</v>
      </c>
      <c r="N276" s="191" t="s">
        <v>35</v>
      </c>
      <c r="P276" s="138">
        <f t="shared" si="1"/>
        <v>0</v>
      </c>
      <c r="Q276" s="138">
        <v>8.3000000000000001E-3</v>
      </c>
      <c r="R276" s="138">
        <f t="shared" si="2"/>
        <v>8.3000000000000001E-3</v>
      </c>
      <c r="S276" s="138">
        <v>0</v>
      </c>
      <c r="T276" s="139">
        <f t="shared" si="3"/>
        <v>0</v>
      </c>
      <c r="AR276" s="140" t="s">
        <v>145</v>
      </c>
      <c r="AT276" s="140" t="s">
        <v>301</v>
      </c>
      <c r="AU276" s="140" t="s">
        <v>79</v>
      </c>
      <c r="AY276" s="17" t="s">
        <v>117</v>
      </c>
      <c r="BE276" s="141">
        <f t="shared" si="4"/>
        <v>0</v>
      </c>
      <c r="BF276" s="141">
        <f t="shared" si="5"/>
        <v>0</v>
      </c>
      <c r="BG276" s="141">
        <f t="shared" si="6"/>
        <v>0</v>
      </c>
      <c r="BH276" s="141">
        <f t="shared" si="7"/>
        <v>0</v>
      </c>
      <c r="BI276" s="141">
        <f t="shared" si="8"/>
        <v>0</v>
      </c>
      <c r="BJ276" s="17" t="s">
        <v>77</v>
      </c>
      <c r="BK276" s="141">
        <f t="shared" si="9"/>
        <v>0</v>
      </c>
      <c r="BL276" s="17" t="s">
        <v>122</v>
      </c>
      <c r="BM276" s="140" t="s">
        <v>454</v>
      </c>
    </row>
    <row r="277" spans="2:65" s="1" customFormat="1" ht="16.5" customHeight="1" x14ac:dyDescent="0.2">
      <c r="B277" s="127"/>
      <c r="C277" s="181" t="s">
        <v>455</v>
      </c>
      <c r="D277" s="181" t="s">
        <v>301</v>
      </c>
      <c r="E277" s="182" t="s">
        <v>456</v>
      </c>
      <c r="F277" s="183" t="s">
        <v>457</v>
      </c>
      <c r="G277" s="184" t="s">
        <v>421</v>
      </c>
      <c r="H277" s="185">
        <v>1</v>
      </c>
      <c r="I277" s="186"/>
      <c r="J277" s="187">
        <f t="shared" si="0"/>
        <v>0</v>
      </c>
      <c r="K277" s="188"/>
      <c r="L277" s="189"/>
      <c r="M277" s="190" t="s">
        <v>1</v>
      </c>
      <c r="N277" s="191" t="s">
        <v>35</v>
      </c>
      <c r="P277" s="138">
        <f t="shared" si="1"/>
        <v>0</v>
      </c>
      <c r="Q277" s="138">
        <v>6.4999999999999997E-3</v>
      </c>
      <c r="R277" s="138">
        <f t="shared" si="2"/>
        <v>6.4999999999999997E-3</v>
      </c>
      <c r="S277" s="138">
        <v>0</v>
      </c>
      <c r="T277" s="139">
        <f t="shared" si="3"/>
        <v>0</v>
      </c>
      <c r="AR277" s="140" t="s">
        <v>145</v>
      </c>
      <c r="AT277" s="140" t="s">
        <v>301</v>
      </c>
      <c r="AU277" s="140" t="s">
        <v>79</v>
      </c>
      <c r="AY277" s="17" t="s">
        <v>117</v>
      </c>
      <c r="BE277" s="141">
        <f t="shared" si="4"/>
        <v>0</v>
      </c>
      <c r="BF277" s="141">
        <f t="shared" si="5"/>
        <v>0</v>
      </c>
      <c r="BG277" s="141">
        <f t="shared" si="6"/>
        <v>0</v>
      </c>
      <c r="BH277" s="141">
        <f t="shared" si="7"/>
        <v>0</v>
      </c>
      <c r="BI277" s="141">
        <f t="shared" si="8"/>
        <v>0</v>
      </c>
      <c r="BJ277" s="17" t="s">
        <v>77</v>
      </c>
      <c r="BK277" s="141">
        <f t="shared" si="9"/>
        <v>0</v>
      </c>
      <c r="BL277" s="17" t="s">
        <v>122</v>
      </c>
      <c r="BM277" s="140" t="s">
        <v>458</v>
      </c>
    </row>
    <row r="278" spans="2:65" s="1" customFormat="1" ht="24.15" customHeight="1" x14ac:dyDescent="0.2">
      <c r="B278" s="127"/>
      <c r="C278" s="181" t="s">
        <v>459</v>
      </c>
      <c r="D278" s="181" t="s">
        <v>301</v>
      </c>
      <c r="E278" s="182" t="s">
        <v>460</v>
      </c>
      <c r="F278" s="183" t="s">
        <v>461</v>
      </c>
      <c r="G278" s="184" t="s">
        <v>421</v>
      </c>
      <c r="H278" s="185">
        <v>1</v>
      </c>
      <c r="I278" s="186"/>
      <c r="J278" s="187">
        <f t="shared" si="0"/>
        <v>0</v>
      </c>
      <c r="K278" s="188"/>
      <c r="L278" s="189"/>
      <c r="M278" s="190" t="s">
        <v>1</v>
      </c>
      <c r="N278" s="191" t="s">
        <v>35</v>
      </c>
      <c r="P278" s="138">
        <f t="shared" si="1"/>
        <v>0</v>
      </c>
      <c r="Q278" s="138">
        <v>0.01</v>
      </c>
      <c r="R278" s="138">
        <f t="shared" si="2"/>
        <v>0.01</v>
      </c>
      <c r="S278" s="138">
        <v>0</v>
      </c>
      <c r="T278" s="139">
        <f t="shared" si="3"/>
        <v>0</v>
      </c>
      <c r="AR278" s="140" t="s">
        <v>145</v>
      </c>
      <c r="AT278" s="140" t="s">
        <v>301</v>
      </c>
      <c r="AU278" s="140" t="s">
        <v>79</v>
      </c>
      <c r="AY278" s="17" t="s">
        <v>117</v>
      </c>
      <c r="BE278" s="141">
        <f t="shared" si="4"/>
        <v>0</v>
      </c>
      <c r="BF278" s="141">
        <f t="shared" si="5"/>
        <v>0</v>
      </c>
      <c r="BG278" s="141">
        <f t="shared" si="6"/>
        <v>0</v>
      </c>
      <c r="BH278" s="141">
        <f t="shared" si="7"/>
        <v>0</v>
      </c>
      <c r="BI278" s="141">
        <f t="shared" si="8"/>
        <v>0</v>
      </c>
      <c r="BJ278" s="17" t="s">
        <v>77</v>
      </c>
      <c r="BK278" s="141">
        <f t="shared" si="9"/>
        <v>0</v>
      </c>
      <c r="BL278" s="17" t="s">
        <v>122</v>
      </c>
      <c r="BM278" s="140" t="s">
        <v>462</v>
      </c>
    </row>
    <row r="279" spans="2:65" s="1" customFormat="1" ht="24.15" customHeight="1" x14ac:dyDescent="0.2">
      <c r="B279" s="127"/>
      <c r="C279" s="181" t="s">
        <v>463</v>
      </c>
      <c r="D279" s="181" t="s">
        <v>301</v>
      </c>
      <c r="E279" s="182" t="s">
        <v>464</v>
      </c>
      <c r="F279" s="183" t="s">
        <v>465</v>
      </c>
      <c r="G279" s="184" t="s">
        <v>421</v>
      </c>
      <c r="H279" s="185">
        <v>2</v>
      </c>
      <c r="I279" s="186"/>
      <c r="J279" s="187">
        <f t="shared" si="0"/>
        <v>0</v>
      </c>
      <c r="K279" s="188"/>
      <c r="L279" s="189"/>
      <c r="M279" s="190" t="s">
        <v>1</v>
      </c>
      <c r="N279" s="191" t="s">
        <v>35</v>
      </c>
      <c r="P279" s="138">
        <f t="shared" si="1"/>
        <v>0</v>
      </c>
      <c r="Q279" s="138">
        <v>0.01</v>
      </c>
      <c r="R279" s="138">
        <f t="shared" si="2"/>
        <v>0.02</v>
      </c>
      <c r="S279" s="138">
        <v>0</v>
      </c>
      <c r="T279" s="139">
        <f t="shared" si="3"/>
        <v>0</v>
      </c>
      <c r="AR279" s="140" t="s">
        <v>145</v>
      </c>
      <c r="AT279" s="140" t="s">
        <v>301</v>
      </c>
      <c r="AU279" s="140" t="s">
        <v>79</v>
      </c>
      <c r="AY279" s="17" t="s">
        <v>117</v>
      </c>
      <c r="BE279" s="141">
        <f t="shared" si="4"/>
        <v>0</v>
      </c>
      <c r="BF279" s="141">
        <f t="shared" si="5"/>
        <v>0</v>
      </c>
      <c r="BG279" s="141">
        <f t="shared" si="6"/>
        <v>0</v>
      </c>
      <c r="BH279" s="141">
        <f t="shared" si="7"/>
        <v>0</v>
      </c>
      <c r="BI279" s="141">
        <f t="shared" si="8"/>
        <v>0</v>
      </c>
      <c r="BJ279" s="17" t="s">
        <v>77</v>
      </c>
      <c r="BK279" s="141">
        <f t="shared" si="9"/>
        <v>0</v>
      </c>
      <c r="BL279" s="17" t="s">
        <v>122</v>
      </c>
      <c r="BM279" s="140" t="s">
        <v>466</v>
      </c>
    </row>
    <row r="280" spans="2:65" s="1" customFormat="1" ht="16.5" customHeight="1" x14ac:dyDescent="0.2">
      <c r="B280" s="127"/>
      <c r="C280" s="181" t="s">
        <v>467</v>
      </c>
      <c r="D280" s="181" t="s">
        <v>301</v>
      </c>
      <c r="E280" s="182" t="s">
        <v>468</v>
      </c>
      <c r="F280" s="183" t="s">
        <v>469</v>
      </c>
      <c r="G280" s="184" t="s">
        <v>421</v>
      </c>
      <c r="H280" s="185">
        <v>1</v>
      </c>
      <c r="I280" s="186"/>
      <c r="J280" s="187">
        <f t="shared" si="0"/>
        <v>0</v>
      </c>
      <c r="K280" s="188"/>
      <c r="L280" s="189"/>
      <c r="M280" s="190" t="s">
        <v>1</v>
      </c>
      <c r="N280" s="191" t="s">
        <v>35</v>
      </c>
      <c r="P280" s="138">
        <f t="shared" si="1"/>
        <v>0</v>
      </c>
      <c r="Q280" s="138">
        <v>5.0000000000000001E-3</v>
      </c>
      <c r="R280" s="138">
        <f t="shared" si="2"/>
        <v>5.0000000000000001E-3</v>
      </c>
      <c r="S280" s="138">
        <v>0</v>
      </c>
      <c r="T280" s="139">
        <f t="shared" si="3"/>
        <v>0</v>
      </c>
      <c r="AR280" s="140" t="s">
        <v>145</v>
      </c>
      <c r="AT280" s="140" t="s">
        <v>301</v>
      </c>
      <c r="AU280" s="140" t="s">
        <v>79</v>
      </c>
      <c r="AY280" s="17" t="s">
        <v>117</v>
      </c>
      <c r="BE280" s="141">
        <f t="shared" si="4"/>
        <v>0</v>
      </c>
      <c r="BF280" s="141">
        <f t="shared" si="5"/>
        <v>0</v>
      </c>
      <c r="BG280" s="141">
        <f t="shared" si="6"/>
        <v>0</v>
      </c>
      <c r="BH280" s="141">
        <f t="shared" si="7"/>
        <v>0</v>
      </c>
      <c r="BI280" s="141">
        <f t="shared" si="8"/>
        <v>0</v>
      </c>
      <c r="BJ280" s="17" t="s">
        <v>77</v>
      </c>
      <c r="BK280" s="141">
        <f t="shared" si="9"/>
        <v>0</v>
      </c>
      <c r="BL280" s="17" t="s">
        <v>122</v>
      </c>
      <c r="BM280" s="140" t="s">
        <v>470</v>
      </c>
    </row>
    <row r="281" spans="2:65" s="1" customFormat="1" ht="24.15" customHeight="1" x14ac:dyDescent="0.2">
      <c r="B281" s="127"/>
      <c r="C281" s="128" t="s">
        <v>471</v>
      </c>
      <c r="D281" s="128" t="s">
        <v>118</v>
      </c>
      <c r="E281" s="129" t="s">
        <v>472</v>
      </c>
      <c r="F281" s="130" t="s">
        <v>473</v>
      </c>
      <c r="G281" s="131" t="s">
        <v>421</v>
      </c>
      <c r="H281" s="132">
        <v>13</v>
      </c>
      <c r="I281" s="133"/>
      <c r="J281" s="134">
        <f t="shared" si="0"/>
        <v>0</v>
      </c>
      <c r="K281" s="135"/>
      <c r="L281" s="32"/>
      <c r="M281" s="136" t="s">
        <v>1</v>
      </c>
      <c r="N281" s="137" t="s">
        <v>35</v>
      </c>
      <c r="P281" s="138">
        <f t="shared" si="1"/>
        <v>0</v>
      </c>
      <c r="Q281" s="138">
        <v>0</v>
      </c>
      <c r="R281" s="138">
        <f t="shared" si="2"/>
        <v>0</v>
      </c>
      <c r="S281" s="138">
        <v>0</v>
      </c>
      <c r="T281" s="139">
        <f t="shared" si="3"/>
        <v>0</v>
      </c>
      <c r="AR281" s="140" t="s">
        <v>122</v>
      </c>
      <c r="AT281" s="140" t="s">
        <v>118</v>
      </c>
      <c r="AU281" s="140" t="s">
        <v>79</v>
      </c>
      <c r="AY281" s="17" t="s">
        <v>117</v>
      </c>
      <c r="BE281" s="141">
        <f t="shared" si="4"/>
        <v>0</v>
      </c>
      <c r="BF281" s="141">
        <f t="shared" si="5"/>
        <v>0</v>
      </c>
      <c r="BG281" s="141">
        <f t="shared" si="6"/>
        <v>0</v>
      </c>
      <c r="BH281" s="141">
        <f t="shared" si="7"/>
        <v>0</v>
      </c>
      <c r="BI281" s="141">
        <f t="shared" si="8"/>
        <v>0</v>
      </c>
      <c r="BJ281" s="17" t="s">
        <v>77</v>
      </c>
      <c r="BK281" s="141">
        <f t="shared" si="9"/>
        <v>0</v>
      </c>
      <c r="BL281" s="17" t="s">
        <v>122</v>
      </c>
      <c r="BM281" s="140" t="s">
        <v>474</v>
      </c>
    </row>
    <row r="282" spans="2:65" s="1" customFormat="1" ht="24.15" customHeight="1" x14ac:dyDescent="0.2">
      <c r="B282" s="127"/>
      <c r="C282" s="181" t="s">
        <v>475</v>
      </c>
      <c r="D282" s="181" t="s">
        <v>301</v>
      </c>
      <c r="E282" s="182" t="s">
        <v>476</v>
      </c>
      <c r="F282" s="183" t="s">
        <v>477</v>
      </c>
      <c r="G282" s="184" t="s">
        <v>421</v>
      </c>
      <c r="H282" s="185">
        <v>8</v>
      </c>
      <c r="I282" s="186"/>
      <c r="J282" s="187">
        <f t="shared" si="0"/>
        <v>0</v>
      </c>
      <c r="K282" s="188"/>
      <c r="L282" s="189"/>
      <c r="M282" s="190" t="s">
        <v>1</v>
      </c>
      <c r="N282" s="191" t="s">
        <v>35</v>
      </c>
      <c r="P282" s="138">
        <f t="shared" si="1"/>
        <v>0</v>
      </c>
      <c r="Q282" s="138">
        <v>1.78E-2</v>
      </c>
      <c r="R282" s="138">
        <f t="shared" si="2"/>
        <v>0.1424</v>
      </c>
      <c r="S282" s="138">
        <v>0</v>
      </c>
      <c r="T282" s="139">
        <f t="shared" si="3"/>
        <v>0</v>
      </c>
      <c r="AR282" s="140" t="s">
        <v>145</v>
      </c>
      <c r="AT282" s="140" t="s">
        <v>301</v>
      </c>
      <c r="AU282" s="140" t="s">
        <v>79</v>
      </c>
      <c r="AY282" s="17" t="s">
        <v>117</v>
      </c>
      <c r="BE282" s="141">
        <f t="shared" si="4"/>
        <v>0</v>
      </c>
      <c r="BF282" s="141">
        <f t="shared" si="5"/>
        <v>0</v>
      </c>
      <c r="BG282" s="141">
        <f t="shared" si="6"/>
        <v>0</v>
      </c>
      <c r="BH282" s="141">
        <f t="shared" si="7"/>
        <v>0</v>
      </c>
      <c r="BI282" s="141">
        <f t="shared" si="8"/>
        <v>0</v>
      </c>
      <c r="BJ282" s="17" t="s">
        <v>77</v>
      </c>
      <c r="BK282" s="141">
        <f t="shared" si="9"/>
        <v>0</v>
      </c>
      <c r="BL282" s="17" t="s">
        <v>122</v>
      </c>
      <c r="BM282" s="140" t="s">
        <v>478</v>
      </c>
    </row>
    <row r="283" spans="2:65" s="1" customFormat="1" ht="24.15" customHeight="1" x14ac:dyDescent="0.2">
      <c r="B283" s="127"/>
      <c r="C283" s="181" t="s">
        <v>479</v>
      </c>
      <c r="D283" s="181" t="s">
        <v>301</v>
      </c>
      <c r="E283" s="182" t="s">
        <v>480</v>
      </c>
      <c r="F283" s="183" t="s">
        <v>481</v>
      </c>
      <c r="G283" s="184" t="s">
        <v>421</v>
      </c>
      <c r="H283" s="185">
        <v>5</v>
      </c>
      <c r="I283" s="186"/>
      <c r="J283" s="187">
        <f t="shared" si="0"/>
        <v>0</v>
      </c>
      <c r="K283" s="188"/>
      <c r="L283" s="189"/>
      <c r="M283" s="190" t="s">
        <v>1</v>
      </c>
      <c r="N283" s="191" t="s">
        <v>35</v>
      </c>
      <c r="P283" s="138">
        <f t="shared" si="1"/>
        <v>0</v>
      </c>
      <c r="Q283" s="138">
        <v>1.9400000000000001E-2</v>
      </c>
      <c r="R283" s="138">
        <f t="shared" si="2"/>
        <v>9.7000000000000003E-2</v>
      </c>
      <c r="S283" s="138">
        <v>0</v>
      </c>
      <c r="T283" s="139">
        <f t="shared" si="3"/>
        <v>0</v>
      </c>
      <c r="AR283" s="140" t="s">
        <v>145</v>
      </c>
      <c r="AT283" s="140" t="s">
        <v>301</v>
      </c>
      <c r="AU283" s="140" t="s">
        <v>79</v>
      </c>
      <c r="AY283" s="17" t="s">
        <v>117</v>
      </c>
      <c r="BE283" s="141">
        <f t="shared" si="4"/>
        <v>0</v>
      </c>
      <c r="BF283" s="141">
        <f t="shared" si="5"/>
        <v>0</v>
      </c>
      <c r="BG283" s="141">
        <f t="shared" si="6"/>
        <v>0</v>
      </c>
      <c r="BH283" s="141">
        <f t="shared" si="7"/>
        <v>0</v>
      </c>
      <c r="BI283" s="141">
        <f t="shared" si="8"/>
        <v>0</v>
      </c>
      <c r="BJ283" s="17" t="s">
        <v>77</v>
      </c>
      <c r="BK283" s="141">
        <f t="shared" si="9"/>
        <v>0</v>
      </c>
      <c r="BL283" s="17" t="s">
        <v>122</v>
      </c>
      <c r="BM283" s="140" t="s">
        <v>482</v>
      </c>
    </row>
    <row r="284" spans="2:65" s="1" customFormat="1" ht="24.15" customHeight="1" x14ac:dyDescent="0.2">
      <c r="B284" s="127"/>
      <c r="C284" s="128" t="s">
        <v>483</v>
      </c>
      <c r="D284" s="128" t="s">
        <v>118</v>
      </c>
      <c r="E284" s="129" t="s">
        <v>484</v>
      </c>
      <c r="F284" s="130" t="s">
        <v>485</v>
      </c>
      <c r="G284" s="131" t="s">
        <v>189</v>
      </c>
      <c r="H284" s="132">
        <v>137</v>
      </c>
      <c r="I284" s="133"/>
      <c r="J284" s="134">
        <f t="shared" si="0"/>
        <v>0</v>
      </c>
      <c r="K284" s="135"/>
      <c r="L284" s="32"/>
      <c r="M284" s="136" t="s">
        <v>1</v>
      </c>
      <c r="N284" s="137" t="s">
        <v>35</v>
      </c>
      <c r="P284" s="138">
        <f t="shared" si="1"/>
        <v>0</v>
      </c>
      <c r="Q284" s="138">
        <v>0</v>
      </c>
      <c r="R284" s="138">
        <f t="shared" si="2"/>
        <v>0</v>
      </c>
      <c r="S284" s="138">
        <v>0</v>
      </c>
      <c r="T284" s="139">
        <f t="shared" si="3"/>
        <v>0</v>
      </c>
      <c r="AR284" s="140" t="s">
        <v>122</v>
      </c>
      <c r="AT284" s="140" t="s">
        <v>118</v>
      </c>
      <c r="AU284" s="140" t="s">
        <v>79</v>
      </c>
      <c r="AY284" s="17" t="s">
        <v>117</v>
      </c>
      <c r="BE284" s="141">
        <f t="shared" si="4"/>
        <v>0</v>
      </c>
      <c r="BF284" s="141">
        <f t="shared" si="5"/>
        <v>0</v>
      </c>
      <c r="BG284" s="141">
        <f t="shared" si="6"/>
        <v>0</v>
      </c>
      <c r="BH284" s="141">
        <f t="shared" si="7"/>
        <v>0</v>
      </c>
      <c r="BI284" s="141">
        <f t="shared" si="8"/>
        <v>0</v>
      </c>
      <c r="BJ284" s="17" t="s">
        <v>77</v>
      </c>
      <c r="BK284" s="141">
        <f t="shared" si="9"/>
        <v>0</v>
      </c>
      <c r="BL284" s="17" t="s">
        <v>122</v>
      </c>
      <c r="BM284" s="140" t="s">
        <v>486</v>
      </c>
    </row>
    <row r="285" spans="2:65" s="1" customFormat="1" ht="24.15" customHeight="1" x14ac:dyDescent="0.2">
      <c r="B285" s="127"/>
      <c r="C285" s="181" t="s">
        <v>487</v>
      </c>
      <c r="D285" s="181" t="s">
        <v>301</v>
      </c>
      <c r="E285" s="182" t="s">
        <v>488</v>
      </c>
      <c r="F285" s="183" t="s">
        <v>489</v>
      </c>
      <c r="G285" s="184" t="s">
        <v>189</v>
      </c>
      <c r="H285" s="185">
        <v>139.05500000000001</v>
      </c>
      <c r="I285" s="186"/>
      <c r="J285" s="187">
        <f t="shared" si="0"/>
        <v>0</v>
      </c>
      <c r="K285" s="188"/>
      <c r="L285" s="189"/>
      <c r="M285" s="190" t="s">
        <v>1</v>
      </c>
      <c r="N285" s="191" t="s">
        <v>35</v>
      </c>
      <c r="P285" s="138">
        <f t="shared" si="1"/>
        <v>0</v>
      </c>
      <c r="Q285" s="138">
        <v>2.14E-3</v>
      </c>
      <c r="R285" s="138">
        <f t="shared" si="2"/>
        <v>0.2975777</v>
      </c>
      <c r="S285" s="138">
        <v>0</v>
      </c>
      <c r="T285" s="139">
        <f t="shared" si="3"/>
        <v>0</v>
      </c>
      <c r="AR285" s="140" t="s">
        <v>145</v>
      </c>
      <c r="AT285" s="140" t="s">
        <v>301</v>
      </c>
      <c r="AU285" s="140" t="s">
        <v>79</v>
      </c>
      <c r="AY285" s="17" t="s">
        <v>117</v>
      </c>
      <c r="BE285" s="141">
        <f t="shared" si="4"/>
        <v>0</v>
      </c>
      <c r="BF285" s="141">
        <f t="shared" si="5"/>
        <v>0</v>
      </c>
      <c r="BG285" s="141">
        <f t="shared" si="6"/>
        <v>0</v>
      </c>
      <c r="BH285" s="141">
        <f t="shared" si="7"/>
        <v>0</v>
      </c>
      <c r="BI285" s="141">
        <f t="shared" si="8"/>
        <v>0</v>
      </c>
      <c r="BJ285" s="17" t="s">
        <v>77</v>
      </c>
      <c r="BK285" s="141">
        <f t="shared" si="9"/>
        <v>0</v>
      </c>
      <c r="BL285" s="17" t="s">
        <v>122</v>
      </c>
      <c r="BM285" s="140" t="s">
        <v>490</v>
      </c>
    </row>
    <row r="286" spans="2:65" s="12" customFormat="1" x14ac:dyDescent="0.2">
      <c r="B286" s="153"/>
      <c r="D286" s="154" t="s">
        <v>191</v>
      </c>
      <c r="F286" s="156" t="s">
        <v>491</v>
      </c>
      <c r="H286" s="157">
        <v>139.05500000000001</v>
      </c>
      <c r="I286" s="158"/>
      <c r="L286" s="153"/>
      <c r="M286" s="159"/>
      <c r="T286" s="160"/>
      <c r="AT286" s="155" t="s">
        <v>191</v>
      </c>
      <c r="AU286" s="155" t="s">
        <v>79</v>
      </c>
      <c r="AV286" s="12" t="s">
        <v>79</v>
      </c>
      <c r="AW286" s="12" t="s">
        <v>3</v>
      </c>
      <c r="AX286" s="12" t="s">
        <v>77</v>
      </c>
      <c r="AY286" s="155" t="s">
        <v>117</v>
      </c>
    </row>
    <row r="287" spans="2:65" s="1" customFormat="1" ht="24.15" customHeight="1" x14ac:dyDescent="0.2">
      <c r="B287" s="127"/>
      <c r="C287" s="128" t="s">
        <v>492</v>
      </c>
      <c r="D287" s="128" t="s">
        <v>118</v>
      </c>
      <c r="E287" s="129" t="s">
        <v>493</v>
      </c>
      <c r="F287" s="130" t="s">
        <v>494</v>
      </c>
      <c r="G287" s="131" t="s">
        <v>189</v>
      </c>
      <c r="H287" s="132">
        <v>482</v>
      </c>
      <c r="I287" s="133"/>
      <c r="J287" s="134">
        <f>ROUND(I287*H287,2)</f>
        <v>0</v>
      </c>
      <c r="K287" s="135"/>
      <c r="L287" s="32"/>
      <c r="M287" s="136" t="s">
        <v>1</v>
      </c>
      <c r="N287" s="137" t="s">
        <v>35</v>
      </c>
      <c r="P287" s="138">
        <f>O287*H287</f>
        <v>0</v>
      </c>
      <c r="Q287" s="138">
        <v>0</v>
      </c>
      <c r="R287" s="138">
        <f>Q287*H287</f>
        <v>0</v>
      </c>
      <c r="S287" s="138">
        <v>0</v>
      </c>
      <c r="T287" s="139">
        <f>S287*H287</f>
        <v>0</v>
      </c>
      <c r="AR287" s="140" t="s">
        <v>122</v>
      </c>
      <c r="AT287" s="140" t="s">
        <v>118</v>
      </c>
      <c r="AU287" s="140" t="s">
        <v>79</v>
      </c>
      <c r="AY287" s="17" t="s">
        <v>117</v>
      </c>
      <c r="BE287" s="141">
        <f>IF(N287="základní",J287,0)</f>
        <v>0</v>
      </c>
      <c r="BF287" s="141">
        <f>IF(N287="snížená",J287,0)</f>
        <v>0</v>
      </c>
      <c r="BG287" s="141">
        <f>IF(N287="zákl. přenesená",J287,0)</f>
        <v>0</v>
      </c>
      <c r="BH287" s="141">
        <f>IF(N287="sníž. přenesená",J287,0)</f>
        <v>0</v>
      </c>
      <c r="BI287" s="141">
        <f>IF(N287="nulová",J287,0)</f>
        <v>0</v>
      </c>
      <c r="BJ287" s="17" t="s">
        <v>77</v>
      </c>
      <c r="BK287" s="141">
        <f>ROUND(I287*H287,2)</f>
        <v>0</v>
      </c>
      <c r="BL287" s="17" t="s">
        <v>122</v>
      </c>
      <c r="BM287" s="140" t="s">
        <v>495</v>
      </c>
    </row>
    <row r="288" spans="2:65" s="1" customFormat="1" ht="24.15" customHeight="1" x14ac:dyDescent="0.2">
      <c r="B288" s="127"/>
      <c r="C288" s="181" t="s">
        <v>496</v>
      </c>
      <c r="D288" s="181" t="s">
        <v>301</v>
      </c>
      <c r="E288" s="182" t="s">
        <v>497</v>
      </c>
      <c r="F288" s="183" t="s">
        <v>498</v>
      </c>
      <c r="G288" s="184" t="s">
        <v>189</v>
      </c>
      <c r="H288" s="185">
        <v>489.23</v>
      </c>
      <c r="I288" s="186"/>
      <c r="J288" s="187">
        <f>ROUND(I288*H288,2)</f>
        <v>0</v>
      </c>
      <c r="K288" s="188"/>
      <c r="L288" s="189"/>
      <c r="M288" s="190" t="s">
        <v>1</v>
      </c>
      <c r="N288" s="191" t="s">
        <v>35</v>
      </c>
      <c r="P288" s="138">
        <f>O288*H288</f>
        <v>0</v>
      </c>
      <c r="Q288" s="138">
        <v>3.1800000000000001E-3</v>
      </c>
      <c r="R288" s="138">
        <f>Q288*H288</f>
        <v>1.5557514000000001</v>
      </c>
      <c r="S288" s="138">
        <v>0</v>
      </c>
      <c r="T288" s="139">
        <f>S288*H288</f>
        <v>0</v>
      </c>
      <c r="AR288" s="140" t="s">
        <v>145</v>
      </c>
      <c r="AT288" s="140" t="s">
        <v>301</v>
      </c>
      <c r="AU288" s="140" t="s">
        <v>79</v>
      </c>
      <c r="AY288" s="17" t="s">
        <v>117</v>
      </c>
      <c r="BE288" s="141">
        <f>IF(N288="základní",J288,0)</f>
        <v>0</v>
      </c>
      <c r="BF288" s="141">
        <f>IF(N288="snížená",J288,0)</f>
        <v>0</v>
      </c>
      <c r="BG288" s="141">
        <f>IF(N288="zákl. přenesená",J288,0)</f>
        <v>0</v>
      </c>
      <c r="BH288" s="141">
        <f>IF(N288="sníž. přenesená",J288,0)</f>
        <v>0</v>
      </c>
      <c r="BI288" s="141">
        <f>IF(N288="nulová",J288,0)</f>
        <v>0</v>
      </c>
      <c r="BJ288" s="17" t="s">
        <v>77</v>
      </c>
      <c r="BK288" s="141">
        <f>ROUND(I288*H288,2)</f>
        <v>0</v>
      </c>
      <c r="BL288" s="17" t="s">
        <v>122</v>
      </c>
      <c r="BM288" s="140" t="s">
        <v>499</v>
      </c>
    </row>
    <row r="289" spans="2:65" s="12" customFormat="1" x14ac:dyDescent="0.2">
      <c r="B289" s="153"/>
      <c r="D289" s="154" t="s">
        <v>191</v>
      </c>
      <c r="F289" s="156" t="s">
        <v>500</v>
      </c>
      <c r="H289" s="157">
        <v>489.23</v>
      </c>
      <c r="I289" s="158"/>
      <c r="L289" s="153"/>
      <c r="M289" s="159"/>
      <c r="T289" s="160"/>
      <c r="AT289" s="155" t="s">
        <v>191</v>
      </c>
      <c r="AU289" s="155" t="s">
        <v>79</v>
      </c>
      <c r="AV289" s="12" t="s">
        <v>79</v>
      </c>
      <c r="AW289" s="12" t="s">
        <v>3</v>
      </c>
      <c r="AX289" s="12" t="s">
        <v>77</v>
      </c>
      <c r="AY289" s="155" t="s">
        <v>117</v>
      </c>
    </row>
    <row r="290" spans="2:65" s="1" customFormat="1" ht="24.15" customHeight="1" x14ac:dyDescent="0.2">
      <c r="B290" s="127"/>
      <c r="C290" s="128" t="s">
        <v>501</v>
      </c>
      <c r="D290" s="128" t="s">
        <v>118</v>
      </c>
      <c r="E290" s="129" t="s">
        <v>502</v>
      </c>
      <c r="F290" s="130" t="s">
        <v>503</v>
      </c>
      <c r="G290" s="131" t="s">
        <v>421</v>
      </c>
      <c r="H290" s="132">
        <v>144</v>
      </c>
      <c r="I290" s="133"/>
      <c r="J290" s="134">
        <f t="shared" ref="J290:J332" si="10">ROUND(I290*H290,2)</f>
        <v>0</v>
      </c>
      <c r="K290" s="135"/>
      <c r="L290" s="32"/>
      <c r="M290" s="136" t="s">
        <v>1</v>
      </c>
      <c r="N290" s="137" t="s">
        <v>35</v>
      </c>
      <c r="P290" s="138">
        <f t="shared" ref="P290:P332" si="11">O290*H290</f>
        <v>0</v>
      </c>
      <c r="Q290" s="138">
        <v>0</v>
      </c>
      <c r="R290" s="138">
        <f t="shared" ref="R290:R332" si="12">Q290*H290</f>
        <v>0</v>
      </c>
      <c r="S290" s="138">
        <v>0</v>
      </c>
      <c r="T290" s="139">
        <f t="shared" ref="T290:T332" si="13">S290*H290</f>
        <v>0</v>
      </c>
      <c r="AR290" s="140" t="s">
        <v>122</v>
      </c>
      <c r="AT290" s="140" t="s">
        <v>118</v>
      </c>
      <c r="AU290" s="140" t="s">
        <v>79</v>
      </c>
      <c r="AY290" s="17" t="s">
        <v>117</v>
      </c>
      <c r="BE290" s="141">
        <f t="shared" ref="BE290:BE332" si="14">IF(N290="základní",J290,0)</f>
        <v>0</v>
      </c>
      <c r="BF290" s="141">
        <f t="shared" ref="BF290:BF332" si="15">IF(N290="snížená",J290,0)</f>
        <v>0</v>
      </c>
      <c r="BG290" s="141">
        <f t="shared" ref="BG290:BG332" si="16">IF(N290="zákl. přenesená",J290,0)</f>
        <v>0</v>
      </c>
      <c r="BH290" s="141">
        <f t="shared" ref="BH290:BH332" si="17">IF(N290="sníž. přenesená",J290,0)</f>
        <v>0</v>
      </c>
      <c r="BI290" s="141">
        <f t="shared" ref="BI290:BI332" si="18">IF(N290="nulová",J290,0)</f>
        <v>0</v>
      </c>
      <c r="BJ290" s="17" t="s">
        <v>77</v>
      </c>
      <c r="BK290" s="141">
        <f t="shared" ref="BK290:BK332" si="19">ROUND(I290*H290,2)</f>
        <v>0</v>
      </c>
      <c r="BL290" s="17" t="s">
        <v>122</v>
      </c>
      <c r="BM290" s="140" t="s">
        <v>504</v>
      </c>
    </row>
    <row r="291" spans="2:65" s="1" customFormat="1" ht="16.5" customHeight="1" x14ac:dyDescent="0.2">
      <c r="B291" s="127"/>
      <c r="C291" s="181" t="s">
        <v>505</v>
      </c>
      <c r="D291" s="181" t="s">
        <v>301</v>
      </c>
      <c r="E291" s="182" t="s">
        <v>506</v>
      </c>
      <c r="F291" s="183" t="s">
        <v>507</v>
      </c>
      <c r="G291" s="184" t="s">
        <v>421</v>
      </c>
      <c r="H291" s="185">
        <v>46</v>
      </c>
      <c r="I291" s="186"/>
      <c r="J291" s="187">
        <f t="shared" si="10"/>
        <v>0</v>
      </c>
      <c r="K291" s="188"/>
      <c r="L291" s="189"/>
      <c r="M291" s="190" t="s">
        <v>1</v>
      </c>
      <c r="N291" s="191" t="s">
        <v>35</v>
      </c>
      <c r="P291" s="138">
        <f t="shared" si="11"/>
        <v>0</v>
      </c>
      <c r="Q291" s="138">
        <v>7.2000000000000005E-4</v>
      </c>
      <c r="R291" s="138">
        <f t="shared" si="12"/>
        <v>3.3120000000000004E-2</v>
      </c>
      <c r="S291" s="138">
        <v>0</v>
      </c>
      <c r="T291" s="139">
        <f t="shared" si="13"/>
        <v>0</v>
      </c>
      <c r="AR291" s="140" t="s">
        <v>145</v>
      </c>
      <c r="AT291" s="140" t="s">
        <v>301</v>
      </c>
      <c r="AU291" s="140" t="s">
        <v>79</v>
      </c>
      <c r="AY291" s="17" t="s">
        <v>117</v>
      </c>
      <c r="BE291" s="141">
        <f t="shared" si="14"/>
        <v>0</v>
      </c>
      <c r="BF291" s="141">
        <f t="shared" si="15"/>
        <v>0</v>
      </c>
      <c r="BG291" s="141">
        <f t="shared" si="16"/>
        <v>0</v>
      </c>
      <c r="BH291" s="141">
        <f t="shared" si="17"/>
        <v>0</v>
      </c>
      <c r="BI291" s="141">
        <f t="shared" si="18"/>
        <v>0</v>
      </c>
      <c r="BJ291" s="17" t="s">
        <v>77</v>
      </c>
      <c r="BK291" s="141">
        <f t="shared" si="19"/>
        <v>0</v>
      </c>
      <c r="BL291" s="17" t="s">
        <v>122</v>
      </c>
      <c r="BM291" s="140" t="s">
        <v>508</v>
      </c>
    </row>
    <row r="292" spans="2:65" s="1" customFormat="1" ht="16.5" customHeight="1" x14ac:dyDescent="0.2">
      <c r="B292" s="127"/>
      <c r="C292" s="181" t="s">
        <v>509</v>
      </c>
      <c r="D292" s="181" t="s">
        <v>301</v>
      </c>
      <c r="E292" s="182" t="s">
        <v>510</v>
      </c>
      <c r="F292" s="183" t="s">
        <v>511</v>
      </c>
      <c r="G292" s="184" t="s">
        <v>421</v>
      </c>
      <c r="H292" s="185">
        <v>18</v>
      </c>
      <c r="I292" s="186"/>
      <c r="J292" s="187">
        <f t="shared" si="10"/>
        <v>0</v>
      </c>
      <c r="K292" s="188"/>
      <c r="L292" s="189"/>
      <c r="M292" s="190" t="s">
        <v>1</v>
      </c>
      <c r="N292" s="191" t="s">
        <v>35</v>
      </c>
      <c r="P292" s="138">
        <f t="shared" si="11"/>
        <v>0</v>
      </c>
      <c r="Q292" s="138">
        <v>3.8999999999999999E-4</v>
      </c>
      <c r="R292" s="138">
        <f t="shared" si="12"/>
        <v>7.0200000000000002E-3</v>
      </c>
      <c r="S292" s="138">
        <v>0</v>
      </c>
      <c r="T292" s="139">
        <f t="shared" si="13"/>
        <v>0</v>
      </c>
      <c r="AR292" s="140" t="s">
        <v>145</v>
      </c>
      <c r="AT292" s="140" t="s">
        <v>301</v>
      </c>
      <c r="AU292" s="140" t="s">
        <v>79</v>
      </c>
      <c r="AY292" s="17" t="s">
        <v>117</v>
      </c>
      <c r="BE292" s="141">
        <f t="shared" si="14"/>
        <v>0</v>
      </c>
      <c r="BF292" s="141">
        <f t="shared" si="15"/>
        <v>0</v>
      </c>
      <c r="BG292" s="141">
        <f t="shared" si="16"/>
        <v>0</v>
      </c>
      <c r="BH292" s="141">
        <f t="shared" si="17"/>
        <v>0</v>
      </c>
      <c r="BI292" s="141">
        <f t="shared" si="18"/>
        <v>0</v>
      </c>
      <c r="BJ292" s="17" t="s">
        <v>77</v>
      </c>
      <c r="BK292" s="141">
        <f t="shared" si="19"/>
        <v>0</v>
      </c>
      <c r="BL292" s="17" t="s">
        <v>122</v>
      </c>
      <c r="BM292" s="140" t="s">
        <v>512</v>
      </c>
    </row>
    <row r="293" spans="2:65" s="1" customFormat="1" ht="16.5" customHeight="1" x14ac:dyDescent="0.2">
      <c r="B293" s="127"/>
      <c r="C293" s="181" t="s">
        <v>513</v>
      </c>
      <c r="D293" s="181" t="s">
        <v>301</v>
      </c>
      <c r="E293" s="182" t="s">
        <v>514</v>
      </c>
      <c r="F293" s="183" t="s">
        <v>515</v>
      </c>
      <c r="G293" s="184" t="s">
        <v>421</v>
      </c>
      <c r="H293" s="185">
        <v>8</v>
      </c>
      <c r="I293" s="186"/>
      <c r="J293" s="187">
        <f t="shared" si="10"/>
        <v>0</v>
      </c>
      <c r="K293" s="188"/>
      <c r="L293" s="189"/>
      <c r="M293" s="190" t="s">
        <v>1</v>
      </c>
      <c r="N293" s="191" t="s">
        <v>35</v>
      </c>
      <c r="P293" s="138">
        <f t="shared" si="11"/>
        <v>0</v>
      </c>
      <c r="Q293" s="138">
        <v>4.8000000000000001E-4</v>
      </c>
      <c r="R293" s="138">
        <f t="shared" si="12"/>
        <v>3.8400000000000001E-3</v>
      </c>
      <c r="S293" s="138">
        <v>0</v>
      </c>
      <c r="T293" s="139">
        <f t="shared" si="13"/>
        <v>0</v>
      </c>
      <c r="AR293" s="140" t="s">
        <v>145</v>
      </c>
      <c r="AT293" s="140" t="s">
        <v>301</v>
      </c>
      <c r="AU293" s="140" t="s">
        <v>79</v>
      </c>
      <c r="AY293" s="17" t="s">
        <v>117</v>
      </c>
      <c r="BE293" s="141">
        <f t="shared" si="14"/>
        <v>0</v>
      </c>
      <c r="BF293" s="141">
        <f t="shared" si="15"/>
        <v>0</v>
      </c>
      <c r="BG293" s="141">
        <f t="shared" si="16"/>
        <v>0</v>
      </c>
      <c r="BH293" s="141">
        <f t="shared" si="17"/>
        <v>0</v>
      </c>
      <c r="BI293" s="141">
        <f t="shared" si="18"/>
        <v>0</v>
      </c>
      <c r="BJ293" s="17" t="s">
        <v>77</v>
      </c>
      <c r="BK293" s="141">
        <f t="shared" si="19"/>
        <v>0</v>
      </c>
      <c r="BL293" s="17" t="s">
        <v>122</v>
      </c>
      <c r="BM293" s="140" t="s">
        <v>516</v>
      </c>
    </row>
    <row r="294" spans="2:65" s="1" customFormat="1" ht="24.15" customHeight="1" x14ac:dyDescent="0.2">
      <c r="B294" s="127"/>
      <c r="C294" s="181" t="s">
        <v>517</v>
      </c>
      <c r="D294" s="181" t="s">
        <v>301</v>
      </c>
      <c r="E294" s="182" t="s">
        <v>518</v>
      </c>
      <c r="F294" s="183" t="s">
        <v>519</v>
      </c>
      <c r="G294" s="184" t="s">
        <v>421</v>
      </c>
      <c r="H294" s="185">
        <v>8</v>
      </c>
      <c r="I294" s="186"/>
      <c r="J294" s="187">
        <f t="shared" si="10"/>
        <v>0</v>
      </c>
      <c r="K294" s="188"/>
      <c r="L294" s="189"/>
      <c r="M294" s="190" t="s">
        <v>1</v>
      </c>
      <c r="N294" s="191" t="s">
        <v>35</v>
      </c>
      <c r="P294" s="138">
        <f t="shared" si="11"/>
        <v>0</v>
      </c>
      <c r="Q294" s="138">
        <v>3.5999999999999999E-3</v>
      </c>
      <c r="R294" s="138">
        <f t="shared" si="12"/>
        <v>2.8799999999999999E-2</v>
      </c>
      <c r="S294" s="138">
        <v>0</v>
      </c>
      <c r="T294" s="139">
        <f t="shared" si="13"/>
        <v>0</v>
      </c>
      <c r="AR294" s="140" t="s">
        <v>145</v>
      </c>
      <c r="AT294" s="140" t="s">
        <v>301</v>
      </c>
      <c r="AU294" s="140" t="s">
        <v>79</v>
      </c>
      <c r="AY294" s="17" t="s">
        <v>117</v>
      </c>
      <c r="BE294" s="141">
        <f t="shared" si="14"/>
        <v>0</v>
      </c>
      <c r="BF294" s="141">
        <f t="shared" si="15"/>
        <v>0</v>
      </c>
      <c r="BG294" s="141">
        <f t="shared" si="16"/>
        <v>0</v>
      </c>
      <c r="BH294" s="141">
        <f t="shared" si="17"/>
        <v>0</v>
      </c>
      <c r="BI294" s="141">
        <f t="shared" si="18"/>
        <v>0</v>
      </c>
      <c r="BJ294" s="17" t="s">
        <v>77</v>
      </c>
      <c r="BK294" s="141">
        <f t="shared" si="19"/>
        <v>0</v>
      </c>
      <c r="BL294" s="17" t="s">
        <v>122</v>
      </c>
      <c r="BM294" s="140" t="s">
        <v>520</v>
      </c>
    </row>
    <row r="295" spans="2:65" s="1" customFormat="1" ht="16.5" customHeight="1" x14ac:dyDescent="0.2">
      <c r="B295" s="127"/>
      <c r="C295" s="181" t="s">
        <v>521</v>
      </c>
      <c r="D295" s="181" t="s">
        <v>301</v>
      </c>
      <c r="E295" s="182" t="s">
        <v>522</v>
      </c>
      <c r="F295" s="183" t="s">
        <v>523</v>
      </c>
      <c r="G295" s="184" t="s">
        <v>421</v>
      </c>
      <c r="H295" s="185">
        <v>26</v>
      </c>
      <c r="I295" s="186"/>
      <c r="J295" s="187">
        <f t="shared" si="10"/>
        <v>0</v>
      </c>
      <c r="K295" s="188"/>
      <c r="L295" s="189"/>
      <c r="M295" s="190" t="s">
        <v>1</v>
      </c>
      <c r="N295" s="191" t="s">
        <v>35</v>
      </c>
      <c r="P295" s="138">
        <f t="shared" si="11"/>
        <v>0</v>
      </c>
      <c r="Q295" s="138">
        <v>7.2000000000000005E-4</v>
      </c>
      <c r="R295" s="138">
        <f t="shared" si="12"/>
        <v>1.8720000000000001E-2</v>
      </c>
      <c r="S295" s="138">
        <v>0</v>
      </c>
      <c r="T295" s="139">
        <f t="shared" si="13"/>
        <v>0</v>
      </c>
      <c r="AR295" s="140" t="s">
        <v>145</v>
      </c>
      <c r="AT295" s="140" t="s">
        <v>301</v>
      </c>
      <c r="AU295" s="140" t="s">
        <v>79</v>
      </c>
      <c r="AY295" s="17" t="s">
        <v>117</v>
      </c>
      <c r="BE295" s="141">
        <f t="shared" si="14"/>
        <v>0</v>
      </c>
      <c r="BF295" s="141">
        <f t="shared" si="15"/>
        <v>0</v>
      </c>
      <c r="BG295" s="141">
        <f t="shared" si="16"/>
        <v>0</v>
      </c>
      <c r="BH295" s="141">
        <f t="shared" si="17"/>
        <v>0</v>
      </c>
      <c r="BI295" s="141">
        <f t="shared" si="18"/>
        <v>0</v>
      </c>
      <c r="BJ295" s="17" t="s">
        <v>77</v>
      </c>
      <c r="BK295" s="141">
        <f t="shared" si="19"/>
        <v>0</v>
      </c>
      <c r="BL295" s="17" t="s">
        <v>122</v>
      </c>
      <c r="BM295" s="140" t="s">
        <v>524</v>
      </c>
    </row>
    <row r="296" spans="2:65" s="1" customFormat="1" ht="24.15" customHeight="1" x14ac:dyDescent="0.2">
      <c r="B296" s="127"/>
      <c r="C296" s="181" t="s">
        <v>525</v>
      </c>
      <c r="D296" s="181" t="s">
        <v>301</v>
      </c>
      <c r="E296" s="182" t="s">
        <v>526</v>
      </c>
      <c r="F296" s="183" t="s">
        <v>527</v>
      </c>
      <c r="G296" s="184" t="s">
        <v>421</v>
      </c>
      <c r="H296" s="185">
        <v>26</v>
      </c>
      <c r="I296" s="186"/>
      <c r="J296" s="187">
        <f t="shared" si="10"/>
        <v>0</v>
      </c>
      <c r="K296" s="188"/>
      <c r="L296" s="189"/>
      <c r="M296" s="190" t="s">
        <v>1</v>
      </c>
      <c r="N296" s="191" t="s">
        <v>35</v>
      </c>
      <c r="P296" s="138">
        <f t="shared" si="11"/>
        <v>0</v>
      </c>
      <c r="Q296" s="138">
        <v>4.0000000000000001E-3</v>
      </c>
      <c r="R296" s="138">
        <f t="shared" si="12"/>
        <v>0.10400000000000001</v>
      </c>
      <c r="S296" s="138">
        <v>0</v>
      </c>
      <c r="T296" s="139">
        <f t="shared" si="13"/>
        <v>0</v>
      </c>
      <c r="AR296" s="140" t="s">
        <v>145</v>
      </c>
      <c r="AT296" s="140" t="s">
        <v>301</v>
      </c>
      <c r="AU296" s="140" t="s">
        <v>79</v>
      </c>
      <c r="AY296" s="17" t="s">
        <v>117</v>
      </c>
      <c r="BE296" s="141">
        <f t="shared" si="14"/>
        <v>0</v>
      </c>
      <c r="BF296" s="141">
        <f t="shared" si="15"/>
        <v>0</v>
      </c>
      <c r="BG296" s="141">
        <f t="shared" si="16"/>
        <v>0</v>
      </c>
      <c r="BH296" s="141">
        <f t="shared" si="17"/>
        <v>0</v>
      </c>
      <c r="BI296" s="141">
        <f t="shared" si="18"/>
        <v>0</v>
      </c>
      <c r="BJ296" s="17" t="s">
        <v>77</v>
      </c>
      <c r="BK296" s="141">
        <f t="shared" si="19"/>
        <v>0</v>
      </c>
      <c r="BL296" s="17" t="s">
        <v>122</v>
      </c>
      <c r="BM296" s="140" t="s">
        <v>528</v>
      </c>
    </row>
    <row r="297" spans="2:65" s="1" customFormat="1" ht="24.15" customHeight="1" x14ac:dyDescent="0.2">
      <c r="B297" s="127"/>
      <c r="C297" s="181" t="s">
        <v>529</v>
      </c>
      <c r="D297" s="181" t="s">
        <v>301</v>
      </c>
      <c r="E297" s="182" t="s">
        <v>530</v>
      </c>
      <c r="F297" s="183" t="s">
        <v>531</v>
      </c>
      <c r="G297" s="184" t="s">
        <v>421</v>
      </c>
      <c r="H297" s="185">
        <v>2</v>
      </c>
      <c r="I297" s="186"/>
      <c r="J297" s="187">
        <f t="shared" si="10"/>
        <v>0</v>
      </c>
      <c r="K297" s="188"/>
      <c r="L297" s="189"/>
      <c r="M297" s="190" t="s">
        <v>1</v>
      </c>
      <c r="N297" s="191" t="s">
        <v>35</v>
      </c>
      <c r="P297" s="138">
        <f t="shared" si="11"/>
        <v>0</v>
      </c>
      <c r="Q297" s="138">
        <v>4.2000000000000002E-4</v>
      </c>
      <c r="R297" s="138">
        <f t="shared" si="12"/>
        <v>8.4000000000000003E-4</v>
      </c>
      <c r="S297" s="138">
        <v>0</v>
      </c>
      <c r="T297" s="139">
        <f t="shared" si="13"/>
        <v>0</v>
      </c>
      <c r="AR297" s="140" t="s">
        <v>145</v>
      </c>
      <c r="AT297" s="140" t="s">
        <v>301</v>
      </c>
      <c r="AU297" s="140" t="s">
        <v>79</v>
      </c>
      <c r="AY297" s="17" t="s">
        <v>117</v>
      </c>
      <c r="BE297" s="141">
        <f t="shared" si="14"/>
        <v>0</v>
      </c>
      <c r="BF297" s="141">
        <f t="shared" si="15"/>
        <v>0</v>
      </c>
      <c r="BG297" s="141">
        <f t="shared" si="16"/>
        <v>0</v>
      </c>
      <c r="BH297" s="141">
        <f t="shared" si="17"/>
        <v>0</v>
      </c>
      <c r="BI297" s="141">
        <f t="shared" si="18"/>
        <v>0</v>
      </c>
      <c r="BJ297" s="17" t="s">
        <v>77</v>
      </c>
      <c r="BK297" s="141">
        <f t="shared" si="19"/>
        <v>0</v>
      </c>
      <c r="BL297" s="17" t="s">
        <v>122</v>
      </c>
      <c r="BM297" s="140" t="s">
        <v>532</v>
      </c>
    </row>
    <row r="298" spans="2:65" s="1" customFormat="1" ht="24.15" customHeight="1" x14ac:dyDescent="0.2">
      <c r="B298" s="127"/>
      <c r="C298" s="181" t="s">
        <v>533</v>
      </c>
      <c r="D298" s="181" t="s">
        <v>301</v>
      </c>
      <c r="E298" s="182" t="s">
        <v>534</v>
      </c>
      <c r="F298" s="183" t="s">
        <v>535</v>
      </c>
      <c r="G298" s="184" t="s">
        <v>421</v>
      </c>
      <c r="H298" s="185">
        <v>1</v>
      </c>
      <c r="I298" s="186"/>
      <c r="J298" s="187">
        <f t="shared" si="10"/>
        <v>0</v>
      </c>
      <c r="K298" s="188"/>
      <c r="L298" s="189"/>
      <c r="M298" s="190" t="s">
        <v>1</v>
      </c>
      <c r="N298" s="191" t="s">
        <v>35</v>
      </c>
      <c r="P298" s="138">
        <f t="shared" si="11"/>
        <v>0</v>
      </c>
      <c r="Q298" s="138">
        <v>2.9E-4</v>
      </c>
      <c r="R298" s="138">
        <f t="shared" si="12"/>
        <v>2.9E-4</v>
      </c>
      <c r="S298" s="138">
        <v>0</v>
      </c>
      <c r="T298" s="139">
        <f t="shared" si="13"/>
        <v>0</v>
      </c>
      <c r="AR298" s="140" t="s">
        <v>145</v>
      </c>
      <c r="AT298" s="140" t="s">
        <v>301</v>
      </c>
      <c r="AU298" s="140" t="s">
        <v>79</v>
      </c>
      <c r="AY298" s="17" t="s">
        <v>117</v>
      </c>
      <c r="BE298" s="141">
        <f t="shared" si="14"/>
        <v>0</v>
      </c>
      <c r="BF298" s="141">
        <f t="shared" si="15"/>
        <v>0</v>
      </c>
      <c r="BG298" s="141">
        <f t="shared" si="16"/>
        <v>0</v>
      </c>
      <c r="BH298" s="141">
        <f t="shared" si="17"/>
        <v>0</v>
      </c>
      <c r="BI298" s="141">
        <f t="shared" si="18"/>
        <v>0</v>
      </c>
      <c r="BJ298" s="17" t="s">
        <v>77</v>
      </c>
      <c r="BK298" s="141">
        <f t="shared" si="19"/>
        <v>0</v>
      </c>
      <c r="BL298" s="17" t="s">
        <v>122</v>
      </c>
      <c r="BM298" s="140" t="s">
        <v>536</v>
      </c>
    </row>
    <row r="299" spans="2:65" s="1" customFormat="1" ht="24.15" customHeight="1" x14ac:dyDescent="0.2">
      <c r="B299" s="127"/>
      <c r="C299" s="181" t="s">
        <v>537</v>
      </c>
      <c r="D299" s="181" t="s">
        <v>301</v>
      </c>
      <c r="E299" s="182" t="s">
        <v>538</v>
      </c>
      <c r="F299" s="183" t="s">
        <v>539</v>
      </c>
      <c r="G299" s="184" t="s">
        <v>421</v>
      </c>
      <c r="H299" s="185">
        <v>1</v>
      </c>
      <c r="I299" s="186"/>
      <c r="J299" s="187">
        <f t="shared" si="10"/>
        <v>0</v>
      </c>
      <c r="K299" s="188"/>
      <c r="L299" s="189"/>
      <c r="M299" s="190" t="s">
        <v>1</v>
      </c>
      <c r="N299" s="191" t="s">
        <v>35</v>
      </c>
      <c r="P299" s="138">
        <f t="shared" si="11"/>
        <v>0</v>
      </c>
      <c r="Q299" s="138">
        <v>1.6000000000000001E-4</v>
      </c>
      <c r="R299" s="138">
        <f t="shared" si="12"/>
        <v>1.6000000000000001E-4</v>
      </c>
      <c r="S299" s="138">
        <v>0</v>
      </c>
      <c r="T299" s="139">
        <f t="shared" si="13"/>
        <v>0</v>
      </c>
      <c r="AR299" s="140" t="s">
        <v>145</v>
      </c>
      <c r="AT299" s="140" t="s">
        <v>301</v>
      </c>
      <c r="AU299" s="140" t="s">
        <v>79</v>
      </c>
      <c r="AY299" s="17" t="s">
        <v>117</v>
      </c>
      <c r="BE299" s="141">
        <f t="shared" si="14"/>
        <v>0</v>
      </c>
      <c r="BF299" s="141">
        <f t="shared" si="15"/>
        <v>0</v>
      </c>
      <c r="BG299" s="141">
        <f t="shared" si="16"/>
        <v>0</v>
      </c>
      <c r="BH299" s="141">
        <f t="shared" si="17"/>
        <v>0</v>
      </c>
      <c r="BI299" s="141">
        <f t="shared" si="18"/>
        <v>0</v>
      </c>
      <c r="BJ299" s="17" t="s">
        <v>77</v>
      </c>
      <c r="BK299" s="141">
        <f t="shared" si="19"/>
        <v>0</v>
      </c>
      <c r="BL299" s="17" t="s">
        <v>122</v>
      </c>
      <c r="BM299" s="140" t="s">
        <v>540</v>
      </c>
    </row>
    <row r="300" spans="2:65" s="1" customFormat="1" ht="24.15" customHeight="1" x14ac:dyDescent="0.2">
      <c r="B300" s="127"/>
      <c r="C300" s="181" t="s">
        <v>541</v>
      </c>
      <c r="D300" s="181" t="s">
        <v>301</v>
      </c>
      <c r="E300" s="182" t="s">
        <v>542</v>
      </c>
      <c r="F300" s="183" t="s">
        <v>543</v>
      </c>
      <c r="G300" s="184" t="s">
        <v>421</v>
      </c>
      <c r="H300" s="185">
        <v>2</v>
      </c>
      <c r="I300" s="186"/>
      <c r="J300" s="187">
        <f t="shared" si="10"/>
        <v>0</v>
      </c>
      <c r="K300" s="188"/>
      <c r="L300" s="189"/>
      <c r="M300" s="190" t="s">
        <v>1</v>
      </c>
      <c r="N300" s="191" t="s">
        <v>35</v>
      </c>
      <c r="P300" s="138">
        <f t="shared" si="11"/>
        <v>0</v>
      </c>
      <c r="Q300" s="138">
        <v>1.07E-3</v>
      </c>
      <c r="R300" s="138">
        <f t="shared" si="12"/>
        <v>2.14E-3</v>
      </c>
      <c r="S300" s="138">
        <v>0</v>
      </c>
      <c r="T300" s="139">
        <f t="shared" si="13"/>
        <v>0</v>
      </c>
      <c r="AR300" s="140" t="s">
        <v>145</v>
      </c>
      <c r="AT300" s="140" t="s">
        <v>301</v>
      </c>
      <c r="AU300" s="140" t="s">
        <v>79</v>
      </c>
      <c r="AY300" s="17" t="s">
        <v>117</v>
      </c>
      <c r="BE300" s="141">
        <f t="shared" si="14"/>
        <v>0</v>
      </c>
      <c r="BF300" s="141">
        <f t="shared" si="15"/>
        <v>0</v>
      </c>
      <c r="BG300" s="141">
        <f t="shared" si="16"/>
        <v>0</v>
      </c>
      <c r="BH300" s="141">
        <f t="shared" si="17"/>
        <v>0</v>
      </c>
      <c r="BI300" s="141">
        <f t="shared" si="18"/>
        <v>0</v>
      </c>
      <c r="BJ300" s="17" t="s">
        <v>77</v>
      </c>
      <c r="BK300" s="141">
        <f t="shared" si="19"/>
        <v>0</v>
      </c>
      <c r="BL300" s="17" t="s">
        <v>122</v>
      </c>
      <c r="BM300" s="140" t="s">
        <v>544</v>
      </c>
    </row>
    <row r="301" spans="2:65" s="1" customFormat="1" ht="24.15" customHeight="1" x14ac:dyDescent="0.2">
      <c r="B301" s="127"/>
      <c r="C301" s="181" t="s">
        <v>545</v>
      </c>
      <c r="D301" s="181" t="s">
        <v>301</v>
      </c>
      <c r="E301" s="182" t="s">
        <v>546</v>
      </c>
      <c r="F301" s="183" t="s">
        <v>547</v>
      </c>
      <c r="G301" s="184" t="s">
        <v>421</v>
      </c>
      <c r="H301" s="185">
        <v>1</v>
      </c>
      <c r="I301" s="186"/>
      <c r="J301" s="187">
        <f t="shared" si="10"/>
        <v>0</v>
      </c>
      <c r="K301" s="188"/>
      <c r="L301" s="189"/>
      <c r="M301" s="190" t="s">
        <v>1</v>
      </c>
      <c r="N301" s="191" t="s">
        <v>35</v>
      </c>
      <c r="P301" s="138">
        <f t="shared" si="11"/>
        <v>0</v>
      </c>
      <c r="Q301" s="138">
        <v>4.8999999999999998E-4</v>
      </c>
      <c r="R301" s="138">
        <f t="shared" si="12"/>
        <v>4.8999999999999998E-4</v>
      </c>
      <c r="S301" s="138">
        <v>0</v>
      </c>
      <c r="T301" s="139">
        <f t="shared" si="13"/>
        <v>0</v>
      </c>
      <c r="AR301" s="140" t="s">
        <v>145</v>
      </c>
      <c r="AT301" s="140" t="s">
        <v>301</v>
      </c>
      <c r="AU301" s="140" t="s">
        <v>79</v>
      </c>
      <c r="AY301" s="17" t="s">
        <v>117</v>
      </c>
      <c r="BE301" s="141">
        <f t="shared" si="14"/>
        <v>0</v>
      </c>
      <c r="BF301" s="141">
        <f t="shared" si="15"/>
        <v>0</v>
      </c>
      <c r="BG301" s="141">
        <f t="shared" si="16"/>
        <v>0</v>
      </c>
      <c r="BH301" s="141">
        <f t="shared" si="17"/>
        <v>0</v>
      </c>
      <c r="BI301" s="141">
        <f t="shared" si="18"/>
        <v>0</v>
      </c>
      <c r="BJ301" s="17" t="s">
        <v>77</v>
      </c>
      <c r="BK301" s="141">
        <f t="shared" si="19"/>
        <v>0</v>
      </c>
      <c r="BL301" s="17" t="s">
        <v>122</v>
      </c>
      <c r="BM301" s="140" t="s">
        <v>548</v>
      </c>
    </row>
    <row r="302" spans="2:65" s="1" customFormat="1" ht="24.15" customHeight="1" x14ac:dyDescent="0.2">
      <c r="B302" s="127"/>
      <c r="C302" s="181" t="s">
        <v>549</v>
      </c>
      <c r="D302" s="181" t="s">
        <v>301</v>
      </c>
      <c r="E302" s="182" t="s">
        <v>550</v>
      </c>
      <c r="F302" s="183" t="s">
        <v>551</v>
      </c>
      <c r="G302" s="184" t="s">
        <v>421</v>
      </c>
      <c r="H302" s="185">
        <v>1</v>
      </c>
      <c r="I302" s="186"/>
      <c r="J302" s="187">
        <f t="shared" si="10"/>
        <v>0</v>
      </c>
      <c r="K302" s="188"/>
      <c r="L302" s="189"/>
      <c r="M302" s="190" t="s">
        <v>1</v>
      </c>
      <c r="N302" s="191" t="s">
        <v>35</v>
      </c>
      <c r="P302" s="138">
        <f t="shared" si="11"/>
        <v>0</v>
      </c>
      <c r="Q302" s="138">
        <v>1.4E-3</v>
      </c>
      <c r="R302" s="138">
        <f t="shared" si="12"/>
        <v>1.4E-3</v>
      </c>
      <c r="S302" s="138">
        <v>0</v>
      </c>
      <c r="T302" s="139">
        <f t="shared" si="13"/>
        <v>0</v>
      </c>
      <c r="AR302" s="140" t="s">
        <v>145</v>
      </c>
      <c r="AT302" s="140" t="s">
        <v>301</v>
      </c>
      <c r="AU302" s="140" t="s">
        <v>79</v>
      </c>
      <c r="AY302" s="17" t="s">
        <v>117</v>
      </c>
      <c r="BE302" s="141">
        <f t="shared" si="14"/>
        <v>0</v>
      </c>
      <c r="BF302" s="141">
        <f t="shared" si="15"/>
        <v>0</v>
      </c>
      <c r="BG302" s="141">
        <f t="shared" si="16"/>
        <v>0</v>
      </c>
      <c r="BH302" s="141">
        <f t="shared" si="17"/>
        <v>0</v>
      </c>
      <c r="BI302" s="141">
        <f t="shared" si="18"/>
        <v>0</v>
      </c>
      <c r="BJ302" s="17" t="s">
        <v>77</v>
      </c>
      <c r="BK302" s="141">
        <f t="shared" si="19"/>
        <v>0</v>
      </c>
      <c r="BL302" s="17" t="s">
        <v>122</v>
      </c>
      <c r="BM302" s="140" t="s">
        <v>552</v>
      </c>
    </row>
    <row r="303" spans="2:65" s="1" customFormat="1" ht="24.15" customHeight="1" x14ac:dyDescent="0.2">
      <c r="B303" s="127"/>
      <c r="C303" s="181" t="s">
        <v>553</v>
      </c>
      <c r="D303" s="181" t="s">
        <v>301</v>
      </c>
      <c r="E303" s="182" t="s">
        <v>554</v>
      </c>
      <c r="F303" s="183" t="s">
        <v>555</v>
      </c>
      <c r="G303" s="184" t="s">
        <v>421</v>
      </c>
      <c r="H303" s="185">
        <v>2</v>
      </c>
      <c r="I303" s="186"/>
      <c r="J303" s="187">
        <f t="shared" si="10"/>
        <v>0</v>
      </c>
      <c r="K303" s="188"/>
      <c r="L303" s="189"/>
      <c r="M303" s="190" t="s">
        <v>1</v>
      </c>
      <c r="N303" s="191" t="s">
        <v>35</v>
      </c>
      <c r="P303" s="138">
        <f t="shared" si="11"/>
        <v>0</v>
      </c>
      <c r="Q303" s="138">
        <v>1.6999999999999999E-3</v>
      </c>
      <c r="R303" s="138">
        <f t="shared" si="12"/>
        <v>3.3999999999999998E-3</v>
      </c>
      <c r="S303" s="138">
        <v>0</v>
      </c>
      <c r="T303" s="139">
        <f t="shared" si="13"/>
        <v>0</v>
      </c>
      <c r="AR303" s="140" t="s">
        <v>145</v>
      </c>
      <c r="AT303" s="140" t="s">
        <v>301</v>
      </c>
      <c r="AU303" s="140" t="s">
        <v>79</v>
      </c>
      <c r="AY303" s="17" t="s">
        <v>117</v>
      </c>
      <c r="BE303" s="141">
        <f t="shared" si="14"/>
        <v>0</v>
      </c>
      <c r="BF303" s="141">
        <f t="shared" si="15"/>
        <v>0</v>
      </c>
      <c r="BG303" s="141">
        <f t="shared" si="16"/>
        <v>0</v>
      </c>
      <c r="BH303" s="141">
        <f t="shared" si="17"/>
        <v>0</v>
      </c>
      <c r="BI303" s="141">
        <f t="shared" si="18"/>
        <v>0</v>
      </c>
      <c r="BJ303" s="17" t="s">
        <v>77</v>
      </c>
      <c r="BK303" s="141">
        <f t="shared" si="19"/>
        <v>0</v>
      </c>
      <c r="BL303" s="17" t="s">
        <v>122</v>
      </c>
      <c r="BM303" s="140" t="s">
        <v>556</v>
      </c>
    </row>
    <row r="304" spans="2:65" s="1" customFormat="1" ht="24.15" customHeight="1" x14ac:dyDescent="0.2">
      <c r="B304" s="127"/>
      <c r="C304" s="181" t="s">
        <v>557</v>
      </c>
      <c r="D304" s="181" t="s">
        <v>301</v>
      </c>
      <c r="E304" s="182" t="s">
        <v>558</v>
      </c>
      <c r="F304" s="183" t="s">
        <v>559</v>
      </c>
      <c r="G304" s="184" t="s">
        <v>421</v>
      </c>
      <c r="H304" s="185">
        <v>2</v>
      </c>
      <c r="I304" s="186"/>
      <c r="J304" s="187">
        <f t="shared" si="10"/>
        <v>0</v>
      </c>
      <c r="K304" s="188"/>
      <c r="L304" s="189"/>
      <c r="M304" s="190" t="s">
        <v>1</v>
      </c>
      <c r="N304" s="191" t="s">
        <v>35</v>
      </c>
      <c r="P304" s="138">
        <f t="shared" si="11"/>
        <v>0</v>
      </c>
      <c r="Q304" s="138">
        <v>3.3E-3</v>
      </c>
      <c r="R304" s="138">
        <f t="shared" si="12"/>
        <v>6.6E-3</v>
      </c>
      <c r="S304" s="138">
        <v>0</v>
      </c>
      <c r="T304" s="139">
        <f t="shared" si="13"/>
        <v>0</v>
      </c>
      <c r="AR304" s="140" t="s">
        <v>145</v>
      </c>
      <c r="AT304" s="140" t="s">
        <v>301</v>
      </c>
      <c r="AU304" s="140" t="s">
        <v>79</v>
      </c>
      <c r="AY304" s="17" t="s">
        <v>117</v>
      </c>
      <c r="BE304" s="141">
        <f t="shared" si="14"/>
        <v>0</v>
      </c>
      <c r="BF304" s="141">
        <f t="shared" si="15"/>
        <v>0</v>
      </c>
      <c r="BG304" s="141">
        <f t="shared" si="16"/>
        <v>0</v>
      </c>
      <c r="BH304" s="141">
        <f t="shared" si="17"/>
        <v>0</v>
      </c>
      <c r="BI304" s="141">
        <f t="shared" si="18"/>
        <v>0</v>
      </c>
      <c r="BJ304" s="17" t="s">
        <v>77</v>
      </c>
      <c r="BK304" s="141">
        <f t="shared" si="19"/>
        <v>0</v>
      </c>
      <c r="BL304" s="17" t="s">
        <v>122</v>
      </c>
      <c r="BM304" s="140" t="s">
        <v>560</v>
      </c>
    </row>
    <row r="305" spans="2:65" s="1" customFormat="1" ht="24.15" customHeight="1" x14ac:dyDescent="0.2">
      <c r="B305" s="127"/>
      <c r="C305" s="128" t="s">
        <v>561</v>
      </c>
      <c r="D305" s="128" t="s">
        <v>118</v>
      </c>
      <c r="E305" s="129" t="s">
        <v>562</v>
      </c>
      <c r="F305" s="130" t="s">
        <v>563</v>
      </c>
      <c r="G305" s="131" t="s">
        <v>421</v>
      </c>
      <c r="H305" s="132">
        <v>16</v>
      </c>
      <c r="I305" s="133"/>
      <c r="J305" s="134">
        <f t="shared" si="10"/>
        <v>0</v>
      </c>
      <c r="K305" s="135"/>
      <c r="L305" s="32"/>
      <c r="M305" s="136" t="s">
        <v>1</v>
      </c>
      <c r="N305" s="137" t="s">
        <v>35</v>
      </c>
      <c r="P305" s="138">
        <f t="shared" si="11"/>
        <v>0</v>
      </c>
      <c r="Q305" s="138">
        <v>1.6000000000000001E-4</v>
      </c>
      <c r="R305" s="138">
        <f t="shared" si="12"/>
        <v>2.5600000000000002E-3</v>
      </c>
      <c r="S305" s="138">
        <v>0</v>
      </c>
      <c r="T305" s="139">
        <f t="shared" si="13"/>
        <v>0</v>
      </c>
      <c r="AR305" s="140" t="s">
        <v>122</v>
      </c>
      <c r="AT305" s="140" t="s">
        <v>118</v>
      </c>
      <c r="AU305" s="140" t="s">
        <v>79</v>
      </c>
      <c r="AY305" s="17" t="s">
        <v>117</v>
      </c>
      <c r="BE305" s="141">
        <f t="shared" si="14"/>
        <v>0</v>
      </c>
      <c r="BF305" s="141">
        <f t="shared" si="15"/>
        <v>0</v>
      </c>
      <c r="BG305" s="141">
        <f t="shared" si="16"/>
        <v>0</v>
      </c>
      <c r="BH305" s="141">
        <f t="shared" si="17"/>
        <v>0</v>
      </c>
      <c r="BI305" s="141">
        <f t="shared" si="18"/>
        <v>0</v>
      </c>
      <c r="BJ305" s="17" t="s">
        <v>77</v>
      </c>
      <c r="BK305" s="141">
        <f t="shared" si="19"/>
        <v>0</v>
      </c>
      <c r="BL305" s="17" t="s">
        <v>122</v>
      </c>
      <c r="BM305" s="140" t="s">
        <v>564</v>
      </c>
    </row>
    <row r="306" spans="2:65" s="1" customFormat="1" ht="24.15" customHeight="1" x14ac:dyDescent="0.2">
      <c r="B306" s="127"/>
      <c r="C306" s="181" t="s">
        <v>565</v>
      </c>
      <c r="D306" s="181" t="s">
        <v>301</v>
      </c>
      <c r="E306" s="182" t="s">
        <v>566</v>
      </c>
      <c r="F306" s="183" t="s">
        <v>567</v>
      </c>
      <c r="G306" s="184" t="s">
        <v>421</v>
      </c>
      <c r="H306" s="185">
        <v>16</v>
      </c>
      <c r="I306" s="186"/>
      <c r="J306" s="187">
        <f t="shared" si="10"/>
        <v>0</v>
      </c>
      <c r="K306" s="188"/>
      <c r="L306" s="189"/>
      <c r="M306" s="190" t="s">
        <v>1</v>
      </c>
      <c r="N306" s="191" t="s">
        <v>35</v>
      </c>
      <c r="P306" s="138">
        <f t="shared" si="11"/>
        <v>0</v>
      </c>
      <c r="Q306" s="138">
        <v>2.5999999999999999E-3</v>
      </c>
      <c r="R306" s="138">
        <f t="shared" si="12"/>
        <v>4.1599999999999998E-2</v>
      </c>
      <c r="S306" s="138">
        <v>0</v>
      </c>
      <c r="T306" s="139">
        <f t="shared" si="13"/>
        <v>0</v>
      </c>
      <c r="AR306" s="140" t="s">
        <v>145</v>
      </c>
      <c r="AT306" s="140" t="s">
        <v>301</v>
      </c>
      <c r="AU306" s="140" t="s">
        <v>79</v>
      </c>
      <c r="AY306" s="17" t="s">
        <v>117</v>
      </c>
      <c r="BE306" s="141">
        <f t="shared" si="14"/>
        <v>0</v>
      </c>
      <c r="BF306" s="141">
        <f t="shared" si="15"/>
        <v>0</v>
      </c>
      <c r="BG306" s="141">
        <f t="shared" si="16"/>
        <v>0</v>
      </c>
      <c r="BH306" s="141">
        <f t="shared" si="17"/>
        <v>0</v>
      </c>
      <c r="BI306" s="141">
        <f t="shared" si="18"/>
        <v>0</v>
      </c>
      <c r="BJ306" s="17" t="s">
        <v>77</v>
      </c>
      <c r="BK306" s="141">
        <f t="shared" si="19"/>
        <v>0</v>
      </c>
      <c r="BL306" s="17" t="s">
        <v>122</v>
      </c>
      <c r="BM306" s="140" t="s">
        <v>568</v>
      </c>
    </row>
    <row r="307" spans="2:65" s="1" customFormat="1" ht="24.15" customHeight="1" x14ac:dyDescent="0.2">
      <c r="B307" s="127"/>
      <c r="C307" s="128" t="s">
        <v>569</v>
      </c>
      <c r="D307" s="128" t="s">
        <v>118</v>
      </c>
      <c r="E307" s="129" t="s">
        <v>570</v>
      </c>
      <c r="F307" s="130" t="s">
        <v>571</v>
      </c>
      <c r="G307" s="131" t="s">
        <v>421</v>
      </c>
      <c r="H307" s="132">
        <v>10</v>
      </c>
      <c r="I307" s="133"/>
      <c r="J307" s="134">
        <f t="shared" si="10"/>
        <v>0</v>
      </c>
      <c r="K307" s="135"/>
      <c r="L307" s="32"/>
      <c r="M307" s="136" t="s">
        <v>1</v>
      </c>
      <c r="N307" s="137" t="s">
        <v>35</v>
      </c>
      <c r="P307" s="138">
        <f t="shared" si="11"/>
        <v>0</v>
      </c>
      <c r="Q307" s="138">
        <v>2.4000000000000001E-4</v>
      </c>
      <c r="R307" s="138">
        <f t="shared" si="12"/>
        <v>2.4000000000000002E-3</v>
      </c>
      <c r="S307" s="138">
        <v>0</v>
      </c>
      <c r="T307" s="139">
        <f t="shared" si="13"/>
        <v>0</v>
      </c>
      <c r="AR307" s="140" t="s">
        <v>122</v>
      </c>
      <c r="AT307" s="140" t="s">
        <v>118</v>
      </c>
      <c r="AU307" s="140" t="s">
        <v>79</v>
      </c>
      <c r="AY307" s="17" t="s">
        <v>117</v>
      </c>
      <c r="BE307" s="141">
        <f t="shared" si="14"/>
        <v>0</v>
      </c>
      <c r="BF307" s="141">
        <f t="shared" si="15"/>
        <v>0</v>
      </c>
      <c r="BG307" s="141">
        <f t="shared" si="16"/>
        <v>0</v>
      </c>
      <c r="BH307" s="141">
        <f t="shared" si="17"/>
        <v>0</v>
      </c>
      <c r="BI307" s="141">
        <f t="shared" si="18"/>
        <v>0</v>
      </c>
      <c r="BJ307" s="17" t="s">
        <v>77</v>
      </c>
      <c r="BK307" s="141">
        <f t="shared" si="19"/>
        <v>0</v>
      </c>
      <c r="BL307" s="17" t="s">
        <v>122</v>
      </c>
      <c r="BM307" s="140" t="s">
        <v>572</v>
      </c>
    </row>
    <row r="308" spans="2:65" s="1" customFormat="1" ht="24.15" customHeight="1" x14ac:dyDescent="0.2">
      <c r="B308" s="127"/>
      <c r="C308" s="181" t="s">
        <v>573</v>
      </c>
      <c r="D308" s="181" t="s">
        <v>301</v>
      </c>
      <c r="E308" s="182" t="s">
        <v>574</v>
      </c>
      <c r="F308" s="183" t="s">
        <v>575</v>
      </c>
      <c r="G308" s="184" t="s">
        <v>421</v>
      </c>
      <c r="H308" s="185">
        <v>10</v>
      </c>
      <c r="I308" s="186"/>
      <c r="J308" s="187">
        <f t="shared" si="10"/>
        <v>0</v>
      </c>
      <c r="K308" s="188"/>
      <c r="L308" s="189"/>
      <c r="M308" s="190" t="s">
        <v>1</v>
      </c>
      <c r="N308" s="191" t="s">
        <v>35</v>
      </c>
      <c r="P308" s="138">
        <f t="shared" si="11"/>
        <v>0</v>
      </c>
      <c r="Q308" s="138">
        <v>3.64E-3</v>
      </c>
      <c r="R308" s="138">
        <f t="shared" si="12"/>
        <v>3.6400000000000002E-2</v>
      </c>
      <c r="S308" s="138">
        <v>0</v>
      </c>
      <c r="T308" s="139">
        <f t="shared" si="13"/>
        <v>0</v>
      </c>
      <c r="AR308" s="140" t="s">
        <v>145</v>
      </c>
      <c r="AT308" s="140" t="s">
        <v>301</v>
      </c>
      <c r="AU308" s="140" t="s">
        <v>79</v>
      </c>
      <c r="AY308" s="17" t="s">
        <v>117</v>
      </c>
      <c r="BE308" s="141">
        <f t="shared" si="14"/>
        <v>0</v>
      </c>
      <c r="BF308" s="141">
        <f t="shared" si="15"/>
        <v>0</v>
      </c>
      <c r="BG308" s="141">
        <f t="shared" si="16"/>
        <v>0</v>
      </c>
      <c r="BH308" s="141">
        <f t="shared" si="17"/>
        <v>0</v>
      </c>
      <c r="BI308" s="141">
        <f t="shared" si="18"/>
        <v>0</v>
      </c>
      <c r="BJ308" s="17" t="s">
        <v>77</v>
      </c>
      <c r="BK308" s="141">
        <f t="shared" si="19"/>
        <v>0</v>
      </c>
      <c r="BL308" s="17" t="s">
        <v>122</v>
      </c>
      <c r="BM308" s="140" t="s">
        <v>576</v>
      </c>
    </row>
    <row r="309" spans="2:65" s="1" customFormat="1" ht="24.15" customHeight="1" x14ac:dyDescent="0.2">
      <c r="B309" s="127"/>
      <c r="C309" s="181" t="s">
        <v>577</v>
      </c>
      <c r="D309" s="181" t="s">
        <v>301</v>
      </c>
      <c r="E309" s="182" t="s">
        <v>578</v>
      </c>
      <c r="F309" s="183" t="s">
        <v>579</v>
      </c>
      <c r="G309" s="184" t="s">
        <v>421</v>
      </c>
      <c r="H309" s="185">
        <v>26</v>
      </c>
      <c r="I309" s="186"/>
      <c r="J309" s="187">
        <f t="shared" si="10"/>
        <v>0</v>
      </c>
      <c r="K309" s="188"/>
      <c r="L309" s="189"/>
      <c r="M309" s="190" t="s">
        <v>1</v>
      </c>
      <c r="N309" s="191" t="s">
        <v>35</v>
      </c>
      <c r="P309" s="138">
        <f t="shared" si="11"/>
        <v>0</v>
      </c>
      <c r="Q309" s="138">
        <v>3.5000000000000001E-3</v>
      </c>
      <c r="R309" s="138">
        <f t="shared" si="12"/>
        <v>9.0999999999999998E-2</v>
      </c>
      <c r="S309" s="138">
        <v>0</v>
      </c>
      <c r="T309" s="139">
        <f t="shared" si="13"/>
        <v>0</v>
      </c>
      <c r="AR309" s="140" t="s">
        <v>145</v>
      </c>
      <c r="AT309" s="140" t="s">
        <v>301</v>
      </c>
      <c r="AU309" s="140" t="s">
        <v>79</v>
      </c>
      <c r="AY309" s="17" t="s">
        <v>117</v>
      </c>
      <c r="BE309" s="141">
        <f t="shared" si="14"/>
        <v>0</v>
      </c>
      <c r="BF309" s="141">
        <f t="shared" si="15"/>
        <v>0</v>
      </c>
      <c r="BG309" s="141">
        <f t="shared" si="16"/>
        <v>0</v>
      </c>
      <c r="BH309" s="141">
        <f t="shared" si="17"/>
        <v>0</v>
      </c>
      <c r="BI309" s="141">
        <f t="shared" si="18"/>
        <v>0</v>
      </c>
      <c r="BJ309" s="17" t="s">
        <v>77</v>
      </c>
      <c r="BK309" s="141">
        <f t="shared" si="19"/>
        <v>0</v>
      </c>
      <c r="BL309" s="17" t="s">
        <v>122</v>
      </c>
      <c r="BM309" s="140" t="s">
        <v>580</v>
      </c>
    </row>
    <row r="310" spans="2:65" s="1" customFormat="1" ht="21.75" customHeight="1" x14ac:dyDescent="0.2">
      <c r="B310" s="127"/>
      <c r="C310" s="128" t="s">
        <v>581</v>
      </c>
      <c r="D310" s="128" t="s">
        <v>118</v>
      </c>
      <c r="E310" s="129" t="s">
        <v>582</v>
      </c>
      <c r="F310" s="130" t="s">
        <v>583</v>
      </c>
      <c r="G310" s="131" t="s">
        <v>421</v>
      </c>
      <c r="H310" s="132">
        <v>1</v>
      </c>
      <c r="I310" s="133"/>
      <c r="J310" s="134">
        <f t="shared" si="10"/>
        <v>0</v>
      </c>
      <c r="K310" s="135"/>
      <c r="L310" s="32"/>
      <c r="M310" s="136" t="s">
        <v>1</v>
      </c>
      <c r="N310" s="137" t="s">
        <v>35</v>
      </c>
      <c r="P310" s="138">
        <f t="shared" si="11"/>
        <v>0</v>
      </c>
      <c r="Q310" s="138">
        <v>7.2000000000000005E-4</v>
      </c>
      <c r="R310" s="138">
        <f t="shared" si="12"/>
        <v>7.2000000000000005E-4</v>
      </c>
      <c r="S310" s="138">
        <v>0</v>
      </c>
      <c r="T310" s="139">
        <f t="shared" si="13"/>
        <v>0</v>
      </c>
      <c r="AR310" s="140" t="s">
        <v>122</v>
      </c>
      <c r="AT310" s="140" t="s">
        <v>118</v>
      </c>
      <c r="AU310" s="140" t="s">
        <v>79</v>
      </c>
      <c r="AY310" s="17" t="s">
        <v>117</v>
      </c>
      <c r="BE310" s="141">
        <f t="shared" si="14"/>
        <v>0</v>
      </c>
      <c r="BF310" s="141">
        <f t="shared" si="15"/>
        <v>0</v>
      </c>
      <c r="BG310" s="141">
        <f t="shared" si="16"/>
        <v>0</v>
      </c>
      <c r="BH310" s="141">
        <f t="shared" si="17"/>
        <v>0</v>
      </c>
      <c r="BI310" s="141">
        <f t="shared" si="18"/>
        <v>0</v>
      </c>
      <c r="BJ310" s="17" t="s">
        <v>77</v>
      </c>
      <c r="BK310" s="141">
        <f t="shared" si="19"/>
        <v>0</v>
      </c>
      <c r="BL310" s="17" t="s">
        <v>122</v>
      </c>
      <c r="BM310" s="140" t="s">
        <v>584</v>
      </c>
    </row>
    <row r="311" spans="2:65" s="1" customFormat="1" ht="24.15" customHeight="1" x14ac:dyDescent="0.2">
      <c r="B311" s="127"/>
      <c r="C311" s="181" t="s">
        <v>585</v>
      </c>
      <c r="D311" s="181" t="s">
        <v>301</v>
      </c>
      <c r="E311" s="182" t="s">
        <v>586</v>
      </c>
      <c r="F311" s="183" t="s">
        <v>587</v>
      </c>
      <c r="G311" s="184" t="s">
        <v>421</v>
      </c>
      <c r="H311" s="185">
        <v>1</v>
      </c>
      <c r="I311" s="186"/>
      <c r="J311" s="187">
        <f t="shared" si="10"/>
        <v>0</v>
      </c>
      <c r="K311" s="188"/>
      <c r="L311" s="189"/>
      <c r="M311" s="190" t="s">
        <v>1</v>
      </c>
      <c r="N311" s="191" t="s">
        <v>35</v>
      </c>
      <c r="P311" s="138">
        <f t="shared" si="11"/>
        <v>0</v>
      </c>
      <c r="Q311" s="138">
        <v>1.2E-2</v>
      </c>
      <c r="R311" s="138">
        <f t="shared" si="12"/>
        <v>1.2E-2</v>
      </c>
      <c r="S311" s="138">
        <v>0</v>
      </c>
      <c r="T311" s="139">
        <f t="shared" si="13"/>
        <v>0</v>
      </c>
      <c r="AR311" s="140" t="s">
        <v>145</v>
      </c>
      <c r="AT311" s="140" t="s">
        <v>301</v>
      </c>
      <c r="AU311" s="140" t="s">
        <v>79</v>
      </c>
      <c r="AY311" s="17" t="s">
        <v>117</v>
      </c>
      <c r="BE311" s="141">
        <f t="shared" si="14"/>
        <v>0</v>
      </c>
      <c r="BF311" s="141">
        <f t="shared" si="15"/>
        <v>0</v>
      </c>
      <c r="BG311" s="141">
        <f t="shared" si="16"/>
        <v>0</v>
      </c>
      <c r="BH311" s="141">
        <f t="shared" si="17"/>
        <v>0</v>
      </c>
      <c r="BI311" s="141">
        <f t="shared" si="18"/>
        <v>0</v>
      </c>
      <c r="BJ311" s="17" t="s">
        <v>77</v>
      </c>
      <c r="BK311" s="141">
        <f t="shared" si="19"/>
        <v>0</v>
      </c>
      <c r="BL311" s="17" t="s">
        <v>122</v>
      </c>
      <c r="BM311" s="140" t="s">
        <v>588</v>
      </c>
    </row>
    <row r="312" spans="2:65" s="1" customFormat="1" ht="24.15" customHeight="1" x14ac:dyDescent="0.2">
      <c r="B312" s="127"/>
      <c r="C312" s="128" t="s">
        <v>589</v>
      </c>
      <c r="D312" s="128" t="s">
        <v>118</v>
      </c>
      <c r="E312" s="129" t="s">
        <v>590</v>
      </c>
      <c r="F312" s="130" t="s">
        <v>591</v>
      </c>
      <c r="G312" s="131" t="s">
        <v>421</v>
      </c>
      <c r="H312" s="132">
        <v>1</v>
      </c>
      <c r="I312" s="133"/>
      <c r="J312" s="134">
        <f t="shared" si="10"/>
        <v>0</v>
      </c>
      <c r="K312" s="135"/>
      <c r="L312" s="32"/>
      <c r="M312" s="136" t="s">
        <v>1</v>
      </c>
      <c r="N312" s="137" t="s">
        <v>35</v>
      </c>
      <c r="P312" s="138">
        <f t="shared" si="11"/>
        <v>0</v>
      </c>
      <c r="Q312" s="138">
        <v>7.2000000000000005E-4</v>
      </c>
      <c r="R312" s="138">
        <f t="shared" si="12"/>
        <v>7.2000000000000005E-4</v>
      </c>
      <c r="S312" s="138">
        <v>0</v>
      </c>
      <c r="T312" s="139">
        <f t="shared" si="13"/>
        <v>0</v>
      </c>
      <c r="AR312" s="140" t="s">
        <v>122</v>
      </c>
      <c r="AT312" s="140" t="s">
        <v>118</v>
      </c>
      <c r="AU312" s="140" t="s">
        <v>79</v>
      </c>
      <c r="AY312" s="17" t="s">
        <v>117</v>
      </c>
      <c r="BE312" s="141">
        <f t="shared" si="14"/>
        <v>0</v>
      </c>
      <c r="BF312" s="141">
        <f t="shared" si="15"/>
        <v>0</v>
      </c>
      <c r="BG312" s="141">
        <f t="shared" si="16"/>
        <v>0</v>
      </c>
      <c r="BH312" s="141">
        <f t="shared" si="17"/>
        <v>0</v>
      </c>
      <c r="BI312" s="141">
        <f t="shared" si="18"/>
        <v>0</v>
      </c>
      <c r="BJ312" s="17" t="s">
        <v>77</v>
      </c>
      <c r="BK312" s="141">
        <f t="shared" si="19"/>
        <v>0</v>
      </c>
      <c r="BL312" s="17" t="s">
        <v>122</v>
      </c>
      <c r="BM312" s="140" t="s">
        <v>592</v>
      </c>
    </row>
    <row r="313" spans="2:65" s="1" customFormat="1" ht="16.5" customHeight="1" x14ac:dyDescent="0.2">
      <c r="B313" s="127"/>
      <c r="C313" s="181" t="s">
        <v>593</v>
      </c>
      <c r="D313" s="181" t="s">
        <v>301</v>
      </c>
      <c r="E313" s="182" t="s">
        <v>594</v>
      </c>
      <c r="F313" s="183" t="s">
        <v>595</v>
      </c>
      <c r="G313" s="184" t="s">
        <v>421</v>
      </c>
      <c r="H313" s="185">
        <v>1</v>
      </c>
      <c r="I313" s="186"/>
      <c r="J313" s="187">
        <f t="shared" si="10"/>
        <v>0</v>
      </c>
      <c r="K313" s="188"/>
      <c r="L313" s="189"/>
      <c r="M313" s="190" t="s">
        <v>1</v>
      </c>
      <c r="N313" s="191" t="s">
        <v>35</v>
      </c>
      <c r="P313" s="138">
        <f t="shared" si="11"/>
        <v>0</v>
      </c>
      <c r="Q313" s="138">
        <v>6.9999999999999999E-4</v>
      </c>
      <c r="R313" s="138">
        <f t="shared" si="12"/>
        <v>6.9999999999999999E-4</v>
      </c>
      <c r="S313" s="138">
        <v>0</v>
      </c>
      <c r="T313" s="139">
        <f t="shared" si="13"/>
        <v>0</v>
      </c>
      <c r="AR313" s="140" t="s">
        <v>145</v>
      </c>
      <c r="AT313" s="140" t="s">
        <v>301</v>
      </c>
      <c r="AU313" s="140" t="s">
        <v>79</v>
      </c>
      <c r="AY313" s="17" t="s">
        <v>117</v>
      </c>
      <c r="BE313" s="141">
        <f t="shared" si="14"/>
        <v>0</v>
      </c>
      <c r="BF313" s="141">
        <f t="shared" si="15"/>
        <v>0</v>
      </c>
      <c r="BG313" s="141">
        <f t="shared" si="16"/>
        <v>0</v>
      </c>
      <c r="BH313" s="141">
        <f t="shared" si="17"/>
        <v>0</v>
      </c>
      <c r="BI313" s="141">
        <f t="shared" si="18"/>
        <v>0</v>
      </c>
      <c r="BJ313" s="17" t="s">
        <v>77</v>
      </c>
      <c r="BK313" s="141">
        <f t="shared" si="19"/>
        <v>0</v>
      </c>
      <c r="BL313" s="17" t="s">
        <v>122</v>
      </c>
      <c r="BM313" s="140" t="s">
        <v>596</v>
      </c>
    </row>
    <row r="314" spans="2:65" s="1" customFormat="1" ht="21.75" customHeight="1" x14ac:dyDescent="0.2">
      <c r="B314" s="127"/>
      <c r="C314" s="128" t="s">
        <v>597</v>
      </c>
      <c r="D314" s="128" t="s">
        <v>118</v>
      </c>
      <c r="E314" s="129" t="s">
        <v>598</v>
      </c>
      <c r="F314" s="130" t="s">
        <v>599</v>
      </c>
      <c r="G314" s="131" t="s">
        <v>421</v>
      </c>
      <c r="H314" s="132">
        <v>12</v>
      </c>
      <c r="I314" s="133"/>
      <c r="J314" s="134">
        <f t="shared" si="10"/>
        <v>0</v>
      </c>
      <c r="K314" s="135"/>
      <c r="L314" s="32"/>
      <c r="M314" s="136" t="s">
        <v>1</v>
      </c>
      <c r="N314" s="137" t="s">
        <v>35</v>
      </c>
      <c r="P314" s="138">
        <f t="shared" si="11"/>
        <v>0</v>
      </c>
      <c r="Q314" s="138">
        <v>1.6199999999999999E-3</v>
      </c>
      <c r="R314" s="138">
        <f t="shared" si="12"/>
        <v>1.9439999999999999E-2</v>
      </c>
      <c r="S314" s="138">
        <v>0</v>
      </c>
      <c r="T314" s="139">
        <f t="shared" si="13"/>
        <v>0</v>
      </c>
      <c r="AR314" s="140" t="s">
        <v>122</v>
      </c>
      <c r="AT314" s="140" t="s">
        <v>118</v>
      </c>
      <c r="AU314" s="140" t="s">
        <v>79</v>
      </c>
      <c r="AY314" s="17" t="s">
        <v>117</v>
      </c>
      <c r="BE314" s="141">
        <f t="shared" si="14"/>
        <v>0</v>
      </c>
      <c r="BF314" s="141">
        <f t="shared" si="15"/>
        <v>0</v>
      </c>
      <c r="BG314" s="141">
        <f t="shared" si="16"/>
        <v>0</v>
      </c>
      <c r="BH314" s="141">
        <f t="shared" si="17"/>
        <v>0</v>
      </c>
      <c r="BI314" s="141">
        <f t="shared" si="18"/>
        <v>0</v>
      </c>
      <c r="BJ314" s="17" t="s">
        <v>77</v>
      </c>
      <c r="BK314" s="141">
        <f t="shared" si="19"/>
        <v>0</v>
      </c>
      <c r="BL314" s="17" t="s">
        <v>122</v>
      </c>
      <c r="BM314" s="140" t="s">
        <v>600</v>
      </c>
    </row>
    <row r="315" spans="2:65" s="1" customFormat="1" ht="24.15" customHeight="1" x14ac:dyDescent="0.2">
      <c r="B315" s="127"/>
      <c r="C315" s="181" t="s">
        <v>601</v>
      </c>
      <c r="D315" s="181" t="s">
        <v>301</v>
      </c>
      <c r="E315" s="182" t="s">
        <v>602</v>
      </c>
      <c r="F315" s="183" t="s">
        <v>603</v>
      </c>
      <c r="G315" s="184" t="s">
        <v>421</v>
      </c>
      <c r="H315" s="185">
        <v>12</v>
      </c>
      <c r="I315" s="186"/>
      <c r="J315" s="187">
        <f t="shared" si="10"/>
        <v>0</v>
      </c>
      <c r="K315" s="188"/>
      <c r="L315" s="189"/>
      <c r="M315" s="190" t="s">
        <v>1</v>
      </c>
      <c r="N315" s="191" t="s">
        <v>35</v>
      </c>
      <c r="P315" s="138">
        <f t="shared" si="11"/>
        <v>0</v>
      </c>
      <c r="Q315" s="138">
        <v>1.7999999999999999E-2</v>
      </c>
      <c r="R315" s="138">
        <f t="shared" si="12"/>
        <v>0.21599999999999997</v>
      </c>
      <c r="S315" s="138">
        <v>0</v>
      </c>
      <c r="T315" s="139">
        <f t="shared" si="13"/>
        <v>0</v>
      </c>
      <c r="AR315" s="140" t="s">
        <v>145</v>
      </c>
      <c r="AT315" s="140" t="s">
        <v>301</v>
      </c>
      <c r="AU315" s="140" t="s">
        <v>79</v>
      </c>
      <c r="AY315" s="17" t="s">
        <v>117</v>
      </c>
      <c r="BE315" s="141">
        <f t="shared" si="14"/>
        <v>0</v>
      </c>
      <c r="BF315" s="141">
        <f t="shared" si="15"/>
        <v>0</v>
      </c>
      <c r="BG315" s="141">
        <f t="shared" si="16"/>
        <v>0</v>
      </c>
      <c r="BH315" s="141">
        <f t="shared" si="17"/>
        <v>0</v>
      </c>
      <c r="BI315" s="141">
        <f t="shared" si="18"/>
        <v>0</v>
      </c>
      <c r="BJ315" s="17" t="s">
        <v>77</v>
      </c>
      <c r="BK315" s="141">
        <f t="shared" si="19"/>
        <v>0</v>
      </c>
      <c r="BL315" s="17" t="s">
        <v>122</v>
      </c>
      <c r="BM315" s="140" t="s">
        <v>604</v>
      </c>
    </row>
    <row r="316" spans="2:65" s="1" customFormat="1" ht="24.15" customHeight="1" x14ac:dyDescent="0.2">
      <c r="B316" s="127"/>
      <c r="C316" s="128" t="s">
        <v>605</v>
      </c>
      <c r="D316" s="128" t="s">
        <v>118</v>
      </c>
      <c r="E316" s="129" t="s">
        <v>606</v>
      </c>
      <c r="F316" s="130" t="s">
        <v>607</v>
      </c>
      <c r="G316" s="131" t="s">
        <v>421</v>
      </c>
      <c r="H316" s="132">
        <v>1</v>
      </c>
      <c r="I316" s="133"/>
      <c r="J316" s="134">
        <f t="shared" si="10"/>
        <v>0</v>
      </c>
      <c r="K316" s="135"/>
      <c r="L316" s="32"/>
      <c r="M316" s="136" t="s">
        <v>1</v>
      </c>
      <c r="N316" s="137" t="s">
        <v>35</v>
      </c>
      <c r="P316" s="138">
        <f t="shared" si="11"/>
        <v>0</v>
      </c>
      <c r="Q316" s="138">
        <v>1.6199999999999999E-3</v>
      </c>
      <c r="R316" s="138">
        <f t="shared" si="12"/>
        <v>1.6199999999999999E-3</v>
      </c>
      <c r="S316" s="138">
        <v>0</v>
      </c>
      <c r="T316" s="139">
        <f t="shared" si="13"/>
        <v>0</v>
      </c>
      <c r="AR316" s="140" t="s">
        <v>122</v>
      </c>
      <c r="AT316" s="140" t="s">
        <v>118</v>
      </c>
      <c r="AU316" s="140" t="s">
        <v>79</v>
      </c>
      <c r="AY316" s="17" t="s">
        <v>117</v>
      </c>
      <c r="BE316" s="141">
        <f t="shared" si="14"/>
        <v>0</v>
      </c>
      <c r="BF316" s="141">
        <f t="shared" si="15"/>
        <v>0</v>
      </c>
      <c r="BG316" s="141">
        <f t="shared" si="16"/>
        <v>0</v>
      </c>
      <c r="BH316" s="141">
        <f t="shared" si="17"/>
        <v>0</v>
      </c>
      <c r="BI316" s="141">
        <f t="shared" si="18"/>
        <v>0</v>
      </c>
      <c r="BJ316" s="17" t="s">
        <v>77</v>
      </c>
      <c r="BK316" s="141">
        <f t="shared" si="19"/>
        <v>0</v>
      </c>
      <c r="BL316" s="17" t="s">
        <v>122</v>
      </c>
      <c r="BM316" s="140" t="s">
        <v>608</v>
      </c>
    </row>
    <row r="317" spans="2:65" s="1" customFormat="1" ht="16.5" customHeight="1" x14ac:dyDescent="0.2">
      <c r="B317" s="127"/>
      <c r="C317" s="181" t="s">
        <v>609</v>
      </c>
      <c r="D317" s="181" t="s">
        <v>301</v>
      </c>
      <c r="E317" s="182" t="s">
        <v>610</v>
      </c>
      <c r="F317" s="183" t="s">
        <v>611</v>
      </c>
      <c r="G317" s="184" t="s">
        <v>421</v>
      </c>
      <c r="H317" s="185">
        <v>1</v>
      </c>
      <c r="I317" s="186"/>
      <c r="J317" s="187">
        <f t="shared" si="10"/>
        <v>0</v>
      </c>
      <c r="K317" s="188"/>
      <c r="L317" s="189"/>
      <c r="M317" s="190" t="s">
        <v>1</v>
      </c>
      <c r="N317" s="191" t="s">
        <v>35</v>
      </c>
      <c r="P317" s="138">
        <f t="shared" si="11"/>
        <v>0</v>
      </c>
      <c r="Q317" s="138">
        <v>1.5E-3</v>
      </c>
      <c r="R317" s="138">
        <f t="shared" si="12"/>
        <v>1.5E-3</v>
      </c>
      <c r="S317" s="138">
        <v>0</v>
      </c>
      <c r="T317" s="139">
        <f t="shared" si="13"/>
        <v>0</v>
      </c>
      <c r="AR317" s="140" t="s">
        <v>145</v>
      </c>
      <c r="AT317" s="140" t="s">
        <v>301</v>
      </c>
      <c r="AU317" s="140" t="s">
        <v>79</v>
      </c>
      <c r="AY317" s="17" t="s">
        <v>117</v>
      </c>
      <c r="BE317" s="141">
        <f t="shared" si="14"/>
        <v>0</v>
      </c>
      <c r="BF317" s="141">
        <f t="shared" si="15"/>
        <v>0</v>
      </c>
      <c r="BG317" s="141">
        <f t="shared" si="16"/>
        <v>0</v>
      </c>
      <c r="BH317" s="141">
        <f t="shared" si="17"/>
        <v>0</v>
      </c>
      <c r="BI317" s="141">
        <f t="shared" si="18"/>
        <v>0</v>
      </c>
      <c r="BJ317" s="17" t="s">
        <v>77</v>
      </c>
      <c r="BK317" s="141">
        <f t="shared" si="19"/>
        <v>0</v>
      </c>
      <c r="BL317" s="17" t="s">
        <v>122</v>
      </c>
      <c r="BM317" s="140" t="s">
        <v>612</v>
      </c>
    </row>
    <row r="318" spans="2:65" s="1" customFormat="1" ht="16.5" customHeight="1" x14ac:dyDescent="0.2">
      <c r="B318" s="127"/>
      <c r="C318" s="128" t="s">
        <v>613</v>
      </c>
      <c r="D318" s="128" t="s">
        <v>118</v>
      </c>
      <c r="E318" s="129" t="s">
        <v>614</v>
      </c>
      <c r="F318" s="130" t="s">
        <v>615</v>
      </c>
      <c r="G318" s="131" t="s">
        <v>421</v>
      </c>
      <c r="H318" s="132">
        <v>5</v>
      </c>
      <c r="I318" s="133"/>
      <c r="J318" s="134">
        <f t="shared" si="10"/>
        <v>0</v>
      </c>
      <c r="K318" s="135"/>
      <c r="L318" s="32"/>
      <c r="M318" s="136" t="s">
        <v>1</v>
      </c>
      <c r="N318" s="137" t="s">
        <v>35</v>
      </c>
      <c r="P318" s="138">
        <f t="shared" si="11"/>
        <v>0</v>
      </c>
      <c r="Q318" s="138">
        <v>1.3600000000000001E-3</v>
      </c>
      <c r="R318" s="138">
        <f t="shared" si="12"/>
        <v>6.8000000000000005E-3</v>
      </c>
      <c r="S318" s="138">
        <v>0</v>
      </c>
      <c r="T318" s="139">
        <f t="shared" si="13"/>
        <v>0</v>
      </c>
      <c r="AR318" s="140" t="s">
        <v>122</v>
      </c>
      <c r="AT318" s="140" t="s">
        <v>118</v>
      </c>
      <c r="AU318" s="140" t="s">
        <v>79</v>
      </c>
      <c r="AY318" s="17" t="s">
        <v>117</v>
      </c>
      <c r="BE318" s="141">
        <f t="shared" si="14"/>
        <v>0</v>
      </c>
      <c r="BF318" s="141">
        <f t="shared" si="15"/>
        <v>0</v>
      </c>
      <c r="BG318" s="141">
        <f t="shared" si="16"/>
        <v>0</v>
      </c>
      <c r="BH318" s="141">
        <f t="shared" si="17"/>
        <v>0</v>
      </c>
      <c r="BI318" s="141">
        <f t="shared" si="18"/>
        <v>0</v>
      </c>
      <c r="BJ318" s="17" t="s">
        <v>77</v>
      </c>
      <c r="BK318" s="141">
        <f t="shared" si="19"/>
        <v>0</v>
      </c>
      <c r="BL318" s="17" t="s">
        <v>122</v>
      </c>
      <c r="BM318" s="140" t="s">
        <v>616</v>
      </c>
    </row>
    <row r="319" spans="2:65" s="1" customFormat="1" ht="24.15" customHeight="1" x14ac:dyDescent="0.2">
      <c r="B319" s="127"/>
      <c r="C319" s="181" t="s">
        <v>617</v>
      </c>
      <c r="D319" s="181" t="s">
        <v>301</v>
      </c>
      <c r="E319" s="182" t="s">
        <v>618</v>
      </c>
      <c r="F319" s="183" t="s">
        <v>619</v>
      </c>
      <c r="G319" s="184" t="s">
        <v>421</v>
      </c>
      <c r="H319" s="185">
        <v>5</v>
      </c>
      <c r="I319" s="186"/>
      <c r="J319" s="187">
        <f t="shared" si="10"/>
        <v>0</v>
      </c>
      <c r="K319" s="188"/>
      <c r="L319" s="189"/>
      <c r="M319" s="190" t="s">
        <v>1</v>
      </c>
      <c r="N319" s="191" t="s">
        <v>35</v>
      </c>
      <c r="P319" s="138">
        <f t="shared" si="11"/>
        <v>0</v>
      </c>
      <c r="Q319" s="138">
        <v>4.2500000000000003E-2</v>
      </c>
      <c r="R319" s="138">
        <f t="shared" si="12"/>
        <v>0.21250000000000002</v>
      </c>
      <c r="S319" s="138">
        <v>0</v>
      </c>
      <c r="T319" s="139">
        <f t="shared" si="13"/>
        <v>0</v>
      </c>
      <c r="AR319" s="140" t="s">
        <v>145</v>
      </c>
      <c r="AT319" s="140" t="s">
        <v>301</v>
      </c>
      <c r="AU319" s="140" t="s">
        <v>79</v>
      </c>
      <c r="AY319" s="17" t="s">
        <v>117</v>
      </c>
      <c r="BE319" s="141">
        <f t="shared" si="14"/>
        <v>0</v>
      </c>
      <c r="BF319" s="141">
        <f t="shared" si="15"/>
        <v>0</v>
      </c>
      <c r="BG319" s="141">
        <f t="shared" si="16"/>
        <v>0</v>
      </c>
      <c r="BH319" s="141">
        <f t="shared" si="17"/>
        <v>0</v>
      </c>
      <c r="BI319" s="141">
        <f t="shared" si="18"/>
        <v>0</v>
      </c>
      <c r="BJ319" s="17" t="s">
        <v>77</v>
      </c>
      <c r="BK319" s="141">
        <f t="shared" si="19"/>
        <v>0</v>
      </c>
      <c r="BL319" s="17" t="s">
        <v>122</v>
      </c>
      <c r="BM319" s="140" t="s">
        <v>620</v>
      </c>
    </row>
    <row r="320" spans="2:65" s="1" customFormat="1" ht="16.5" customHeight="1" x14ac:dyDescent="0.2">
      <c r="B320" s="127"/>
      <c r="C320" s="128" t="s">
        <v>621</v>
      </c>
      <c r="D320" s="128" t="s">
        <v>118</v>
      </c>
      <c r="E320" s="129" t="s">
        <v>622</v>
      </c>
      <c r="F320" s="130" t="s">
        <v>623</v>
      </c>
      <c r="G320" s="131" t="s">
        <v>421</v>
      </c>
      <c r="H320" s="132">
        <v>1</v>
      </c>
      <c r="I320" s="133"/>
      <c r="J320" s="134">
        <f t="shared" si="10"/>
        <v>0</v>
      </c>
      <c r="K320" s="135"/>
      <c r="L320" s="32"/>
      <c r="M320" s="136" t="s">
        <v>1</v>
      </c>
      <c r="N320" s="137" t="s">
        <v>35</v>
      </c>
      <c r="P320" s="138">
        <f t="shared" si="11"/>
        <v>0</v>
      </c>
      <c r="Q320" s="138">
        <v>1.3600000000000001E-3</v>
      </c>
      <c r="R320" s="138">
        <f t="shared" si="12"/>
        <v>1.3600000000000001E-3</v>
      </c>
      <c r="S320" s="138">
        <v>0</v>
      </c>
      <c r="T320" s="139">
        <f t="shared" si="13"/>
        <v>0</v>
      </c>
      <c r="AR320" s="140" t="s">
        <v>122</v>
      </c>
      <c r="AT320" s="140" t="s">
        <v>118</v>
      </c>
      <c r="AU320" s="140" t="s">
        <v>79</v>
      </c>
      <c r="AY320" s="17" t="s">
        <v>117</v>
      </c>
      <c r="BE320" s="141">
        <f t="shared" si="14"/>
        <v>0</v>
      </c>
      <c r="BF320" s="141">
        <f t="shared" si="15"/>
        <v>0</v>
      </c>
      <c r="BG320" s="141">
        <f t="shared" si="16"/>
        <v>0</v>
      </c>
      <c r="BH320" s="141">
        <f t="shared" si="17"/>
        <v>0</v>
      </c>
      <c r="BI320" s="141">
        <f t="shared" si="18"/>
        <v>0</v>
      </c>
      <c r="BJ320" s="17" t="s">
        <v>77</v>
      </c>
      <c r="BK320" s="141">
        <f t="shared" si="19"/>
        <v>0</v>
      </c>
      <c r="BL320" s="17" t="s">
        <v>122</v>
      </c>
      <c r="BM320" s="140" t="s">
        <v>624</v>
      </c>
    </row>
    <row r="321" spans="2:65" s="1" customFormat="1" ht="24.15" customHeight="1" x14ac:dyDescent="0.2">
      <c r="B321" s="127"/>
      <c r="C321" s="181" t="s">
        <v>625</v>
      </c>
      <c r="D321" s="181" t="s">
        <v>301</v>
      </c>
      <c r="E321" s="182" t="s">
        <v>626</v>
      </c>
      <c r="F321" s="183" t="s">
        <v>627</v>
      </c>
      <c r="G321" s="184" t="s">
        <v>421</v>
      </c>
      <c r="H321" s="185">
        <v>1</v>
      </c>
      <c r="I321" s="186"/>
      <c r="J321" s="187">
        <f t="shared" si="10"/>
        <v>0</v>
      </c>
      <c r="K321" s="188"/>
      <c r="L321" s="189"/>
      <c r="M321" s="190" t="s">
        <v>1</v>
      </c>
      <c r="N321" s="191" t="s">
        <v>35</v>
      </c>
      <c r="P321" s="138">
        <f t="shared" si="11"/>
        <v>0</v>
      </c>
      <c r="Q321" s="138">
        <v>7.8E-2</v>
      </c>
      <c r="R321" s="138">
        <f t="shared" si="12"/>
        <v>7.8E-2</v>
      </c>
      <c r="S321" s="138">
        <v>0</v>
      </c>
      <c r="T321" s="139">
        <f t="shared" si="13"/>
        <v>0</v>
      </c>
      <c r="AR321" s="140" t="s">
        <v>145</v>
      </c>
      <c r="AT321" s="140" t="s">
        <v>301</v>
      </c>
      <c r="AU321" s="140" t="s">
        <v>79</v>
      </c>
      <c r="AY321" s="17" t="s">
        <v>117</v>
      </c>
      <c r="BE321" s="141">
        <f t="shared" si="14"/>
        <v>0</v>
      </c>
      <c r="BF321" s="141">
        <f t="shared" si="15"/>
        <v>0</v>
      </c>
      <c r="BG321" s="141">
        <f t="shared" si="16"/>
        <v>0</v>
      </c>
      <c r="BH321" s="141">
        <f t="shared" si="17"/>
        <v>0</v>
      </c>
      <c r="BI321" s="141">
        <f t="shared" si="18"/>
        <v>0</v>
      </c>
      <c r="BJ321" s="17" t="s">
        <v>77</v>
      </c>
      <c r="BK321" s="141">
        <f t="shared" si="19"/>
        <v>0</v>
      </c>
      <c r="BL321" s="17" t="s">
        <v>122</v>
      </c>
      <c r="BM321" s="140" t="s">
        <v>628</v>
      </c>
    </row>
    <row r="322" spans="2:65" s="1" customFormat="1" ht="21.75" customHeight="1" x14ac:dyDescent="0.2">
      <c r="B322" s="127"/>
      <c r="C322" s="128" t="s">
        <v>629</v>
      </c>
      <c r="D322" s="128" t="s">
        <v>118</v>
      </c>
      <c r="E322" s="129" t="s">
        <v>630</v>
      </c>
      <c r="F322" s="130" t="s">
        <v>631</v>
      </c>
      <c r="G322" s="131" t="s">
        <v>421</v>
      </c>
      <c r="H322" s="132">
        <v>9</v>
      </c>
      <c r="I322" s="133"/>
      <c r="J322" s="134">
        <f t="shared" si="10"/>
        <v>0</v>
      </c>
      <c r="K322" s="135"/>
      <c r="L322" s="32"/>
      <c r="M322" s="136" t="s">
        <v>1</v>
      </c>
      <c r="N322" s="137" t="s">
        <v>35</v>
      </c>
      <c r="P322" s="138">
        <f t="shared" si="11"/>
        <v>0</v>
      </c>
      <c r="Q322" s="138">
        <v>1.65E-3</v>
      </c>
      <c r="R322" s="138">
        <f t="shared" si="12"/>
        <v>1.485E-2</v>
      </c>
      <c r="S322" s="138">
        <v>0</v>
      </c>
      <c r="T322" s="139">
        <f t="shared" si="13"/>
        <v>0</v>
      </c>
      <c r="AR322" s="140" t="s">
        <v>122</v>
      </c>
      <c r="AT322" s="140" t="s">
        <v>118</v>
      </c>
      <c r="AU322" s="140" t="s">
        <v>79</v>
      </c>
      <c r="AY322" s="17" t="s">
        <v>117</v>
      </c>
      <c r="BE322" s="141">
        <f t="shared" si="14"/>
        <v>0</v>
      </c>
      <c r="BF322" s="141">
        <f t="shared" si="15"/>
        <v>0</v>
      </c>
      <c r="BG322" s="141">
        <f t="shared" si="16"/>
        <v>0</v>
      </c>
      <c r="BH322" s="141">
        <f t="shared" si="17"/>
        <v>0</v>
      </c>
      <c r="BI322" s="141">
        <f t="shared" si="18"/>
        <v>0</v>
      </c>
      <c r="BJ322" s="17" t="s">
        <v>77</v>
      </c>
      <c r="BK322" s="141">
        <f t="shared" si="19"/>
        <v>0</v>
      </c>
      <c r="BL322" s="17" t="s">
        <v>122</v>
      </c>
      <c r="BM322" s="140" t="s">
        <v>632</v>
      </c>
    </row>
    <row r="323" spans="2:65" s="1" customFormat="1" ht="24.15" customHeight="1" x14ac:dyDescent="0.2">
      <c r="B323" s="127"/>
      <c r="C323" s="181" t="s">
        <v>633</v>
      </c>
      <c r="D323" s="181" t="s">
        <v>301</v>
      </c>
      <c r="E323" s="182" t="s">
        <v>634</v>
      </c>
      <c r="F323" s="183" t="s">
        <v>635</v>
      </c>
      <c r="G323" s="184" t="s">
        <v>421</v>
      </c>
      <c r="H323" s="185">
        <v>9</v>
      </c>
      <c r="I323" s="186"/>
      <c r="J323" s="187">
        <f t="shared" si="10"/>
        <v>0</v>
      </c>
      <c r="K323" s="188"/>
      <c r="L323" s="189"/>
      <c r="M323" s="190" t="s">
        <v>1</v>
      </c>
      <c r="N323" s="191" t="s">
        <v>35</v>
      </c>
      <c r="P323" s="138">
        <f t="shared" si="11"/>
        <v>0</v>
      </c>
      <c r="Q323" s="138">
        <v>2.3E-2</v>
      </c>
      <c r="R323" s="138">
        <f t="shared" si="12"/>
        <v>0.20699999999999999</v>
      </c>
      <c r="S323" s="138">
        <v>0</v>
      </c>
      <c r="T323" s="139">
        <f t="shared" si="13"/>
        <v>0</v>
      </c>
      <c r="AR323" s="140" t="s">
        <v>145</v>
      </c>
      <c r="AT323" s="140" t="s">
        <v>301</v>
      </c>
      <c r="AU323" s="140" t="s">
        <v>79</v>
      </c>
      <c r="AY323" s="17" t="s">
        <v>117</v>
      </c>
      <c r="BE323" s="141">
        <f t="shared" si="14"/>
        <v>0</v>
      </c>
      <c r="BF323" s="141">
        <f t="shared" si="15"/>
        <v>0</v>
      </c>
      <c r="BG323" s="141">
        <f t="shared" si="16"/>
        <v>0</v>
      </c>
      <c r="BH323" s="141">
        <f t="shared" si="17"/>
        <v>0</v>
      </c>
      <c r="BI323" s="141">
        <f t="shared" si="18"/>
        <v>0</v>
      </c>
      <c r="BJ323" s="17" t="s">
        <v>77</v>
      </c>
      <c r="BK323" s="141">
        <f t="shared" si="19"/>
        <v>0</v>
      </c>
      <c r="BL323" s="17" t="s">
        <v>122</v>
      </c>
      <c r="BM323" s="140" t="s">
        <v>636</v>
      </c>
    </row>
    <row r="324" spans="2:65" s="1" customFormat="1" ht="24.15" customHeight="1" x14ac:dyDescent="0.2">
      <c r="B324" s="127"/>
      <c r="C324" s="181" t="s">
        <v>637</v>
      </c>
      <c r="D324" s="181" t="s">
        <v>301</v>
      </c>
      <c r="E324" s="182" t="s">
        <v>638</v>
      </c>
      <c r="F324" s="183" t="s">
        <v>639</v>
      </c>
      <c r="G324" s="184" t="s">
        <v>421</v>
      </c>
      <c r="H324" s="185">
        <v>21</v>
      </c>
      <c r="I324" s="186"/>
      <c r="J324" s="187">
        <f t="shared" si="10"/>
        <v>0</v>
      </c>
      <c r="K324" s="188"/>
      <c r="L324" s="189"/>
      <c r="M324" s="190" t="s">
        <v>1</v>
      </c>
      <c r="N324" s="191" t="s">
        <v>35</v>
      </c>
      <c r="P324" s="138">
        <f t="shared" si="11"/>
        <v>0</v>
      </c>
      <c r="Q324" s="138">
        <v>4.0000000000000001E-3</v>
      </c>
      <c r="R324" s="138">
        <f t="shared" si="12"/>
        <v>8.4000000000000005E-2</v>
      </c>
      <c r="S324" s="138">
        <v>0</v>
      </c>
      <c r="T324" s="139">
        <f t="shared" si="13"/>
        <v>0</v>
      </c>
      <c r="AR324" s="140" t="s">
        <v>145</v>
      </c>
      <c r="AT324" s="140" t="s">
        <v>301</v>
      </c>
      <c r="AU324" s="140" t="s">
        <v>79</v>
      </c>
      <c r="AY324" s="17" t="s">
        <v>117</v>
      </c>
      <c r="BE324" s="141">
        <f t="shared" si="14"/>
        <v>0</v>
      </c>
      <c r="BF324" s="141">
        <f t="shared" si="15"/>
        <v>0</v>
      </c>
      <c r="BG324" s="141">
        <f t="shared" si="16"/>
        <v>0</v>
      </c>
      <c r="BH324" s="141">
        <f t="shared" si="17"/>
        <v>0</v>
      </c>
      <c r="BI324" s="141">
        <f t="shared" si="18"/>
        <v>0</v>
      </c>
      <c r="BJ324" s="17" t="s">
        <v>77</v>
      </c>
      <c r="BK324" s="141">
        <f t="shared" si="19"/>
        <v>0</v>
      </c>
      <c r="BL324" s="17" t="s">
        <v>122</v>
      </c>
      <c r="BM324" s="140" t="s">
        <v>640</v>
      </c>
    </row>
    <row r="325" spans="2:65" s="1" customFormat="1" ht="24.15" customHeight="1" x14ac:dyDescent="0.2">
      <c r="B325" s="127"/>
      <c r="C325" s="128" t="s">
        <v>641</v>
      </c>
      <c r="D325" s="128" t="s">
        <v>118</v>
      </c>
      <c r="E325" s="129" t="s">
        <v>642</v>
      </c>
      <c r="F325" s="130" t="s">
        <v>643</v>
      </c>
      <c r="G325" s="131" t="s">
        <v>421</v>
      </c>
      <c r="H325" s="132">
        <v>26</v>
      </c>
      <c r="I325" s="133"/>
      <c r="J325" s="134">
        <f t="shared" si="10"/>
        <v>0</v>
      </c>
      <c r="K325" s="135"/>
      <c r="L325" s="32"/>
      <c r="M325" s="136" t="s">
        <v>1</v>
      </c>
      <c r="N325" s="137" t="s">
        <v>35</v>
      </c>
      <c r="P325" s="138">
        <f t="shared" si="11"/>
        <v>0</v>
      </c>
      <c r="Q325" s="138">
        <v>0</v>
      </c>
      <c r="R325" s="138">
        <f t="shared" si="12"/>
        <v>0</v>
      </c>
      <c r="S325" s="138">
        <v>0</v>
      </c>
      <c r="T325" s="139">
        <f t="shared" si="13"/>
        <v>0</v>
      </c>
      <c r="AR325" s="140" t="s">
        <v>122</v>
      </c>
      <c r="AT325" s="140" t="s">
        <v>118</v>
      </c>
      <c r="AU325" s="140" t="s">
        <v>79</v>
      </c>
      <c r="AY325" s="17" t="s">
        <v>117</v>
      </c>
      <c r="BE325" s="141">
        <f t="shared" si="14"/>
        <v>0</v>
      </c>
      <c r="BF325" s="141">
        <f t="shared" si="15"/>
        <v>0</v>
      </c>
      <c r="BG325" s="141">
        <f t="shared" si="16"/>
        <v>0</v>
      </c>
      <c r="BH325" s="141">
        <f t="shared" si="17"/>
        <v>0</v>
      </c>
      <c r="BI325" s="141">
        <f t="shared" si="18"/>
        <v>0</v>
      </c>
      <c r="BJ325" s="17" t="s">
        <v>77</v>
      </c>
      <c r="BK325" s="141">
        <f t="shared" si="19"/>
        <v>0</v>
      </c>
      <c r="BL325" s="17" t="s">
        <v>122</v>
      </c>
      <c r="BM325" s="140" t="s">
        <v>644</v>
      </c>
    </row>
    <row r="326" spans="2:65" s="1" customFormat="1" ht="24.15" customHeight="1" x14ac:dyDescent="0.2">
      <c r="B326" s="127"/>
      <c r="C326" s="181" t="s">
        <v>645</v>
      </c>
      <c r="D326" s="181" t="s">
        <v>301</v>
      </c>
      <c r="E326" s="182" t="s">
        <v>646</v>
      </c>
      <c r="F326" s="183" t="s">
        <v>647</v>
      </c>
      <c r="G326" s="184" t="s">
        <v>421</v>
      </c>
      <c r="H326" s="185">
        <v>15</v>
      </c>
      <c r="I326" s="186"/>
      <c r="J326" s="187">
        <f t="shared" si="10"/>
        <v>0</v>
      </c>
      <c r="K326" s="188"/>
      <c r="L326" s="189"/>
      <c r="M326" s="190" t="s">
        <v>1</v>
      </c>
      <c r="N326" s="191" t="s">
        <v>35</v>
      </c>
      <c r="P326" s="138">
        <f t="shared" si="11"/>
        <v>0</v>
      </c>
      <c r="Q326" s="138">
        <v>2.5000000000000001E-3</v>
      </c>
      <c r="R326" s="138">
        <f t="shared" si="12"/>
        <v>3.7499999999999999E-2</v>
      </c>
      <c r="S326" s="138">
        <v>0</v>
      </c>
      <c r="T326" s="139">
        <f t="shared" si="13"/>
        <v>0</v>
      </c>
      <c r="AR326" s="140" t="s">
        <v>145</v>
      </c>
      <c r="AT326" s="140" t="s">
        <v>301</v>
      </c>
      <c r="AU326" s="140" t="s">
        <v>79</v>
      </c>
      <c r="AY326" s="17" t="s">
        <v>117</v>
      </c>
      <c r="BE326" s="141">
        <f t="shared" si="14"/>
        <v>0</v>
      </c>
      <c r="BF326" s="141">
        <f t="shared" si="15"/>
        <v>0</v>
      </c>
      <c r="BG326" s="141">
        <f t="shared" si="16"/>
        <v>0</v>
      </c>
      <c r="BH326" s="141">
        <f t="shared" si="17"/>
        <v>0</v>
      </c>
      <c r="BI326" s="141">
        <f t="shared" si="18"/>
        <v>0</v>
      </c>
      <c r="BJ326" s="17" t="s">
        <v>77</v>
      </c>
      <c r="BK326" s="141">
        <f t="shared" si="19"/>
        <v>0</v>
      </c>
      <c r="BL326" s="17" t="s">
        <v>122</v>
      </c>
      <c r="BM326" s="140" t="s">
        <v>648</v>
      </c>
    </row>
    <row r="327" spans="2:65" s="1" customFormat="1" ht="24.15" customHeight="1" x14ac:dyDescent="0.2">
      <c r="B327" s="127"/>
      <c r="C327" s="181" t="s">
        <v>649</v>
      </c>
      <c r="D327" s="181" t="s">
        <v>301</v>
      </c>
      <c r="E327" s="182" t="s">
        <v>650</v>
      </c>
      <c r="F327" s="183" t="s">
        <v>651</v>
      </c>
      <c r="G327" s="184" t="s">
        <v>421</v>
      </c>
      <c r="H327" s="185">
        <v>5</v>
      </c>
      <c r="I327" s="186"/>
      <c r="J327" s="187">
        <f t="shared" si="10"/>
        <v>0</v>
      </c>
      <c r="K327" s="188"/>
      <c r="L327" s="189"/>
      <c r="M327" s="190" t="s">
        <v>1</v>
      </c>
      <c r="N327" s="191" t="s">
        <v>35</v>
      </c>
      <c r="P327" s="138">
        <f t="shared" si="11"/>
        <v>0</v>
      </c>
      <c r="Q327" s="138">
        <v>2.5000000000000001E-3</v>
      </c>
      <c r="R327" s="138">
        <f t="shared" si="12"/>
        <v>1.2500000000000001E-2</v>
      </c>
      <c r="S327" s="138">
        <v>0</v>
      </c>
      <c r="T327" s="139">
        <f t="shared" si="13"/>
        <v>0</v>
      </c>
      <c r="AR327" s="140" t="s">
        <v>145</v>
      </c>
      <c r="AT327" s="140" t="s">
        <v>301</v>
      </c>
      <c r="AU327" s="140" t="s">
        <v>79</v>
      </c>
      <c r="AY327" s="17" t="s">
        <v>117</v>
      </c>
      <c r="BE327" s="141">
        <f t="shared" si="14"/>
        <v>0</v>
      </c>
      <c r="BF327" s="141">
        <f t="shared" si="15"/>
        <v>0</v>
      </c>
      <c r="BG327" s="141">
        <f t="shared" si="16"/>
        <v>0</v>
      </c>
      <c r="BH327" s="141">
        <f t="shared" si="17"/>
        <v>0</v>
      </c>
      <c r="BI327" s="141">
        <f t="shared" si="18"/>
        <v>0</v>
      </c>
      <c r="BJ327" s="17" t="s">
        <v>77</v>
      </c>
      <c r="BK327" s="141">
        <f t="shared" si="19"/>
        <v>0</v>
      </c>
      <c r="BL327" s="17" t="s">
        <v>122</v>
      </c>
      <c r="BM327" s="140" t="s">
        <v>652</v>
      </c>
    </row>
    <row r="328" spans="2:65" s="1" customFormat="1" ht="24.15" customHeight="1" x14ac:dyDescent="0.2">
      <c r="B328" s="127"/>
      <c r="C328" s="181" t="s">
        <v>653</v>
      </c>
      <c r="D328" s="181" t="s">
        <v>301</v>
      </c>
      <c r="E328" s="182" t="s">
        <v>654</v>
      </c>
      <c r="F328" s="183" t="s">
        <v>655</v>
      </c>
      <c r="G328" s="184" t="s">
        <v>421</v>
      </c>
      <c r="H328" s="185">
        <v>1</v>
      </c>
      <c r="I328" s="186"/>
      <c r="J328" s="187">
        <f t="shared" si="10"/>
        <v>0</v>
      </c>
      <c r="K328" s="188"/>
      <c r="L328" s="189"/>
      <c r="M328" s="190" t="s">
        <v>1</v>
      </c>
      <c r="N328" s="191" t="s">
        <v>35</v>
      </c>
      <c r="P328" s="138">
        <f t="shared" si="11"/>
        <v>0</v>
      </c>
      <c r="Q328" s="138">
        <v>2.5000000000000001E-3</v>
      </c>
      <c r="R328" s="138">
        <f t="shared" si="12"/>
        <v>2.5000000000000001E-3</v>
      </c>
      <c r="S328" s="138">
        <v>0</v>
      </c>
      <c r="T328" s="139">
        <f t="shared" si="13"/>
        <v>0</v>
      </c>
      <c r="AR328" s="140" t="s">
        <v>145</v>
      </c>
      <c r="AT328" s="140" t="s">
        <v>301</v>
      </c>
      <c r="AU328" s="140" t="s">
        <v>79</v>
      </c>
      <c r="AY328" s="17" t="s">
        <v>117</v>
      </c>
      <c r="BE328" s="141">
        <f t="shared" si="14"/>
        <v>0</v>
      </c>
      <c r="BF328" s="141">
        <f t="shared" si="15"/>
        <v>0</v>
      </c>
      <c r="BG328" s="141">
        <f t="shared" si="16"/>
        <v>0</v>
      </c>
      <c r="BH328" s="141">
        <f t="shared" si="17"/>
        <v>0</v>
      </c>
      <c r="BI328" s="141">
        <f t="shared" si="18"/>
        <v>0</v>
      </c>
      <c r="BJ328" s="17" t="s">
        <v>77</v>
      </c>
      <c r="BK328" s="141">
        <f t="shared" si="19"/>
        <v>0</v>
      </c>
      <c r="BL328" s="17" t="s">
        <v>122</v>
      </c>
      <c r="BM328" s="140" t="s">
        <v>656</v>
      </c>
    </row>
    <row r="329" spans="2:65" s="1" customFormat="1" ht="24.15" customHeight="1" x14ac:dyDescent="0.2">
      <c r="B329" s="127"/>
      <c r="C329" s="181" t="s">
        <v>657</v>
      </c>
      <c r="D329" s="181" t="s">
        <v>301</v>
      </c>
      <c r="E329" s="182" t="s">
        <v>658</v>
      </c>
      <c r="F329" s="183" t="s">
        <v>659</v>
      </c>
      <c r="G329" s="184" t="s">
        <v>421</v>
      </c>
      <c r="H329" s="185">
        <v>5</v>
      </c>
      <c r="I329" s="186"/>
      <c r="J329" s="187">
        <f t="shared" si="10"/>
        <v>0</v>
      </c>
      <c r="K329" s="188"/>
      <c r="L329" s="189"/>
      <c r="M329" s="190" t="s">
        <v>1</v>
      </c>
      <c r="N329" s="191" t="s">
        <v>35</v>
      </c>
      <c r="P329" s="138">
        <f t="shared" si="11"/>
        <v>0</v>
      </c>
      <c r="Q329" s="138">
        <v>2.5000000000000001E-3</v>
      </c>
      <c r="R329" s="138">
        <f t="shared" si="12"/>
        <v>1.2500000000000001E-2</v>
      </c>
      <c r="S329" s="138">
        <v>0</v>
      </c>
      <c r="T329" s="139">
        <f t="shared" si="13"/>
        <v>0</v>
      </c>
      <c r="AR329" s="140" t="s">
        <v>145</v>
      </c>
      <c r="AT329" s="140" t="s">
        <v>301</v>
      </c>
      <c r="AU329" s="140" t="s">
        <v>79</v>
      </c>
      <c r="AY329" s="17" t="s">
        <v>117</v>
      </c>
      <c r="BE329" s="141">
        <f t="shared" si="14"/>
        <v>0</v>
      </c>
      <c r="BF329" s="141">
        <f t="shared" si="15"/>
        <v>0</v>
      </c>
      <c r="BG329" s="141">
        <f t="shared" si="16"/>
        <v>0</v>
      </c>
      <c r="BH329" s="141">
        <f t="shared" si="17"/>
        <v>0</v>
      </c>
      <c r="BI329" s="141">
        <f t="shared" si="18"/>
        <v>0</v>
      </c>
      <c r="BJ329" s="17" t="s">
        <v>77</v>
      </c>
      <c r="BK329" s="141">
        <f t="shared" si="19"/>
        <v>0</v>
      </c>
      <c r="BL329" s="17" t="s">
        <v>122</v>
      </c>
      <c r="BM329" s="140" t="s">
        <v>660</v>
      </c>
    </row>
    <row r="330" spans="2:65" s="1" customFormat="1" ht="16.5" customHeight="1" x14ac:dyDescent="0.2">
      <c r="B330" s="127"/>
      <c r="C330" s="128" t="s">
        <v>661</v>
      </c>
      <c r="D330" s="128" t="s">
        <v>118</v>
      </c>
      <c r="E330" s="129" t="s">
        <v>662</v>
      </c>
      <c r="F330" s="130" t="s">
        <v>663</v>
      </c>
      <c r="G330" s="131" t="s">
        <v>189</v>
      </c>
      <c r="H330" s="132">
        <v>619</v>
      </c>
      <c r="I330" s="133"/>
      <c r="J330" s="134">
        <f t="shared" si="10"/>
        <v>0</v>
      </c>
      <c r="K330" s="135"/>
      <c r="L330" s="32"/>
      <c r="M330" s="136" t="s">
        <v>1</v>
      </c>
      <c r="N330" s="137" t="s">
        <v>35</v>
      </c>
      <c r="P330" s="138">
        <f t="shared" si="11"/>
        <v>0</v>
      </c>
      <c r="Q330" s="138">
        <v>0</v>
      </c>
      <c r="R330" s="138">
        <f t="shared" si="12"/>
        <v>0</v>
      </c>
      <c r="S330" s="138">
        <v>0</v>
      </c>
      <c r="T330" s="139">
        <f t="shared" si="13"/>
        <v>0</v>
      </c>
      <c r="AR330" s="140" t="s">
        <v>122</v>
      </c>
      <c r="AT330" s="140" t="s">
        <v>118</v>
      </c>
      <c r="AU330" s="140" t="s">
        <v>79</v>
      </c>
      <c r="AY330" s="17" t="s">
        <v>117</v>
      </c>
      <c r="BE330" s="141">
        <f t="shared" si="14"/>
        <v>0</v>
      </c>
      <c r="BF330" s="141">
        <f t="shared" si="15"/>
        <v>0</v>
      </c>
      <c r="BG330" s="141">
        <f t="shared" si="16"/>
        <v>0</v>
      </c>
      <c r="BH330" s="141">
        <f t="shared" si="17"/>
        <v>0</v>
      </c>
      <c r="BI330" s="141">
        <f t="shared" si="18"/>
        <v>0</v>
      </c>
      <c r="BJ330" s="17" t="s">
        <v>77</v>
      </c>
      <c r="BK330" s="141">
        <f t="shared" si="19"/>
        <v>0</v>
      </c>
      <c r="BL330" s="17" t="s">
        <v>122</v>
      </c>
      <c r="BM330" s="140" t="s">
        <v>664</v>
      </c>
    </row>
    <row r="331" spans="2:65" s="1" customFormat="1" ht="21.75" customHeight="1" x14ac:dyDescent="0.2">
      <c r="B331" s="127"/>
      <c r="C331" s="128" t="s">
        <v>665</v>
      </c>
      <c r="D331" s="128" t="s">
        <v>118</v>
      </c>
      <c r="E331" s="129" t="s">
        <v>666</v>
      </c>
      <c r="F331" s="130" t="s">
        <v>667</v>
      </c>
      <c r="G331" s="131" t="s">
        <v>189</v>
      </c>
      <c r="H331" s="132">
        <v>619</v>
      </c>
      <c r="I331" s="133"/>
      <c r="J331" s="134">
        <f t="shared" si="10"/>
        <v>0</v>
      </c>
      <c r="K331" s="135"/>
      <c r="L331" s="32"/>
      <c r="M331" s="136" t="s">
        <v>1</v>
      </c>
      <c r="N331" s="137" t="s">
        <v>35</v>
      </c>
      <c r="P331" s="138">
        <f t="shared" si="11"/>
        <v>0</v>
      </c>
      <c r="Q331" s="138">
        <v>0</v>
      </c>
      <c r="R331" s="138">
        <f t="shared" si="12"/>
        <v>0</v>
      </c>
      <c r="S331" s="138">
        <v>0</v>
      </c>
      <c r="T331" s="139">
        <f t="shared" si="13"/>
        <v>0</v>
      </c>
      <c r="AR331" s="140" t="s">
        <v>122</v>
      </c>
      <c r="AT331" s="140" t="s">
        <v>118</v>
      </c>
      <c r="AU331" s="140" t="s">
        <v>79</v>
      </c>
      <c r="AY331" s="17" t="s">
        <v>117</v>
      </c>
      <c r="BE331" s="141">
        <f t="shared" si="14"/>
        <v>0</v>
      </c>
      <c r="BF331" s="141">
        <f t="shared" si="15"/>
        <v>0</v>
      </c>
      <c r="BG331" s="141">
        <f t="shared" si="16"/>
        <v>0</v>
      </c>
      <c r="BH331" s="141">
        <f t="shared" si="17"/>
        <v>0</v>
      </c>
      <c r="BI331" s="141">
        <f t="shared" si="18"/>
        <v>0</v>
      </c>
      <c r="BJ331" s="17" t="s">
        <v>77</v>
      </c>
      <c r="BK331" s="141">
        <f t="shared" si="19"/>
        <v>0</v>
      </c>
      <c r="BL331" s="17" t="s">
        <v>122</v>
      </c>
      <c r="BM331" s="140" t="s">
        <v>668</v>
      </c>
    </row>
    <row r="332" spans="2:65" s="1" customFormat="1" ht="16.5" customHeight="1" x14ac:dyDescent="0.2">
      <c r="B332" s="127"/>
      <c r="C332" s="128" t="s">
        <v>669</v>
      </c>
      <c r="D332" s="128" t="s">
        <v>118</v>
      </c>
      <c r="E332" s="129" t="s">
        <v>670</v>
      </c>
      <c r="F332" s="130" t="s">
        <v>671</v>
      </c>
      <c r="G332" s="131" t="s">
        <v>672</v>
      </c>
      <c r="H332" s="132">
        <v>0.6</v>
      </c>
      <c r="I332" s="133"/>
      <c r="J332" s="134">
        <f t="shared" si="10"/>
        <v>0</v>
      </c>
      <c r="K332" s="135"/>
      <c r="L332" s="32"/>
      <c r="M332" s="136" t="s">
        <v>1</v>
      </c>
      <c r="N332" s="137" t="s">
        <v>35</v>
      </c>
      <c r="P332" s="138">
        <f t="shared" si="11"/>
        <v>0</v>
      </c>
      <c r="Q332" s="138">
        <v>0</v>
      </c>
      <c r="R332" s="138">
        <f t="shared" si="12"/>
        <v>0</v>
      </c>
      <c r="S332" s="138">
        <v>0</v>
      </c>
      <c r="T332" s="139">
        <f t="shared" si="13"/>
        <v>0</v>
      </c>
      <c r="AR332" s="140" t="s">
        <v>122</v>
      </c>
      <c r="AT332" s="140" t="s">
        <v>118</v>
      </c>
      <c r="AU332" s="140" t="s">
        <v>79</v>
      </c>
      <c r="AY332" s="17" t="s">
        <v>117</v>
      </c>
      <c r="BE332" s="141">
        <f t="shared" si="14"/>
        <v>0</v>
      </c>
      <c r="BF332" s="141">
        <f t="shared" si="15"/>
        <v>0</v>
      </c>
      <c r="BG332" s="141">
        <f t="shared" si="16"/>
        <v>0</v>
      </c>
      <c r="BH332" s="141">
        <f t="shared" si="17"/>
        <v>0</v>
      </c>
      <c r="BI332" s="141">
        <f t="shared" si="18"/>
        <v>0</v>
      </c>
      <c r="BJ332" s="17" t="s">
        <v>77</v>
      </c>
      <c r="BK332" s="141">
        <f t="shared" si="19"/>
        <v>0</v>
      </c>
      <c r="BL332" s="17" t="s">
        <v>122</v>
      </c>
      <c r="BM332" s="140" t="s">
        <v>673</v>
      </c>
    </row>
    <row r="333" spans="2:65" s="1" customFormat="1" ht="28.8" x14ac:dyDescent="0.2">
      <c r="B333" s="32"/>
      <c r="D333" s="154" t="s">
        <v>317</v>
      </c>
      <c r="F333" s="192" t="s">
        <v>674</v>
      </c>
      <c r="I333" s="193"/>
      <c r="L333" s="32"/>
      <c r="M333" s="194"/>
      <c r="T333" s="56"/>
      <c r="AT333" s="17" t="s">
        <v>317</v>
      </c>
      <c r="AU333" s="17" t="s">
        <v>79</v>
      </c>
    </row>
    <row r="334" spans="2:65" s="1" customFormat="1" ht="24.15" customHeight="1" x14ac:dyDescent="0.2">
      <c r="B334" s="127"/>
      <c r="C334" s="128" t="s">
        <v>675</v>
      </c>
      <c r="D334" s="128" t="s">
        <v>118</v>
      </c>
      <c r="E334" s="129" t="s">
        <v>676</v>
      </c>
      <c r="F334" s="130" t="s">
        <v>677</v>
      </c>
      <c r="G334" s="131" t="s">
        <v>421</v>
      </c>
      <c r="H334" s="132">
        <v>26</v>
      </c>
      <c r="I334" s="133"/>
      <c r="J334" s="134">
        <f t="shared" ref="J334:J351" si="20">ROUND(I334*H334,2)</f>
        <v>0</v>
      </c>
      <c r="K334" s="135"/>
      <c r="L334" s="32"/>
      <c r="M334" s="136" t="s">
        <v>1</v>
      </c>
      <c r="N334" s="137" t="s">
        <v>35</v>
      </c>
      <c r="P334" s="138">
        <f t="shared" ref="P334:P351" si="21">O334*H334</f>
        <v>0</v>
      </c>
      <c r="Q334" s="138">
        <v>0.04</v>
      </c>
      <c r="R334" s="138">
        <f t="shared" ref="R334:R351" si="22">Q334*H334</f>
        <v>1.04</v>
      </c>
      <c r="S334" s="138">
        <v>0</v>
      </c>
      <c r="T334" s="139">
        <f t="shared" ref="T334:T351" si="23">S334*H334</f>
        <v>0</v>
      </c>
      <c r="AR334" s="140" t="s">
        <v>122</v>
      </c>
      <c r="AT334" s="140" t="s">
        <v>118</v>
      </c>
      <c r="AU334" s="140" t="s">
        <v>79</v>
      </c>
      <c r="AY334" s="17" t="s">
        <v>117</v>
      </c>
      <c r="BE334" s="141">
        <f t="shared" ref="BE334:BE351" si="24">IF(N334="základní",J334,0)</f>
        <v>0</v>
      </c>
      <c r="BF334" s="141">
        <f t="shared" ref="BF334:BF351" si="25">IF(N334="snížená",J334,0)</f>
        <v>0</v>
      </c>
      <c r="BG334" s="141">
        <f t="shared" ref="BG334:BG351" si="26">IF(N334="zákl. přenesená",J334,0)</f>
        <v>0</v>
      </c>
      <c r="BH334" s="141">
        <f t="shared" ref="BH334:BH351" si="27">IF(N334="sníž. přenesená",J334,0)</f>
        <v>0</v>
      </c>
      <c r="BI334" s="141">
        <f t="shared" ref="BI334:BI351" si="28">IF(N334="nulová",J334,0)</f>
        <v>0</v>
      </c>
      <c r="BJ334" s="17" t="s">
        <v>77</v>
      </c>
      <c r="BK334" s="141">
        <f t="shared" ref="BK334:BK351" si="29">ROUND(I334*H334,2)</f>
        <v>0</v>
      </c>
      <c r="BL334" s="17" t="s">
        <v>122</v>
      </c>
      <c r="BM334" s="140" t="s">
        <v>678</v>
      </c>
    </row>
    <row r="335" spans="2:65" s="1" customFormat="1" ht="16.5" customHeight="1" x14ac:dyDescent="0.2">
      <c r="B335" s="127"/>
      <c r="C335" s="181" t="s">
        <v>679</v>
      </c>
      <c r="D335" s="181" t="s">
        <v>301</v>
      </c>
      <c r="E335" s="182" t="s">
        <v>680</v>
      </c>
      <c r="F335" s="183" t="s">
        <v>681</v>
      </c>
      <c r="G335" s="184" t="s">
        <v>421</v>
      </c>
      <c r="H335" s="185">
        <v>26</v>
      </c>
      <c r="I335" s="186"/>
      <c r="J335" s="187">
        <f t="shared" si="20"/>
        <v>0</v>
      </c>
      <c r="K335" s="188"/>
      <c r="L335" s="189"/>
      <c r="M335" s="190" t="s">
        <v>1</v>
      </c>
      <c r="N335" s="191" t="s">
        <v>35</v>
      </c>
      <c r="P335" s="138">
        <f t="shared" si="21"/>
        <v>0</v>
      </c>
      <c r="Q335" s="138">
        <v>7.3000000000000001E-3</v>
      </c>
      <c r="R335" s="138">
        <f t="shared" si="22"/>
        <v>0.1898</v>
      </c>
      <c r="S335" s="138">
        <v>0</v>
      </c>
      <c r="T335" s="139">
        <f t="shared" si="23"/>
        <v>0</v>
      </c>
      <c r="AR335" s="140" t="s">
        <v>145</v>
      </c>
      <c r="AT335" s="140" t="s">
        <v>301</v>
      </c>
      <c r="AU335" s="140" t="s">
        <v>79</v>
      </c>
      <c r="AY335" s="17" t="s">
        <v>117</v>
      </c>
      <c r="BE335" s="141">
        <f t="shared" si="24"/>
        <v>0</v>
      </c>
      <c r="BF335" s="141">
        <f t="shared" si="25"/>
        <v>0</v>
      </c>
      <c r="BG335" s="141">
        <f t="shared" si="26"/>
        <v>0</v>
      </c>
      <c r="BH335" s="141">
        <f t="shared" si="27"/>
        <v>0</v>
      </c>
      <c r="BI335" s="141">
        <f t="shared" si="28"/>
        <v>0</v>
      </c>
      <c r="BJ335" s="17" t="s">
        <v>77</v>
      </c>
      <c r="BK335" s="141">
        <f t="shared" si="29"/>
        <v>0</v>
      </c>
      <c r="BL335" s="17" t="s">
        <v>122</v>
      </c>
      <c r="BM335" s="140" t="s">
        <v>682</v>
      </c>
    </row>
    <row r="336" spans="2:65" s="1" customFormat="1" ht="24.15" customHeight="1" x14ac:dyDescent="0.2">
      <c r="B336" s="127"/>
      <c r="C336" s="128" t="s">
        <v>683</v>
      </c>
      <c r="D336" s="128" t="s">
        <v>118</v>
      </c>
      <c r="E336" s="129" t="s">
        <v>684</v>
      </c>
      <c r="F336" s="130" t="s">
        <v>685</v>
      </c>
      <c r="G336" s="131" t="s">
        <v>421</v>
      </c>
      <c r="H336" s="132">
        <v>20</v>
      </c>
      <c r="I336" s="133"/>
      <c r="J336" s="134">
        <f t="shared" si="20"/>
        <v>0</v>
      </c>
      <c r="K336" s="135"/>
      <c r="L336" s="32"/>
      <c r="M336" s="136" t="s">
        <v>1</v>
      </c>
      <c r="N336" s="137" t="s">
        <v>35</v>
      </c>
      <c r="P336" s="138">
        <f t="shared" si="21"/>
        <v>0</v>
      </c>
      <c r="Q336" s="138">
        <v>0.04</v>
      </c>
      <c r="R336" s="138">
        <f t="shared" si="22"/>
        <v>0.8</v>
      </c>
      <c r="S336" s="138">
        <v>0</v>
      </c>
      <c r="T336" s="139">
        <f t="shared" si="23"/>
        <v>0</v>
      </c>
      <c r="AR336" s="140" t="s">
        <v>122</v>
      </c>
      <c r="AT336" s="140" t="s">
        <v>118</v>
      </c>
      <c r="AU336" s="140" t="s">
        <v>79</v>
      </c>
      <c r="AY336" s="17" t="s">
        <v>117</v>
      </c>
      <c r="BE336" s="141">
        <f t="shared" si="24"/>
        <v>0</v>
      </c>
      <c r="BF336" s="141">
        <f t="shared" si="25"/>
        <v>0</v>
      </c>
      <c r="BG336" s="141">
        <f t="shared" si="26"/>
        <v>0</v>
      </c>
      <c r="BH336" s="141">
        <f t="shared" si="27"/>
        <v>0</v>
      </c>
      <c r="BI336" s="141">
        <f t="shared" si="28"/>
        <v>0</v>
      </c>
      <c r="BJ336" s="17" t="s">
        <v>77</v>
      </c>
      <c r="BK336" s="141">
        <f t="shared" si="29"/>
        <v>0</v>
      </c>
      <c r="BL336" s="17" t="s">
        <v>122</v>
      </c>
      <c r="BM336" s="140" t="s">
        <v>686</v>
      </c>
    </row>
    <row r="337" spans="2:65" s="1" customFormat="1" ht="16.5" customHeight="1" x14ac:dyDescent="0.2">
      <c r="B337" s="127"/>
      <c r="C337" s="181" t="s">
        <v>687</v>
      </c>
      <c r="D337" s="181" t="s">
        <v>301</v>
      </c>
      <c r="E337" s="182" t="s">
        <v>688</v>
      </c>
      <c r="F337" s="183" t="s">
        <v>689</v>
      </c>
      <c r="G337" s="184" t="s">
        <v>421</v>
      </c>
      <c r="H337" s="185">
        <v>20</v>
      </c>
      <c r="I337" s="186"/>
      <c r="J337" s="187">
        <f t="shared" si="20"/>
        <v>0</v>
      </c>
      <c r="K337" s="188"/>
      <c r="L337" s="189"/>
      <c r="M337" s="190" t="s">
        <v>1</v>
      </c>
      <c r="N337" s="191" t="s">
        <v>35</v>
      </c>
      <c r="P337" s="138">
        <f t="shared" si="21"/>
        <v>0</v>
      </c>
      <c r="Q337" s="138">
        <v>4.1099999999999998E-2</v>
      </c>
      <c r="R337" s="138">
        <f t="shared" si="22"/>
        <v>0.82199999999999995</v>
      </c>
      <c r="S337" s="138">
        <v>0</v>
      </c>
      <c r="T337" s="139">
        <f t="shared" si="23"/>
        <v>0</v>
      </c>
      <c r="AR337" s="140" t="s">
        <v>145</v>
      </c>
      <c r="AT337" s="140" t="s">
        <v>301</v>
      </c>
      <c r="AU337" s="140" t="s">
        <v>79</v>
      </c>
      <c r="AY337" s="17" t="s">
        <v>117</v>
      </c>
      <c r="BE337" s="141">
        <f t="shared" si="24"/>
        <v>0</v>
      </c>
      <c r="BF337" s="141">
        <f t="shared" si="25"/>
        <v>0</v>
      </c>
      <c r="BG337" s="141">
        <f t="shared" si="26"/>
        <v>0</v>
      </c>
      <c r="BH337" s="141">
        <f t="shared" si="27"/>
        <v>0</v>
      </c>
      <c r="BI337" s="141">
        <f t="shared" si="28"/>
        <v>0</v>
      </c>
      <c r="BJ337" s="17" t="s">
        <v>77</v>
      </c>
      <c r="BK337" s="141">
        <f t="shared" si="29"/>
        <v>0</v>
      </c>
      <c r="BL337" s="17" t="s">
        <v>122</v>
      </c>
      <c r="BM337" s="140" t="s">
        <v>690</v>
      </c>
    </row>
    <row r="338" spans="2:65" s="1" customFormat="1" ht="24.15" customHeight="1" x14ac:dyDescent="0.2">
      <c r="B338" s="127"/>
      <c r="C338" s="181" t="s">
        <v>691</v>
      </c>
      <c r="D338" s="181" t="s">
        <v>301</v>
      </c>
      <c r="E338" s="182" t="s">
        <v>692</v>
      </c>
      <c r="F338" s="183" t="s">
        <v>693</v>
      </c>
      <c r="G338" s="184" t="s">
        <v>421</v>
      </c>
      <c r="H338" s="185">
        <v>46</v>
      </c>
      <c r="I338" s="186"/>
      <c r="J338" s="187">
        <f t="shared" si="20"/>
        <v>0</v>
      </c>
      <c r="K338" s="188"/>
      <c r="L338" s="189"/>
      <c r="M338" s="190" t="s">
        <v>1</v>
      </c>
      <c r="N338" s="191" t="s">
        <v>35</v>
      </c>
      <c r="P338" s="138">
        <f t="shared" si="21"/>
        <v>0</v>
      </c>
      <c r="Q338" s="138">
        <v>2.9999999999999997E-4</v>
      </c>
      <c r="R338" s="138">
        <f t="shared" si="22"/>
        <v>1.3799999999999998E-2</v>
      </c>
      <c r="S338" s="138">
        <v>0</v>
      </c>
      <c r="T338" s="139">
        <f t="shared" si="23"/>
        <v>0</v>
      </c>
      <c r="AR338" s="140" t="s">
        <v>145</v>
      </c>
      <c r="AT338" s="140" t="s">
        <v>301</v>
      </c>
      <c r="AU338" s="140" t="s">
        <v>79</v>
      </c>
      <c r="AY338" s="17" t="s">
        <v>117</v>
      </c>
      <c r="BE338" s="141">
        <f t="shared" si="24"/>
        <v>0</v>
      </c>
      <c r="BF338" s="141">
        <f t="shared" si="25"/>
        <v>0</v>
      </c>
      <c r="BG338" s="141">
        <f t="shared" si="26"/>
        <v>0</v>
      </c>
      <c r="BH338" s="141">
        <f t="shared" si="27"/>
        <v>0</v>
      </c>
      <c r="BI338" s="141">
        <f t="shared" si="28"/>
        <v>0</v>
      </c>
      <c r="BJ338" s="17" t="s">
        <v>77</v>
      </c>
      <c r="BK338" s="141">
        <f t="shared" si="29"/>
        <v>0</v>
      </c>
      <c r="BL338" s="17" t="s">
        <v>122</v>
      </c>
      <c r="BM338" s="140" t="s">
        <v>694</v>
      </c>
    </row>
    <row r="339" spans="2:65" s="1" customFormat="1" ht="24.15" customHeight="1" x14ac:dyDescent="0.2">
      <c r="B339" s="127"/>
      <c r="C339" s="128" t="s">
        <v>695</v>
      </c>
      <c r="D339" s="128" t="s">
        <v>118</v>
      </c>
      <c r="E339" s="129" t="s">
        <v>696</v>
      </c>
      <c r="F339" s="130" t="s">
        <v>697</v>
      </c>
      <c r="G339" s="131" t="s">
        <v>421</v>
      </c>
      <c r="H339" s="132">
        <v>5</v>
      </c>
      <c r="I339" s="133"/>
      <c r="J339" s="134">
        <f t="shared" si="20"/>
        <v>0</v>
      </c>
      <c r="K339" s="135"/>
      <c r="L339" s="32"/>
      <c r="M339" s="136" t="s">
        <v>1</v>
      </c>
      <c r="N339" s="137" t="s">
        <v>35</v>
      </c>
      <c r="P339" s="138">
        <f t="shared" si="21"/>
        <v>0</v>
      </c>
      <c r="Q339" s="138">
        <v>0.05</v>
      </c>
      <c r="R339" s="138">
        <f t="shared" si="22"/>
        <v>0.25</v>
      </c>
      <c r="S339" s="138">
        <v>0</v>
      </c>
      <c r="T339" s="139">
        <f t="shared" si="23"/>
        <v>0</v>
      </c>
      <c r="AR339" s="140" t="s">
        <v>122</v>
      </c>
      <c r="AT339" s="140" t="s">
        <v>118</v>
      </c>
      <c r="AU339" s="140" t="s">
        <v>79</v>
      </c>
      <c r="AY339" s="17" t="s">
        <v>117</v>
      </c>
      <c r="BE339" s="141">
        <f t="shared" si="24"/>
        <v>0</v>
      </c>
      <c r="BF339" s="141">
        <f t="shared" si="25"/>
        <v>0</v>
      </c>
      <c r="BG339" s="141">
        <f t="shared" si="26"/>
        <v>0</v>
      </c>
      <c r="BH339" s="141">
        <f t="shared" si="27"/>
        <v>0</v>
      </c>
      <c r="BI339" s="141">
        <f t="shared" si="28"/>
        <v>0</v>
      </c>
      <c r="BJ339" s="17" t="s">
        <v>77</v>
      </c>
      <c r="BK339" s="141">
        <f t="shared" si="29"/>
        <v>0</v>
      </c>
      <c r="BL339" s="17" t="s">
        <v>122</v>
      </c>
      <c r="BM339" s="140" t="s">
        <v>698</v>
      </c>
    </row>
    <row r="340" spans="2:65" s="1" customFormat="1" ht="16.5" customHeight="1" x14ac:dyDescent="0.2">
      <c r="B340" s="127"/>
      <c r="C340" s="181" t="s">
        <v>699</v>
      </c>
      <c r="D340" s="181" t="s">
        <v>301</v>
      </c>
      <c r="E340" s="182" t="s">
        <v>700</v>
      </c>
      <c r="F340" s="183" t="s">
        <v>701</v>
      </c>
      <c r="G340" s="184" t="s">
        <v>421</v>
      </c>
      <c r="H340" s="185">
        <v>5</v>
      </c>
      <c r="I340" s="186"/>
      <c r="J340" s="187">
        <f t="shared" si="20"/>
        <v>0</v>
      </c>
      <c r="K340" s="188"/>
      <c r="L340" s="189"/>
      <c r="M340" s="190" t="s">
        <v>1</v>
      </c>
      <c r="N340" s="191" t="s">
        <v>35</v>
      </c>
      <c r="P340" s="138">
        <f t="shared" si="21"/>
        <v>0</v>
      </c>
      <c r="Q340" s="138">
        <v>2.9499999999999998E-2</v>
      </c>
      <c r="R340" s="138">
        <f t="shared" si="22"/>
        <v>0.14749999999999999</v>
      </c>
      <c r="S340" s="138">
        <v>0</v>
      </c>
      <c r="T340" s="139">
        <f t="shared" si="23"/>
        <v>0</v>
      </c>
      <c r="AR340" s="140" t="s">
        <v>145</v>
      </c>
      <c r="AT340" s="140" t="s">
        <v>301</v>
      </c>
      <c r="AU340" s="140" t="s">
        <v>79</v>
      </c>
      <c r="AY340" s="17" t="s">
        <v>117</v>
      </c>
      <c r="BE340" s="141">
        <f t="shared" si="24"/>
        <v>0</v>
      </c>
      <c r="BF340" s="141">
        <f t="shared" si="25"/>
        <v>0</v>
      </c>
      <c r="BG340" s="141">
        <f t="shared" si="26"/>
        <v>0</v>
      </c>
      <c r="BH340" s="141">
        <f t="shared" si="27"/>
        <v>0</v>
      </c>
      <c r="BI340" s="141">
        <f t="shared" si="28"/>
        <v>0</v>
      </c>
      <c r="BJ340" s="17" t="s">
        <v>77</v>
      </c>
      <c r="BK340" s="141">
        <f t="shared" si="29"/>
        <v>0</v>
      </c>
      <c r="BL340" s="17" t="s">
        <v>122</v>
      </c>
      <c r="BM340" s="140" t="s">
        <v>702</v>
      </c>
    </row>
    <row r="341" spans="2:65" s="1" customFormat="1" ht="24.15" customHeight="1" x14ac:dyDescent="0.2">
      <c r="B341" s="127"/>
      <c r="C341" s="181" t="s">
        <v>703</v>
      </c>
      <c r="D341" s="181" t="s">
        <v>301</v>
      </c>
      <c r="E341" s="182" t="s">
        <v>704</v>
      </c>
      <c r="F341" s="183" t="s">
        <v>705</v>
      </c>
      <c r="G341" s="184" t="s">
        <v>421</v>
      </c>
      <c r="H341" s="185">
        <v>5</v>
      </c>
      <c r="I341" s="186"/>
      <c r="J341" s="187">
        <f t="shared" si="20"/>
        <v>0</v>
      </c>
      <c r="K341" s="188"/>
      <c r="L341" s="189"/>
      <c r="M341" s="190" t="s">
        <v>1</v>
      </c>
      <c r="N341" s="191" t="s">
        <v>35</v>
      </c>
      <c r="P341" s="138">
        <f t="shared" si="21"/>
        <v>0</v>
      </c>
      <c r="Q341" s="138">
        <v>2.5000000000000001E-3</v>
      </c>
      <c r="R341" s="138">
        <f t="shared" si="22"/>
        <v>1.2500000000000001E-2</v>
      </c>
      <c r="S341" s="138">
        <v>0</v>
      </c>
      <c r="T341" s="139">
        <f t="shared" si="23"/>
        <v>0</v>
      </c>
      <c r="AR341" s="140" t="s">
        <v>145</v>
      </c>
      <c r="AT341" s="140" t="s">
        <v>301</v>
      </c>
      <c r="AU341" s="140" t="s">
        <v>79</v>
      </c>
      <c r="AY341" s="17" t="s">
        <v>117</v>
      </c>
      <c r="BE341" s="141">
        <f t="shared" si="24"/>
        <v>0</v>
      </c>
      <c r="BF341" s="141">
        <f t="shared" si="25"/>
        <v>0</v>
      </c>
      <c r="BG341" s="141">
        <f t="shared" si="26"/>
        <v>0</v>
      </c>
      <c r="BH341" s="141">
        <f t="shared" si="27"/>
        <v>0</v>
      </c>
      <c r="BI341" s="141">
        <f t="shared" si="28"/>
        <v>0</v>
      </c>
      <c r="BJ341" s="17" t="s">
        <v>77</v>
      </c>
      <c r="BK341" s="141">
        <f t="shared" si="29"/>
        <v>0</v>
      </c>
      <c r="BL341" s="17" t="s">
        <v>122</v>
      </c>
      <c r="BM341" s="140" t="s">
        <v>706</v>
      </c>
    </row>
    <row r="342" spans="2:65" s="1" customFormat="1" ht="16.5" customHeight="1" x14ac:dyDescent="0.2">
      <c r="B342" s="127"/>
      <c r="C342" s="128" t="s">
        <v>707</v>
      </c>
      <c r="D342" s="128" t="s">
        <v>118</v>
      </c>
      <c r="E342" s="129" t="s">
        <v>708</v>
      </c>
      <c r="F342" s="130" t="s">
        <v>709</v>
      </c>
      <c r="G342" s="131" t="s">
        <v>421</v>
      </c>
      <c r="H342" s="132">
        <v>46</v>
      </c>
      <c r="I342" s="133"/>
      <c r="J342" s="134">
        <f t="shared" si="20"/>
        <v>0</v>
      </c>
      <c r="K342" s="135"/>
      <c r="L342" s="32"/>
      <c r="M342" s="136" t="s">
        <v>1</v>
      </c>
      <c r="N342" s="137" t="s">
        <v>35</v>
      </c>
      <c r="P342" s="138">
        <f t="shared" si="21"/>
        <v>0</v>
      </c>
      <c r="Q342" s="138">
        <v>3.3E-4</v>
      </c>
      <c r="R342" s="138">
        <f t="shared" si="22"/>
        <v>1.5179999999999999E-2</v>
      </c>
      <c r="S342" s="138">
        <v>0</v>
      </c>
      <c r="T342" s="139">
        <f t="shared" si="23"/>
        <v>0</v>
      </c>
      <c r="AR342" s="140" t="s">
        <v>122</v>
      </c>
      <c r="AT342" s="140" t="s">
        <v>118</v>
      </c>
      <c r="AU342" s="140" t="s">
        <v>79</v>
      </c>
      <c r="AY342" s="17" t="s">
        <v>117</v>
      </c>
      <c r="BE342" s="141">
        <f t="shared" si="24"/>
        <v>0</v>
      </c>
      <c r="BF342" s="141">
        <f t="shared" si="25"/>
        <v>0</v>
      </c>
      <c r="BG342" s="141">
        <f t="shared" si="26"/>
        <v>0</v>
      </c>
      <c r="BH342" s="141">
        <f t="shared" si="27"/>
        <v>0</v>
      </c>
      <c r="BI342" s="141">
        <f t="shared" si="28"/>
        <v>0</v>
      </c>
      <c r="BJ342" s="17" t="s">
        <v>77</v>
      </c>
      <c r="BK342" s="141">
        <f t="shared" si="29"/>
        <v>0</v>
      </c>
      <c r="BL342" s="17" t="s">
        <v>122</v>
      </c>
      <c r="BM342" s="140" t="s">
        <v>710</v>
      </c>
    </row>
    <row r="343" spans="2:65" s="1" customFormat="1" ht="24.15" customHeight="1" x14ac:dyDescent="0.2">
      <c r="B343" s="127"/>
      <c r="C343" s="128" t="s">
        <v>711</v>
      </c>
      <c r="D343" s="128" t="s">
        <v>118</v>
      </c>
      <c r="E343" s="129" t="s">
        <v>712</v>
      </c>
      <c r="F343" s="130" t="s">
        <v>713</v>
      </c>
      <c r="G343" s="131" t="s">
        <v>189</v>
      </c>
      <c r="H343" s="132">
        <v>775</v>
      </c>
      <c r="I343" s="133"/>
      <c r="J343" s="134">
        <f t="shared" si="20"/>
        <v>0</v>
      </c>
      <c r="K343" s="135"/>
      <c r="L343" s="32"/>
      <c r="M343" s="136" t="s">
        <v>1</v>
      </c>
      <c r="N343" s="137" t="s">
        <v>35</v>
      </c>
      <c r="P343" s="138">
        <f t="shared" si="21"/>
        <v>0</v>
      </c>
      <c r="Q343" s="138">
        <v>1.9000000000000001E-4</v>
      </c>
      <c r="R343" s="138">
        <f t="shared" si="22"/>
        <v>0.14725000000000002</v>
      </c>
      <c r="S343" s="138">
        <v>0</v>
      </c>
      <c r="T343" s="139">
        <f t="shared" si="23"/>
        <v>0</v>
      </c>
      <c r="AR343" s="140" t="s">
        <v>122</v>
      </c>
      <c r="AT343" s="140" t="s">
        <v>118</v>
      </c>
      <c r="AU343" s="140" t="s">
        <v>79</v>
      </c>
      <c r="AY343" s="17" t="s">
        <v>117</v>
      </c>
      <c r="BE343" s="141">
        <f t="shared" si="24"/>
        <v>0</v>
      </c>
      <c r="BF343" s="141">
        <f t="shared" si="25"/>
        <v>0</v>
      </c>
      <c r="BG343" s="141">
        <f t="shared" si="26"/>
        <v>0</v>
      </c>
      <c r="BH343" s="141">
        <f t="shared" si="27"/>
        <v>0</v>
      </c>
      <c r="BI343" s="141">
        <f t="shared" si="28"/>
        <v>0</v>
      </c>
      <c r="BJ343" s="17" t="s">
        <v>77</v>
      </c>
      <c r="BK343" s="141">
        <f t="shared" si="29"/>
        <v>0</v>
      </c>
      <c r="BL343" s="17" t="s">
        <v>122</v>
      </c>
      <c r="BM343" s="140" t="s">
        <v>714</v>
      </c>
    </row>
    <row r="344" spans="2:65" s="1" customFormat="1" ht="24.15" customHeight="1" x14ac:dyDescent="0.2">
      <c r="B344" s="127"/>
      <c r="C344" s="128" t="s">
        <v>715</v>
      </c>
      <c r="D344" s="128" t="s">
        <v>118</v>
      </c>
      <c r="E344" s="129" t="s">
        <v>716</v>
      </c>
      <c r="F344" s="130" t="s">
        <v>717</v>
      </c>
      <c r="G344" s="131" t="s">
        <v>189</v>
      </c>
      <c r="H344" s="132">
        <v>619</v>
      </c>
      <c r="I344" s="133"/>
      <c r="J344" s="134">
        <f t="shared" si="20"/>
        <v>0</v>
      </c>
      <c r="K344" s="135"/>
      <c r="L344" s="32"/>
      <c r="M344" s="136" t="s">
        <v>1</v>
      </c>
      <c r="N344" s="137" t="s">
        <v>35</v>
      </c>
      <c r="P344" s="138">
        <f t="shared" si="21"/>
        <v>0</v>
      </c>
      <c r="Q344" s="138">
        <v>6.0000000000000002E-5</v>
      </c>
      <c r="R344" s="138">
        <f t="shared" si="22"/>
        <v>3.7139999999999999E-2</v>
      </c>
      <c r="S344" s="138">
        <v>0</v>
      </c>
      <c r="T344" s="139">
        <f t="shared" si="23"/>
        <v>0</v>
      </c>
      <c r="AR344" s="140" t="s">
        <v>122</v>
      </c>
      <c r="AT344" s="140" t="s">
        <v>118</v>
      </c>
      <c r="AU344" s="140" t="s">
        <v>79</v>
      </c>
      <c r="AY344" s="17" t="s">
        <v>117</v>
      </c>
      <c r="BE344" s="141">
        <f t="shared" si="24"/>
        <v>0</v>
      </c>
      <c r="BF344" s="141">
        <f t="shared" si="25"/>
        <v>0</v>
      </c>
      <c r="BG344" s="141">
        <f t="shared" si="26"/>
        <v>0</v>
      </c>
      <c r="BH344" s="141">
        <f t="shared" si="27"/>
        <v>0</v>
      </c>
      <c r="BI344" s="141">
        <f t="shared" si="28"/>
        <v>0</v>
      </c>
      <c r="BJ344" s="17" t="s">
        <v>77</v>
      </c>
      <c r="BK344" s="141">
        <f t="shared" si="29"/>
        <v>0</v>
      </c>
      <c r="BL344" s="17" t="s">
        <v>122</v>
      </c>
      <c r="BM344" s="140" t="s">
        <v>718</v>
      </c>
    </row>
    <row r="345" spans="2:65" s="1" customFormat="1" ht="24.15" customHeight="1" x14ac:dyDescent="0.2">
      <c r="B345" s="127"/>
      <c r="C345" s="128" t="s">
        <v>719</v>
      </c>
      <c r="D345" s="128" t="s">
        <v>118</v>
      </c>
      <c r="E345" s="129" t="s">
        <v>720</v>
      </c>
      <c r="F345" s="130" t="s">
        <v>721</v>
      </c>
      <c r="G345" s="131" t="s">
        <v>421</v>
      </c>
      <c r="H345" s="132">
        <v>52</v>
      </c>
      <c r="I345" s="133"/>
      <c r="J345" s="134">
        <f t="shared" si="20"/>
        <v>0</v>
      </c>
      <c r="K345" s="135"/>
      <c r="L345" s="32"/>
      <c r="M345" s="136" t="s">
        <v>1</v>
      </c>
      <c r="N345" s="137" t="s">
        <v>35</v>
      </c>
      <c r="P345" s="138">
        <f t="shared" si="21"/>
        <v>0</v>
      </c>
      <c r="Q345" s="138">
        <v>0</v>
      </c>
      <c r="R345" s="138">
        <f t="shared" si="22"/>
        <v>0</v>
      </c>
      <c r="S345" s="138">
        <v>0</v>
      </c>
      <c r="T345" s="139">
        <f t="shared" si="23"/>
        <v>0</v>
      </c>
      <c r="AR345" s="140" t="s">
        <v>122</v>
      </c>
      <c r="AT345" s="140" t="s">
        <v>118</v>
      </c>
      <c r="AU345" s="140" t="s">
        <v>79</v>
      </c>
      <c r="AY345" s="17" t="s">
        <v>117</v>
      </c>
      <c r="BE345" s="141">
        <f t="shared" si="24"/>
        <v>0</v>
      </c>
      <c r="BF345" s="141">
        <f t="shared" si="25"/>
        <v>0</v>
      </c>
      <c r="BG345" s="141">
        <f t="shared" si="26"/>
        <v>0</v>
      </c>
      <c r="BH345" s="141">
        <f t="shared" si="27"/>
        <v>0</v>
      </c>
      <c r="BI345" s="141">
        <f t="shared" si="28"/>
        <v>0</v>
      </c>
      <c r="BJ345" s="17" t="s">
        <v>77</v>
      </c>
      <c r="BK345" s="141">
        <f t="shared" si="29"/>
        <v>0</v>
      </c>
      <c r="BL345" s="17" t="s">
        <v>122</v>
      </c>
      <c r="BM345" s="140" t="s">
        <v>722</v>
      </c>
    </row>
    <row r="346" spans="2:65" s="1" customFormat="1" ht="21.75" customHeight="1" x14ac:dyDescent="0.2">
      <c r="B346" s="127"/>
      <c r="C346" s="128" t="s">
        <v>723</v>
      </c>
      <c r="D346" s="128" t="s">
        <v>118</v>
      </c>
      <c r="E346" s="129" t="s">
        <v>724</v>
      </c>
      <c r="F346" s="130" t="s">
        <v>725</v>
      </c>
      <c r="G346" s="131" t="s">
        <v>126</v>
      </c>
      <c r="H346" s="132">
        <v>1</v>
      </c>
      <c r="I346" s="133"/>
      <c r="J346" s="134">
        <f t="shared" si="20"/>
        <v>0</v>
      </c>
      <c r="K346" s="135"/>
      <c r="L346" s="32"/>
      <c r="M346" s="136" t="s">
        <v>1</v>
      </c>
      <c r="N346" s="137" t="s">
        <v>35</v>
      </c>
      <c r="P346" s="138">
        <f t="shared" si="21"/>
        <v>0</v>
      </c>
      <c r="Q346" s="138">
        <v>0</v>
      </c>
      <c r="R346" s="138">
        <f t="shared" si="22"/>
        <v>0</v>
      </c>
      <c r="S346" s="138">
        <v>0</v>
      </c>
      <c r="T346" s="139">
        <f t="shared" si="23"/>
        <v>0</v>
      </c>
      <c r="AR346" s="140" t="s">
        <v>122</v>
      </c>
      <c r="AT346" s="140" t="s">
        <v>118</v>
      </c>
      <c r="AU346" s="140" t="s">
        <v>79</v>
      </c>
      <c r="AY346" s="17" t="s">
        <v>117</v>
      </c>
      <c r="BE346" s="141">
        <f t="shared" si="24"/>
        <v>0</v>
      </c>
      <c r="BF346" s="141">
        <f t="shared" si="25"/>
        <v>0</v>
      </c>
      <c r="BG346" s="141">
        <f t="shared" si="26"/>
        <v>0</v>
      </c>
      <c r="BH346" s="141">
        <f t="shared" si="27"/>
        <v>0</v>
      </c>
      <c r="BI346" s="141">
        <f t="shared" si="28"/>
        <v>0</v>
      </c>
      <c r="BJ346" s="17" t="s">
        <v>77</v>
      </c>
      <c r="BK346" s="141">
        <f t="shared" si="29"/>
        <v>0</v>
      </c>
      <c r="BL346" s="17" t="s">
        <v>122</v>
      </c>
      <c r="BM346" s="140" t="s">
        <v>726</v>
      </c>
    </row>
    <row r="347" spans="2:65" s="1" customFormat="1" ht="16.5" customHeight="1" x14ac:dyDescent="0.2">
      <c r="B347" s="127"/>
      <c r="C347" s="128" t="s">
        <v>727</v>
      </c>
      <c r="D347" s="128" t="s">
        <v>118</v>
      </c>
      <c r="E347" s="129" t="s">
        <v>728</v>
      </c>
      <c r="F347" s="130" t="s">
        <v>729</v>
      </c>
      <c r="G347" s="131" t="s">
        <v>126</v>
      </c>
      <c r="H347" s="132">
        <v>3</v>
      </c>
      <c r="I347" s="133"/>
      <c r="J347" s="134">
        <f t="shared" si="20"/>
        <v>0</v>
      </c>
      <c r="K347" s="135"/>
      <c r="L347" s="32"/>
      <c r="M347" s="136" t="s">
        <v>1</v>
      </c>
      <c r="N347" s="137" t="s">
        <v>35</v>
      </c>
      <c r="P347" s="138">
        <f t="shared" si="21"/>
        <v>0</v>
      </c>
      <c r="Q347" s="138">
        <v>0</v>
      </c>
      <c r="R347" s="138">
        <f t="shared" si="22"/>
        <v>0</v>
      </c>
      <c r="S347" s="138">
        <v>0</v>
      </c>
      <c r="T347" s="139">
        <f t="shared" si="23"/>
        <v>0</v>
      </c>
      <c r="AR347" s="140" t="s">
        <v>122</v>
      </c>
      <c r="AT347" s="140" t="s">
        <v>118</v>
      </c>
      <c r="AU347" s="140" t="s">
        <v>79</v>
      </c>
      <c r="AY347" s="17" t="s">
        <v>117</v>
      </c>
      <c r="BE347" s="141">
        <f t="shared" si="24"/>
        <v>0</v>
      </c>
      <c r="BF347" s="141">
        <f t="shared" si="25"/>
        <v>0</v>
      </c>
      <c r="BG347" s="141">
        <f t="shared" si="26"/>
        <v>0</v>
      </c>
      <c r="BH347" s="141">
        <f t="shared" si="27"/>
        <v>0</v>
      </c>
      <c r="BI347" s="141">
        <f t="shared" si="28"/>
        <v>0</v>
      </c>
      <c r="BJ347" s="17" t="s">
        <v>77</v>
      </c>
      <c r="BK347" s="141">
        <f t="shared" si="29"/>
        <v>0</v>
      </c>
      <c r="BL347" s="17" t="s">
        <v>122</v>
      </c>
      <c r="BM347" s="140" t="s">
        <v>730</v>
      </c>
    </row>
    <row r="348" spans="2:65" s="1" customFormat="1" ht="16.5" customHeight="1" x14ac:dyDescent="0.2">
      <c r="B348" s="127"/>
      <c r="C348" s="128" t="s">
        <v>731</v>
      </c>
      <c r="D348" s="128" t="s">
        <v>118</v>
      </c>
      <c r="E348" s="129" t="s">
        <v>732</v>
      </c>
      <c r="F348" s="130" t="s">
        <v>733</v>
      </c>
      <c r="G348" s="131" t="s">
        <v>126</v>
      </c>
      <c r="H348" s="132">
        <v>1</v>
      </c>
      <c r="I348" s="133"/>
      <c r="J348" s="134">
        <f t="shared" si="20"/>
        <v>0</v>
      </c>
      <c r="K348" s="135"/>
      <c r="L348" s="32"/>
      <c r="M348" s="136" t="s">
        <v>1</v>
      </c>
      <c r="N348" s="137" t="s">
        <v>35</v>
      </c>
      <c r="P348" s="138">
        <f t="shared" si="21"/>
        <v>0</v>
      </c>
      <c r="Q348" s="138">
        <v>0</v>
      </c>
      <c r="R348" s="138">
        <f t="shared" si="22"/>
        <v>0</v>
      </c>
      <c r="S348" s="138">
        <v>0</v>
      </c>
      <c r="T348" s="139">
        <f t="shared" si="23"/>
        <v>0</v>
      </c>
      <c r="AR348" s="140" t="s">
        <v>122</v>
      </c>
      <c r="AT348" s="140" t="s">
        <v>118</v>
      </c>
      <c r="AU348" s="140" t="s">
        <v>79</v>
      </c>
      <c r="AY348" s="17" t="s">
        <v>117</v>
      </c>
      <c r="BE348" s="141">
        <f t="shared" si="24"/>
        <v>0</v>
      </c>
      <c r="BF348" s="141">
        <f t="shared" si="25"/>
        <v>0</v>
      </c>
      <c r="BG348" s="141">
        <f t="shared" si="26"/>
        <v>0</v>
      </c>
      <c r="BH348" s="141">
        <f t="shared" si="27"/>
        <v>0</v>
      </c>
      <c r="BI348" s="141">
        <f t="shared" si="28"/>
        <v>0</v>
      </c>
      <c r="BJ348" s="17" t="s">
        <v>77</v>
      </c>
      <c r="BK348" s="141">
        <f t="shared" si="29"/>
        <v>0</v>
      </c>
      <c r="BL348" s="17" t="s">
        <v>122</v>
      </c>
      <c r="BM348" s="140" t="s">
        <v>734</v>
      </c>
    </row>
    <row r="349" spans="2:65" s="1" customFormat="1" ht="21.75" customHeight="1" x14ac:dyDescent="0.2">
      <c r="B349" s="127"/>
      <c r="C349" s="128" t="s">
        <v>735</v>
      </c>
      <c r="D349" s="128" t="s">
        <v>118</v>
      </c>
      <c r="E349" s="129" t="s">
        <v>736</v>
      </c>
      <c r="F349" s="130" t="s">
        <v>737</v>
      </c>
      <c r="G349" s="131" t="s">
        <v>738</v>
      </c>
      <c r="H349" s="132">
        <v>7</v>
      </c>
      <c r="I349" s="133"/>
      <c r="J349" s="134">
        <f t="shared" si="20"/>
        <v>0</v>
      </c>
      <c r="K349" s="135"/>
      <c r="L349" s="32"/>
      <c r="M349" s="136" t="s">
        <v>1</v>
      </c>
      <c r="N349" s="137" t="s">
        <v>35</v>
      </c>
      <c r="P349" s="138">
        <f t="shared" si="21"/>
        <v>0</v>
      </c>
      <c r="Q349" s="138">
        <v>0</v>
      </c>
      <c r="R349" s="138">
        <f t="shared" si="22"/>
        <v>0</v>
      </c>
      <c r="S349" s="138">
        <v>0</v>
      </c>
      <c r="T349" s="139">
        <f t="shared" si="23"/>
        <v>0</v>
      </c>
      <c r="AR349" s="140" t="s">
        <v>122</v>
      </c>
      <c r="AT349" s="140" t="s">
        <v>118</v>
      </c>
      <c r="AU349" s="140" t="s">
        <v>79</v>
      </c>
      <c r="AY349" s="17" t="s">
        <v>117</v>
      </c>
      <c r="BE349" s="141">
        <f t="shared" si="24"/>
        <v>0</v>
      </c>
      <c r="BF349" s="141">
        <f t="shared" si="25"/>
        <v>0</v>
      </c>
      <c r="BG349" s="141">
        <f t="shared" si="26"/>
        <v>0</v>
      </c>
      <c r="BH349" s="141">
        <f t="shared" si="27"/>
        <v>0</v>
      </c>
      <c r="BI349" s="141">
        <f t="shared" si="28"/>
        <v>0</v>
      </c>
      <c r="BJ349" s="17" t="s">
        <v>77</v>
      </c>
      <c r="BK349" s="141">
        <f t="shared" si="29"/>
        <v>0</v>
      </c>
      <c r="BL349" s="17" t="s">
        <v>122</v>
      </c>
      <c r="BM349" s="140" t="s">
        <v>739</v>
      </c>
    </row>
    <row r="350" spans="2:65" s="1" customFormat="1" ht="21.75" customHeight="1" x14ac:dyDescent="0.2">
      <c r="B350" s="127"/>
      <c r="C350" s="128" t="s">
        <v>740</v>
      </c>
      <c r="D350" s="128" t="s">
        <v>118</v>
      </c>
      <c r="E350" s="129" t="s">
        <v>741</v>
      </c>
      <c r="F350" s="130" t="s">
        <v>742</v>
      </c>
      <c r="G350" s="131" t="s">
        <v>421</v>
      </c>
      <c r="H350" s="132">
        <v>1</v>
      </c>
      <c r="I350" s="133"/>
      <c r="J350" s="134">
        <f t="shared" si="20"/>
        <v>0</v>
      </c>
      <c r="K350" s="135"/>
      <c r="L350" s="32"/>
      <c r="M350" s="136" t="s">
        <v>1</v>
      </c>
      <c r="N350" s="137" t="s">
        <v>35</v>
      </c>
      <c r="P350" s="138">
        <f t="shared" si="21"/>
        <v>0</v>
      </c>
      <c r="Q350" s="138">
        <v>0</v>
      </c>
      <c r="R350" s="138">
        <f t="shared" si="22"/>
        <v>0</v>
      </c>
      <c r="S350" s="138">
        <v>0</v>
      </c>
      <c r="T350" s="139">
        <f t="shared" si="23"/>
        <v>0</v>
      </c>
      <c r="AR350" s="140" t="s">
        <v>122</v>
      </c>
      <c r="AT350" s="140" t="s">
        <v>118</v>
      </c>
      <c r="AU350" s="140" t="s">
        <v>79</v>
      </c>
      <c r="AY350" s="17" t="s">
        <v>117</v>
      </c>
      <c r="BE350" s="141">
        <f t="shared" si="24"/>
        <v>0</v>
      </c>
      <c r="BF350" s="141">
        <f t="shared" si="25"/>
        <v>0</v>
      </c>
      <c r="BG350" s="141">
        <f t="shared" si="26"/>
        <v>0</v>
      </c>
      <c r="BH350" s="141">
        <f t="shared" si="27"/>
        <v>0</v>
      </c>
      <c r="BI350" s="141">
        <f t="shared" si="28"/>
        <v>0</v>
      </c>
      <c r="BJ350" s="17" t="s">
        <v>77</v>
      </c>
      <c r="BK350" s="141">
        <f t="shared" si="29"/>
        <v>0</v>
      </c>
      <c r="BL350" s="17" t="s">
        <v>122</v>
      </c>
      <c r="BM350" s="140" t="s">
        <v>743</v>
      </c>
    </row>
    <row r="351" spans="2:65" s="1" customFormat="1" ht="33" customHeight="1" x14ac:dyDescent="0.2">
      <c r="B351" s="127"/>
      <c r="C351" s="128" t="s">
        <v>744</v>
      </c>
      <c r="D351" s="128" t="s">
        <v>118</v>
      </c>
      <c r="E351" s="129" t="s">
        <v>745</v>
      </c>
      <c r="F351" s="130" t="s">
        <v>746</v>
      </c>
      <c r="G351" s="131" t="s">
        <v>421</v>
      </c>
      <c r="H351" s="132">
        <v>5</v>
      </c>
      <c r="I351" s="133"/>
      <c r="J351" s="134">
        <f t="shared" si="20"/>
        <v>0</v>
      </c>
      <c r="K351" s="135"/>
      <c r="L351" s="32"/>
      <c r="M351" s="136" t="s">
        <v>1</v>
      </c>
      <c r="N351" s="137" t="s">
        <v>35</v>
      </c>
      <c r="P351" s="138">
        <f t="shared" si="21"/>
        <v>0</v>
      </c>
      <c r="Q351" s="138">
        <v>0</v>
      </c>
      <c r="R351" s="138">
        <f t="shared" si="22"/>
        <v>0</v>
      </c>
      <c r="S351" s="138">
        <v>0</v>
      </c>
      <c r="T351" s="139">
        <f t="shared" si="23"/>
        <v>0</v>
      </c>
      <c r="AR351" s="140" t="s">
        <v>122</v>
      </c>
      <c r="AT351" s="140" t="s">
        <v>118</v>
      </c>
      <c r="AU351" s="140" t="s">
        <v>79</v>
      </c>
      <c r="AY351" s="17" t="s">
        <v>117</v>
      </c>
      <c r="BE351" s="141">
        <f t="shared" si="24"/>
        <v>0</v>
      </c>
      <c r="BF351" s="141">
        <f t="shared" si="25"/>
        <v>0</v>
      </c>
      <c r="BG351" s="141">
        <f t="shared" si="26"/>
        <v>0</v>
      </c>
      <c r="BH351" s="141">
        <f t="shared" si="27"/>
        <v>0</v>
      </c>
      <c r="BI351" s="141">
        <f t="shared" si="28"/>
        <v>0</v>
      </c>
      <c r="BJ351" s="17" t="s">
        <v>77</v>
      </c>
      <c r="BK351" s="141">
        <f t="shared" si="29"/>
        <v>0</v>
      </c>
      <c r="BL351" s="17" t="s">
        <v>122</v>
      </c>
      <c r="BM351" s="140" t="s">
        <v>747</v>
      </c>
    </row>
    <row r="352" spans="2:65" s="10" customFormat="1" ht="22.95" customHeight="1" x14ac:dyDescent="0.25">
      <c r="B352" s="117"/>
      <c r="D352" s="118" t="s">
        <v>69</v>
      </c>
      <c r="E352" s="151" t="s">
        <v>149</v>
      </c>
      <c r="F352" s="151" t="s">
        <v>748</v>
      </c>
      <c r="I352" s="120"/>
      <c r="J352" s="152">
        <f>BK352</f>
        <v>0</v>
      </c>
      <c r="L352" s="117"/>
      <c r="M352" s="122"/>
      <c r="P352" s="123">
        <f>P353+P354+P359+P362+P382</f>
        <v>0</v>
      </c>
      <c r="R352" s="123">
        <f>R353+R354+R359+R362+R382</f>
        <v>1.9762200000000001</v>
      </c>
      <c r="T352" s="124">
        <f>T353+T354+T359+T362+T382</f>
        <v>16.237000000000002</v>
      </c>
      <c r="AR352" s="118" t="s">
        <v>77</v>
      </c>
      <c r="AT352" s="125" t="s">
        <v>69</v>
      </c>
      <c r="AU352" s="125" t="s">
        <v>77</v>
      </c>
      <c r="AY352" s="118" t="s">
        <v>117</v>
      </c>
      <c r="BK352" s="126">
        <f>BK353+BK354+BK359+BK362+BK382</f>
        <v>0</v>
      </c>
    </row>
    <row r="353" spans="2:65" s="1" customFormat="1" ht="24.15" customHeight="1" x14ac:dyDescent="0.2">
      <c r="B353" s="127"/>
      <c r="C353" s="128" t="s">
        <v>749</v>
      </c>
      <c r="D353" s="128" t="s">
        <v>118</v>
      </c>
      <c r="E353" s="129" t="s">
        <v>750</v>
      </c>
      <c r="F353" s="130" t="s">
        <v>751</v>
      </c>
      <c r="G353" s="131" t="s">
        <v>126</v>
      </c>
      <c r="H353" s="132">
        <v>1</v>
      </c>
      <c r="I353" s="133"/>
      <c r="J353" s="134">
        <f>ROUND(I353*H353,2)</f>
        <v>0</v>
      </c>
      <c r="K353" s="135"/>
      <c r="L353" s="32"/>
      <c r="M353" s="136" t="s">
        <v>1</v>
      </c>
      <c r="N353" s="137" t="s">
        <v>35</v>
      </c>
      <c r="P353" s="138">
        <f>O353*H353</f>
        <v>0</v>
      </c>
      <c r="Q353" s="138">
        <v>0</v>
      </c>
      <c r="R353" s="138">
        <f>Q353*H353</f>
        <v>0</v>
      </c>
      <c r="S353" s="138">
        <v>0</v>
      </c>
      <c r="T353" s="139">
        <f>S353*H353</f>
        <v>0</v>
      </c>
      <c r="AR353" s="140" t="s">
        <v>122</v>
      </c>
      <c r="AT353" s="140" t="s">
        <v>118</v>
      </c>
      <c r="AU353" s="140" t="s">
        <v>79</v>
      </c>
      <c r="AY353" s="17" t="s">
        <v>117</v>
      </c>
      <c r="BE353" s="141">
        <f>IF(N353="základní",J353,0)</f>
        <v>0</v>
      </c>
      <c r="BF353" s="141">
        <f>IF(N353="snížená",J353,0)</f>
        <v>0</v>
      </c>
      <c r="BG353" s="141">
        <f>IF(N353="zákl. přenesená",J353,0)</f>
        <v>0</v>
      </c>
      <c r="BH353" s="141">
        <f>IF(N353="sníž. přenesená",J353,0)</f>
        <v>0</v>
      </c>
      <c r="BI353" s="141">
        <f>IF(N353="nulová",J353,0)</f>
        <v>0</v>
      </c>
      <c r="BJ353" s="17" t="s">
        <v>77</v>
      </c>
      <c r="BK353" s="141">
        <f>ROUND(I353*H353,2)</f>
        <v>0</v>
      </c>
      <c r="BL353" s="17" t="s">
        <v>122</v>
      </c>
      <c r="BM353" s="140" t="s">
        <v>752</v>
      </c>
    </row>
    <row r="354" spans="2:65" s="10" customFormat="1" ht="20.85" customHeight="1" x14ac:dyDescent="0.25">
      <c r="B354" s="117"/>
      <c r="D354" s="118" t="s">
        <v>69</v>
      </c>
      <c r="E354" s="151" t="s">
        <v>617</v>
      </c>
      <c r="F354" s="151" t="s">
        <v>753</v>
      </c>
      <c r="I354" s="120"/>
      <c r="J354" s="152">
        <f>BK354</f>
        <v>0</v>
      </c>
      <c r="L354" s="117"/>
      <c r="M354" s="122"/>
      <c r="P354" s="123">
        <f>SUM(P355:P358)</f>
        <v>0</v>
      </c>
      <c r="R354" s="123">
        <f>SUM(R355:R358)</f>
        <v>1.6202200000000002</v>
      </c>
      <c r="T354" s="124">
        <f>SUM(T355:T358)</f>
        <v>0</v>
      </c>
      <c r="AR354" s="118" t="s">
        <v>77</v>
      </c>
      <c r="AT354" s="125" t="s">
        <v>69</v>
      </c>
      <c r="AU354" s="125" t="s">
        <v>79</v>
      </c>
      <c r="AY354" s="118" t="s">
        <v>117</v>
      </c>
      <c r="BK354" s="126">
        <f>SUM(BK355:BK358)</f>
        <v>0</v>
      </c>
    </row>
    <row r="355" spans="2:65" s="1" customFormat="1" ht="24.15" customHeight="1" x14ac:dyDescent="0.2">
      <c r="B355" s="127"/>
      <c r="C355" s="128" t="s">
        <v>754</v>
      </c>
      <c r="D355" s="128" t="s">
        <v>118</v>
      </c>
      <c r="E355" s="129" t="s">
        <v>755</v>
      </c>
      <c r="F355" s="130" t="s">
        <v>756</v>
      </c>
      <c r="G355" s="131" t="s">
        <v>189</v>
      </c>
      <c r="H355" s="132">
        <v>7</v>
      </c>
      <c r="I355" s="133"/>
      <c r="J355" s="134">
        <f>ROUND(I355*H355,2)</f>
        <v>0</v>
      </c>
      <c r="K355" s="135"/>
      <c r="L355" s="32"/>
      <c r="M355" s="136" t="s">
        <v>1</v>
      </c>
      <c r="N355" s="137" t="s">
        <v>35</v>
      </c>
      <c r="P355" s="138">
        <f>O355*H355</f>
        <v>0</v>
      </c>
      <c r="Q355" s="138">
        <v>0.11934</v>
      </c>
      <c r="R355" s="138">
        <f>Q355*H355</f>
        <v>0.83538000000000001</v>
      </c>
      <c r="S355" s="138">
        <v>0</v>
      </c>
      <c r="T355" s="139">
        <f>S355*H355</f>
        <v>0</v>
      </c>
      <c r="AR355" s="140" t="s">
        <v>122</v>
      </c>
      <c r="AT355" s="140" t="s">
        <v>118</v>
      </c>
      <c r="AU355" s="140" t="s">
        <v>128</v>
      </c>
      <c r="AY355" s="17" t="s">
        <v>117</v>
      </c>
      <c r="BE355" s="141">
        <f>IF(N355="základní",J355,0)</f>
        <v>0</v>
      </c>
      <c r="BF355" s="141">
        <f>IF(N355="snížená",J355,0)</f>
        <v>0</v>
      </c>
      <c r="BG355" s="141">
        <f>IF(N355="zákl. přenesená",J355,0)</f>
        <v>0</v>
      </c>
      <c r="BH355" s="141">
        <f>IF(N355="sníž. přenesená",J355,0)</f>
        <v>0</v>
      </c>
      <c r="BI355" s="141">
        <f>IF(N355="nulová",J355,0)</f>
        <v>0</v>
      </c>
      <c r="BJ355" s="17" t="s">
        <v>77</v>
      </c>
      <c r="BK355" s="141">
        <f>ROUND(I355*H355,2)</f>
        <v>0</v>
      </c>
      <c r="BL355" s="17" t="s">
        <v>122</v>
      </c>
      <c r="BM355" s="140" t="s">
        <v>757</v>
      </c>
    </row>
    <row r="356" spans="2:65" s="1" customFormat="1" ht="24.15" customHeight="1" x14ac:dyDescent="0.2">
      <c r="B356" s="127"/>
      <c r="C356" s="181" t="s">
        <v>758</v>
      </c>
      <c r="D356" s="181" t="s">
        <v>301</v>
      </c>
      <c r="E356" s="182" t="s">
        <v>759</v>
      </c>
      <c r="F356" s="183" t="s">
        <v>760</v>
      </c>
      <c r="G356" s="184" t="s">
        <v>189</v>
      </c>
      <c r="H356" s="185">
        <v>7</v>
      </c>
      <c r="I356" s="186"/>
      <c r="J356" s="187">
        <f>ROUND(I356*H356,2)</f>
        <v>0</v>
      </c>
      <c r="K356" s="188"/>
      <c r="L356" s="189"/>
      <c r="M356" s="190" t="s">
        <v>1</v>
      </c>
      <c r="N356" s="191" t="s">
        <v>35</v>
      </c>
      <c r="P356" s="138">
        <f>O356*H356</f>
        <v>0</v>
      </c>
      <c r="Q356" s="138">
        <v>5.6120000000000003E-2</v>
      </c>
      <c r="R356" s="138">
        <f>Q356*H356</f>
        <v>0.39284000000000002</v>
      </c>
      <c r="S356" s="138">
        <v>0</v>
      </c>
      <c r="T356" s="139">
        <f>S356*H356</f>
        <v>0</v>
      </c>
      <c r="AR356" s="140" t="s">
        <v>145</v>
      </c>
      <c r="AT356" s="140" t="s">
        <v>301</v>
      </c>
      <c r="AU356" s="140" t="s">
        <v>128</v>
      </c>
      <c r="AY356" s="17" t="s">
        <v>117</v>
      </c>
      <c r="BE356" s="141">
        <f>IF(N356="základní",J356,0)</f>
        <v>0</v>
      </c>
      <c r="BF356" s="141">
        <f>IF(N356="snížená",J356,0)</f>
        <v>0</v>
      </c>
      <c r="BG356" s="141">
        <f>IF(N356="zákl. přenesená",J356,0)</f>
        <v>0</v>
      </c>
      <c r="BH356" s="141">
        <f>IF(N356="sníž. přenesená",J356,0)</f>
        <v>0</v>
      </c>
      <c r="BI356" s="141">
        <f>IF(N356="nulová",J356,0)</f>
        <v>0</v>
      </c>
      <c r="BJ356" s="17" t="s">
        <v>77</v>
      </c>
      <c r="BK356" s="141">
        <f>ROUND(I356*H356,2)</f>
        <v>0</v>
      </c>
      <c r="BL356" s="17" t="s">
        <v>122</v>
      </c>
      <c r="BM356" s="140" t="s">
        <v>761</v>
      </c>
    </row>
    <row r="357" spans="2:65" s="1" customFormat="1" ht="24.15" customHeight="1" x14ac:dyDescent="0.2">
      <c r="B357" s="127"/>
      <c r="C357" s="128" t="s">
        <v>762</v>
      </c>
      <c r="D357" s="128" t="s">
        <v>118</v>
      </c>
      <c r="E357" s="129" t="s">
        <v>763</v>
      </c>
      <c r="F357" s="130" t="s">
        <v>764</v>
      </c>
      <c r="G357" s="131" t="s">
        <v>189</v>
      </c>
      <c r="H357" s="132">
        <v>7</v>
      </c>
      <c r="I357" s="133"/>
      <c r="J357" s="134">
        <f>ROUND(I357*H357,2)</f>
        <v>0</v>
      </c>
      <c r="K357" s="135"/>
      <c r="L357" s="32"/>
      <c r="M357" s="136" t="s">
        <v>1</v>
      </c>
      <c r="N357" s="137" t="s">
        <v>35</v>
      </c>
      <c r="P357" s="138">
        <f>O357*H357</f>
        <v>0</v>
      </c>
      <c r="Q357" s="138">
        <v>0</v>
      </c>
      <c r="R357" s="138">
        <f>Q357*H357</f>
        <v>0</v>
      </c>
      <c r="S357" s="138">
        <v>0</v>
      </c>
      <c r="T357" s="139">
        <f>S357*H357</f>
        <v>0</v>
      </c>
      <c r="AR357" s="140" t="s">
        <v>122</v>
      </c>
      <c r="AT357" s="140" t="s">
        <v>118</v>
      </c>
      <c r="AU357" s="140" t="s">
        <v>128</v>
      </c>
      <c r="AY357" s="17" t="s">
        <v>117</v>
      </c>
      <c r="BE357" s="141">
        <f>IF(N357="základní",J357,0)</f>
        <v>0</v>
      </c>
      <c r="BF357" s="141">
        <f>IF(N357="snížená",J357,0)</f>
        <v>0</v>
      </c>
      <c r="BG357" s="141">
        <f>IF(N357="zákl. přenesená",J357,0)</f>
        <v>0</v>
      </c>
      <c r="BH357" s="141">
        <f>IF(N357="sníž. přenesená",J357,0)</f>
        <v>0</v>
      </c>
      <c r="BI357" s="141">
        <f>IF(N357="nulová",J357,0)</f>
        <v>0</v>
      </c>
      <c r="BJ357" s="17" t="s">
        <v>77</v>
      </c>
      <c r="BK357" s="141">
        <f>ROUND(I357*H357,2)</f>
        <v>0</v>
      </c>
      <c r="BL357" s="17" t="s">
        <v>122</v>
      </c>
      <c r="BM357" s="140" t="s">
        <v>765</v>
      </c>
    </row>
    <row r="358" spans="2:65" s="1" customFormat="1" ht="24.15" customHeight="1" x14ac:dyDescent="0.2">
      <c r="B358" s="127"/>
      <c r="C358" s="181" t="s">
        <v>766</v>
      </c>
      <c r="D358" s="181" t="s">
        <v>301</v>
      </c>
      <c r="E358" s="182" t="s">
        <v>767</v>
      </c>
      <c r="F358" s="183" t="s">
        <v>768</v>
      </c>
      <c r="G358" s="184" t="s">
        <v>189</v>
      </c>
      <c r="H358" s="185">
        <v>7</v>
      </c>
      <c r="I358" s="186"/>
      <c r="J358" s="187">
        <f>ROUND(I358*H358,2)</f>
        <v>0</v>
      </c>
      <c r="K358" s="188"/>
      <c r="L358" s="189"/>
      <c r="M358" s="190" t="s">
        <v>1</v>
      </c>
      <c r="N358" s="191" t="s">
        <v>35</v>
      </c>
      <c r="P358" s="138">
        <f>O358*H358</f>
        <v>0</v>
      </c>
      <c r="Q358" s="138">
        <v>5.6000000000000001E-2</v>
      </c>
      <c r="R358" s="138">
        <f>Q358*H358</f>
        <v>0.39200000000000002</v>
      </c>
      <c r="S358" s="138">
        <v>0</v>
      </c>
      <c r="T358" s="139">
        <f>S358*H358</f>
        <v>0</v>
      </c>
      <c r="AR358" s="140" t="s">
        <v>145</v>
      </c>
      <c r="AT358" s="140" t="s">
        <v>301</v>
      </c>
      <c r="AU358" s="140" t="s">
        <v>128</v>
      </c>
      <c r="AY358" s="17" t="s">
        <v>117</v>
      </c>
      <c r="BE358" s="141">
        <f>IF(N358="základní",J358,0)</f>
        <v>0</v>
      </c>
      <c r="BF358" s="141">
        <f>IF(N358="snížená",J358,0)</f>
        <v>0</v>
      </c>
      <c r="BG358" s="141">
        <f>IF(N358="zákl. přenesená",J358,0)</f>
        <v>0</v>
      </c>
      <c r="BH358" s="141">
        <f>IF(N358="sníž. přenesená",J358,0)</f>
        <v>0</v>
      </c>
      <c r="BI358" s="141">
        <f>IF(N358="nulová",J358,0)</f>
        <v>0</v>
      </c>
      <c r="BJ358" s="17" t="s">
        <v>77</v>
      </c>
      <c r="BK358" s="141">
        <f>ROUND(I358*H358,2)</f>
        <v>0</v>
      </c>
      <c r="BL358" s="17" t="s">
        <v>122</v>
      </c>
      <c r="BM358" s="140" t="s">
        <v>769</v>
      </c>
    </row>
    <row r="359" spans="2:65" s="10" customFormat="1" ht="20.85" customHeight="1" x14ac:dyDescent="0.25">
      <c r="B359" s="117"/>
      <c r="D359" s="118" t="s">
        <v>69</v>
      </c>
      <c r="E359" s="151" t="s">
        <v>625</v>
      </c>
      <c r="F359" s="151" t="s">
        <v>770</v>
      </c>
      <c r="I359" s="120"/>
      <c r="J359" s="152">
        <f>BK359</f>
        <v>0</v>
      </c>
      <c r="L359" s="117"/>
      <c r="M359" s="122"/>
      <c r="P359" s="123">
        <f>SUM(P360:P361)</f>
        <v>0</v>
      </c>
      <c r="R359" s="123">
        <f>SUM(R360:R361)</f>
        <v>0.35599999999999998</v>
      </c>
      <c r="T359" s="124">
        <f>SUM(T360:T361)</f>
        <v>0</v>
      </c>
      <c r="AR359" s="118" t="s">
        <v>77</v>
      </c>
      <c r="AT359" s="125" t="s">
        <v>69</v>
      </c>
      <c r="AU359" s="125" t="s">
        <v>79</v>
      </c>
      <c r="AY359" s="118" t="s">
        <v>117</v>
      </c>
      <c r="BK359" s="126">
        <f>SUM(BK360:BK361)</f>
        <v>0</v>
      </c>
    </row>
    <row r="360" spans="2:65" s="1" customFormat="1" ht="24.15" customHeight="1" x14ac:dyDescent="0.2">
      <c r="B360" s="127"/>
      <c r="C360" s="128" t="s">
        <v>771</v>
      </c>
      <c r="D360" s="128" t="s">
        <v>118</v>
      </c>
      <c r="E360" s="129" t="s">
        <v>772</v>
      </c>
      <c r="F360" s="130" t="s">
        <v>773</v>
      </c>
      <c r="G360" s="131" t="s">
        <v>189</v>
      </c>
      <c r="H360" s="132">
        <v>3.3</v>
      </c>
      <c r="I360" s="133"/>
      <c r="J360" s="134">
        <f>ROUND(I360*H360,2)</f>
        <v>0</v>
      </c>
      <c r="K360" s="135"/>
      <c r="L360" s="32"/>
      <c r="M360" s="136" t="s">
        <v>1</v>
      </c>
      <c r="N360" s="137" t="s">
        <v>35</v>
      </c>
      <c r="P360" s="138">
        <f>O360*H360</f>
        <v>0</v>
      </c>
      <c r="Q360" s="138">
        <v>0</v>
      </c>
      <c r="R360" s="138">
        <f>Q360*H360</f>
        <v>0</v>
      </c>
      <c r="S360" s="138">
        <v>0</v>
      </c>
      <c r="T360" s="139">
        <f>S360*H360</f>
        <v>0</v>
      </c>
      <c r="AR360" s="140" t="s">
        <v>122</v>
      </c>
      <c r="AT360" s="140" t="s">
        <v>118</v>
      </c>
      <c r="AU360" s="140" t="s">
        <v>128</v>
      </c>
      <c r="AY360" s="17" t="s">
        <v>117</v>
      </c>
      <c r="BE360" s="141">
        <f>IF(N360="základní",J360,0)</f>
        <v>0</v>
      </c>
      <c r="BF360" s="141">
        <f>IF(N360="snížená",J360,0)</f>
        <v>0</v>
      </c>
      <c r="BG360" s="141">
        <f>IF(N360="zákl. přenesená",J360,0)</f>
        <v>0</v>
      </c>
      <c r="BH360" s="141">
        <f>IF(N360="sníž. přenesená",J360,0)</f>
        <v>0</v>
      </c>
      <c r="BI360" s="141">
        <f>IF(N360="nulová",J360,0)</f>
        <v>0</v>
      </c>
      <c r="BJ360" s="17" t="s">
        <v>77</v>
      </c>
      <c r="BK360" s="141">
        <f>ROUND(I360*H360,2)</f>
        <v>0</v>
      </c>
      <c r="BL360" s="17" t="s">
        <v>122</v>
      </c>
      <c r="BM360" s="140" t="s">
        <v>774</v>
      </c>
    </row>
    <row r="361" spans="2:65" s="1" customFormat="1" ht="24.15" customHeight="1" x14ac:dyDescent="0.2">
      <c r="B361" s="127"/>
      <c r="C361" s="181" t="s">
        <v>775</v>
      </c>
      <c r="D361" s="181" t="s">
        <v>301</v>
      </c>
      <c r="E361" s="182" t="s">
        <v>776</v>
      </c>
      <c r="F361" s="183" t="s">
        <v>777</v>
      </c>
      <c r="G361" s="184" t="s">
        <v>421</v>
      </c>
      <c r="H361" s="185">
        <v>10</v>
      </c>
      <c r="I361" s="186"/>
      <c r="J361" s="187">
        <f>ROUND(I361*H361,2)</f>
        <v>0</v>
      </c>
      <c r="K361" s="188"/>
      <c r="L361" s="189"/>
      <c r="M361" s="190" t="s">
        <v>1</v>
      </c>
      <c r="N361" s="191" t="s">
        <v>35</v>
      </c>
      <c r="P361" s="138">
        <f>O361*H361</f>
        <v>0</v>
      </c>
      <c r="Q361" s="138">
        <v>3.56E-2</v>
      </c>
      <c r="R361" s="138">
        <f>Q361*H361</f>
        <v>0.35599999999999998</v>
      </c>
      <c r="S361" s="138">
        <v>0</v>
      </c>
      <c r="T361" s="139">
        <f>S361*H361</f>
        <v>0</v>
      </c>
      <c r="AR361" s="140" t="s">
        <v>145</v>
      </c>
      <c r="AT361" s="140" t="s">
        <v>301</v>
      </c>
      <c r="AU361" s="140" t="s">
        <v>128</v>
      </c>
      <c r="AY361" s="17" t="s">
        <v>117</v>
      </c>
      <c r="BE361" s="141">
        <f>IF(N361="základní",J361,0)</f>
        <v>0</v>
      </c>
      <c r="BF361" s="141">
        <f>IF(N361="snížená",J361,0)</f>
        <v>0</v>
      </c>
      <c r="BG361" s="141">
        <f>IF(N361="zákl. přenesená",J361,0)</f>
        <v>0</v>
      </c>
      <c r="BH361" s="141">
        <f>IF(N361="sníž. přenesená",J361,0)</f>
        <v>0</v>
      </c>
      <c r="BI361" s="141">
        <f>IF(N361="nulová",J361,0)</f>
        <v>0</v>
      </c>
      <c r="BJ361" s="17" t="s">
        <v>77</v>
      </c>
      <c r="BK361" s="141">
        <f>ROUND(I361*H361,2)</f>
        <v>0</v>
      </c>
      <c r="BL361" s="17" t="s">
        <v>122</v>
      </c>
      <c r="BM361" s="140" t="s">
        <v>778</v>
      </c>
    </row>
    <row r="362" spans="2:65" s="10" customFormat="1" ht="20.85" customHeight="1" x14ac:dyDescent="0.25">
      <c r="B362" s="117"/>
      <c r="D362" s="118" t="s">
        <v>69</v>
      </c>
      <c r="E362" s="151" t="s">
        <v>637</v>
      </c>
      <c r="F362" s="151" t="s">
        <v>779</v>
      </c>
      <c r="I362" s="120"/>
      <c r="J362" s="152">
        <f>BK362</f>
        <v>0</v>
      </c>
      <c r="L362" s="117"/>
      <c r="M362" s="122"/>
      <c r="P362" s="123">
        <f>SUM(P363:P381)</f>
        <v>0</v>
      </c>
      <c r="R362" s="123">
        <f>SUM(R363:R381)</f>
        <v>0</v>
      </c>
      <c r="T362" s="124">
        <f>SUM(T363:T381)</f>
        <v>16.237000000000002</v>
      </c>
      <c r="AR362" s="118" t="s">
        <v>77</v>
      </c>
      <c r="AT362" s="125" t="s">
        <v>69</v>
      </c>
      <c r="AU362" s="125" t="s">
        <v>79</v>
      </c>
      <c r="AY362" s="118" t="s">
        <v>117</v>
      </c>
      <c r="BK362" s="126">
        <f>SUM(BK363:BK381)</f>
        <v>0</v>
      </c>
    </row>
    <row r="363" spans="2:65" s="1" customFormat="1" ht="16.5" customHeight="1" x14ac:dyDescent="0.2">
      <c r="B363" s="127"/>
      <c r="C363" s="128" t="s">
        <v>780</v>
      </c>
      <c r="D363" s="128" t="s">
        <v>118</v>
      </c>
      <c r="E363" s="129" t="s">
        <v>781</v>
      </c>
      <c r="F363" s="130" t="s">
        <v>782</v>
      </c>
      <c r="G363" s="131" t="s">
        <v>217</v>
      </c>
      <c r="H363" s="132">
        <v>62.45</v>
      </c>
      <c r="I363" s="133"/>
      <c r="J363" s="134">
        <f>ROUND(I363*H363,2)</f>
        <v>0</v>
      </c>
      <c r="K363" s="135"/>
      <c r="L363" s="32"/>
      <c r="M363" s="136" t="s">
        <v>1</v>
      </c>
      <c r="N363" s="137" t="s">
        <v>35</v>
      </c>
      <c r="P363" s="138">
        <f>O363*H363</f>
        <v>0</v>
      </c>
      <c r="Q363" s="138">
        <v>0</v>
      </c>
      <c r="R363" s="138">
        <f>Q363*H363</f>
        <v>0</v>
      </c>
      <c r="S363" s="138">
        <v>0.26</v>
      </c>
      <c r="T363" s="139">
        <f>S363*H363</f>
        <v>16.237000000000002</v>
      </c>
      <c r="AR363" s="140" t="s">
        <v>122</v>
      </c>
      <c r="AT363" s="140" t="s">
        <v>118</v>
      </c>
      <c r="AU363" s="140" t="s">
        <v>128</v>
      </c>
      <c r="AY363" s="17" t="s">
        <v>117</v>
      </c>
      <c r="BE363" s="141">
        <f>IF(N363="základní",J363,0)</f>
        <v>0</v>
      </c>
      <c r="BF363" s="141">
        <f>IF(N363="snížená",J363,0)</f>
        <v>0</v>
      </c>
      <c r="BG363" s="141">
        <f>IF(N363="zákl. přenesená",J363,0)</f>
        <v>0</v>
      </c>
      <c r="BH363" s="141">
        <f>IF(N363="sníž. přenesená",J363,0)</f>
        <v>0</v>
      </c>
      <c r="BI363" s="141">
        <f>IF(N363="nulová",J363,0)</f>
        <v>0</v>
      </c>
      <c r="BJ363" s="17" t="s">
        <v>77</v>
      </c>
      <c r="BK363" s="141">
        <f>ROUND(I363*H363,2)</f>
        <v>0</v>
      </c>
      <c r="BL363" s="17" t="s">
        <v>122</v>
      </c>
      <c r="BM363" s="140" t="s">
        <v>783</v>
      </c>
    </row>
    <row r="364" spans="2:65" s="12" customFormat="1" x14ac:dyDescent="0.2">
      <c r="B364" s="153"/>
      <c r="D364" s="154" t="s">
        <v>191</v>
      </c>
      <c r="E364" s="155" t="s">
        <v>1</v>
      </c>
      <c r="F364" s="156" t="s">
        <v>784</v>
      </c>
      <c r="H364" s="157">
        <v>62.45</v>
      </c>
      <c r="I364" s="158"/>
      <c r="L364" s="153"/>
      <c r="M364" s="159"/>
      <c r="T364" s="160"/>
      <c r="AT364" s="155" t="s">
        <v>191</v>
      </c>
      <c r="AU364" s="155" t="s">
        <v>128</v>
      </c>
      <c r="AV364" s="12" t="s">
        <v>79</v>
      </c>
      <c r="AW364" s="12" t="s">
        <v>27</v>
      </c>
      <c r="AX364" s="12" t="s">
        <v>77</v>
      </c>
      <c r="AY364" s="155" t="s">
        <v>117</v>
      </c>
    </row>
    <row r="365" spans="2:65" s="1" customFormat="1" ht="16.5" customHeight="1" x14ac:dyDescent="0.2">
      <c r="B365" s="127"/>
      <c r="C365" s="128" t="s">
        <v>785</v>
      </c>
      <c r="D365" s="128" t="s">
        <v>118</v>
      </c>
      <c r="E365" s="129" t="s">
        <v>786</v>
      </c>
      <c r="F365" s="130" t="s">
        <v>787</v>
      </c>
      <c r="G365" s="131" t="s">
        <v>217</v>
      </c>
      <c r="H365" s="132">
        <v>6.4</v>
      </c>
      <c r="I365" s="133"/>
      <c r="J365" s="134">
        <f>ROUND(I365*H365,2)</f>
        <v>0</v>
      </c>
      <c r="K365" s="135"/>
      <c r="L365" s="32"/>
      <c r="M365" s="136" t="s">
        <v>1</v>
      </c>
      <c r="N365" s="137" t="s">
        <v>35</v>
      </c>
      <c r="P365" s="138">
        <f>O365*H365</f>
        <v>0</v>
      </c>
      <c r="Q365" s="138">
        <v>0</v>
      </c>
      <c r="R365" s="138">
        <f>Q365*H365</f>
        <v>0</v>
      </c>
      <c r="S365" s="138">
        <v>0</v>
      </c>
      <c r="T365" s="139">
        <f>S365*H365</f>
        <v>0</v>
      </c>
      <c r="AR365" s="140" t="s">
        <v>122</v>
      </c>
      <c r="AT365" s="140" t="s">
        <v>118</v>
      </c>
      <c r="AU365" s="140" t="s">
        <v>128</v>
      </c>
      <c r="AY365" s="17" t="s">
        <v>117</v>
      </c>
      <c r="BE365" s="141">
        <f>IF(N365="základní",J365,0)</f>
        <v>0</v>
      </c>
      <c r="BF365" s="141">
        <f>IF(N365="snížená",J365,0)</f>
        <v>0</v>
      </c>
      <c r="BG365" s="141">
        <f>IF(N365="zákl. přenesená",J365,0)</f>
        <v>0</v>
      </c>
      <c r="BH365" s="141">
        <f>IF(N365="sníž. přenesená",J365,0)</f>
        <v>0</v>
      </c>
      <c r="BI365" s="141">
        <f>IF(N365="nulová",J365,0)</f>
        <v>0</v>
      </c>
      <c r="BJ365" s="17" t="s">
        <v>77</v>
      </c>
      <c r="BK365" s="141">
        <f>ROUND(I365*H365,2)</f>
        <v>0</v>
      </c>
      <c r="BL365" s="17" t="s">
        <v>122</v>
      </c>
      <c r="BM365" s="140" t="s">
        <v>788</v>
      </c>
    </row>
    <row r="366" spans="2:65" s="12" customFormat="1" x14ac:dyDescent="0.2">
      <c r="B366" s="153"/>
      <c r="D366" s="154" t="s">
        <v>191</v>
      </c>
      <c r="E366" s="155" t="s">
        <v>1</v>
      </c>
      <c r="F366" s="156" t="s">
        <v>789</v>
      </c>
      <c r="H366" s="157">
        <v>6.4</v>
      </c>
      <c r="I366" s="158"/>
      <c r="L366" s="153"/>
      <c r="M366" s="159"/>
      <c r="T366" s="160"/>
      <c r="AT366" s="155" t="s">
        <v>191</v>
      </c>
      <c r="AU366" s="155" t="s">
        <v>128</v>
      </c>
      <c r="AV366" s="12" t="s">
        <v>79</v>
      </c>
      <c r="AW366" s="12" t="s">
        <v>27</v>
      </c>
      <c r="AX366" s="12" t="s">
        <v>77</v>
      </c>
      <c r="AY366" s="155" t="s">
        <v>117</v>
      </c>
    </row>
    <row r="367" spans="2:65" s="1" customFormat="1" ht="16.5" customHeight="1" x14ac:dyDescent="0.2">
      <c r="B367" s="127"/>
      <c r="C367" s="128" t="s">
        <v>790</v>
      </c>
      <c r="D367" s="128" t="s">
        <v>118</v>
      </c>
      <c r="E367" s="129" t="s">
        <v>791</v>
      </c>
      <c r="F367" s="130" t="s">
        <v>792</v>
      </c>
      <c r="G367" s="131" t="s">
        <v>217</v>
      </c>
      <c r="H367" s="132">
        <v>1.8</v>
      </c>
      <c r="I367" s="133"/>
      <c r="J367" s="134">
        <f>ROUND(I367*H367,2)</f>
        <v>0</v>
      </c>
      <c r="K367" s="135"/>
      <c r="L367" s="32"/>
      <c r="M367" s="136" t="s">
        <v>1</v>
      </c>
      <c r="N367" s="137" t="s">
        <v>35</v>
      </c>
      <c r="P367" s="138">
        <f>O367*H367</f>
        <v>0</v>
      </c>
      <c r="Q367" s="138">
        <v>0</v>
      </c>
      <c r="R367" s="138">
        <f>Q367*H367</f>
        <v>0</v>
      </c>
      <c r="S367" s="138">
        <v>0</v>
      </c>
      <c r="T367" s="139">
        <f>S367*H367</f>
        <v>0</v>
      </c>
      <c r="AR367" s="140" t="s">
        <v>122</v>
      </c>
      <c r="AT367" s="140" t="s">
        <v>118</v>
      </c>
      <c r="AU367" s="140" t="s">
        <v>128</v>
      </c>
      <c r="AY367" s="17" t="s">
        <v>117</v>
      </c>
      <c r="BE367" s="141">
        <f>IF(N367="základní",J367,0)</f>
        <v>0</v>
      </c>
      <c r="BF367" s="141">
        <f>IF(N367="snížená",J367,0)</f>
        <v>0</v>
      </c>
      <c r="BG367" s="141">
        <f>IF(N367="zákl. přenesená",J367,0)</f>
        <v>0</v>
      </c>
      <c r="BH367" s="141">
        <f>IF(N367="sníž. přenesená",J367,0)</f>
        <v>0</v>
      </c>
      <c r="BI367" s="141">
        <f>IF(N367="nulová",J367,0)</f>
        <v>0</v>
      </c>
      <c r="BJ367" s="17" t="s">
        <v>77</v>
      </c>
      <c r="BK367" s="141">
        <f>ROUND(I367*H367,2)</f>
        <v>0</v>
      </c>
      <c r="BL367" s="17" t="s">
        <v>122</v>
      </c>
      <c r="BM367" s="140" t="s">
        <v>793</v>
      </c>
    </row>
    <row r="368" spans="2:65" s="12" customFormat="1" x14ac:dyDescent="0.2">
      <c r="B368" s="153"/>
      <c r="D368" s="154" t="s">
        <v>191</v>
      </c>
      <c r="E368" s="155" t="s">
        <v>1</v>
      </c>
      <c r="F368" s="156" t="s">
        <v>794</v>
      </c>
      <c r="H368" s="157">
        <v>1.8</v>
      </c>
      <c r="I368" s="158"/>
      <c r="L368" s="153"/>
      <c r="M368" s="159"/>
      <c r="T368" s="160"/>
      <c r="AT368" s="155" t="s">
        <v>191</v>
      </c>
      <c r="AU368" s="155" t="s">
        <v>128</v>
      </c>
      <c r="AV368" s="12" t="s">
        <v>79</v>
      </c>
      <c r="AW368" s="12" t="s">
        <v>27</v>
      </c>
      <c r="AX368" s="12" t="s">
        <v>77</v>
      </c>
      <c r="AY368" s="155" t="s">
        <v>117</v>
      </c>
    </row>
    <row r="369" spans="2:65" s="1" customFormat="1" ht="24.15" customHeight="1" x14ac:dyDescent="0.2">
      <c r="B369" s="127"/>
      <c r="C369" s="128" t="s">
        <v>795</v>
      </c>
      <c r="D369" s="128" t="s">
        <v>118</v>
      </c>
      <c r="E369" s="129" t="s">
        <v>796</v>
      </c>
      <c r="F369" s="130" t="s">
        <v>797</v>
      </c>
      <c r="G369" s="131" t="s">
        <v>217</v>
      </c>
      <c r="H369" s="132">
        <v>197.49</v>
      </c>
      <c r="I369" s="133"/>
      <c r="J369" s="134">
        <f>ROUND(I369*H369,2)</f>
        <v>0</v>
      </c>
      <c r="K369" s="135"/>
      <c r="L369" s="32"/>
      <c r="M369" s="136" t="s">
        <v>1</v>
      </c>
      <c r="N369" s="137" t="s">
        <v>35</v>
      </c>
      <c r="P369" s="138">
        <f>O369*H369</f>
        <v>0</v>
      </c>
      <c r="Q369" s="138">
        <v>0</v>
      </c>
      <c r="R369" s="138">
        <f>Q369*H369</f>
        <v>0</v>
      </c>
      <c r="S369" s="138">
        <v>0</v>
      </c>
      <c r="T369" s="139">
        <f>S369*H369</f>
        <v>0</v>
      </c>
      <c r="AR369" s="140" t="s">
        <v>122</v>
      </c>
      <c r="AT369" s="140" t="s">
        <v>118</v>
      </c>
      <c r="AU369" s="140" t="s">
        <v>128</v>
      </c>
      <c r="AY369" s="17" t="s">
        <v>117</v>
      </c>
      <c r="BE369" s="141">
        <f>IF(N369="základní",J369,0)</f>
        <v>0</v>
      </c>
      <c r="BF369" s="141">
        <f>IF(N369="snížená",J369,0)</f>
        <v>0</v>
      </c>
      <c r="BG369" s="141">
        <f>IF(N369="zákl. přenesená",J369,0)</f>
        <v>0</v>
      </c>
      <c r="BH369" s="141">
        <f>IF(N369="sníž. přenesená",J369,0)</f>
        <v>0</v>
      </c>
      <c r="BI369" s="141">
        <f>IF(N369="nulová",J369,0)</f>
        <v>0</v>
      </c>
      <c r="BJ369" s="17" t="s">
        <v>77</v>
      </c>
      <c r="BK369" s="141">
        <f>ROUND(I369*H369,2)</f>
        <v>0</v>
      </c>
      <c r="BL369" s="17" t="s">
        <v>122</v>
      </c>
      <c r="BM369" s="140" t="s">
        <v>798</v>
      </c>
    </row>
    <row r="370" spans="2:65" s="1" customFormat="1" ht="21.75" customHeight="1" x14ac:dyDescent="0.2">
      <c r="B370" s="127"/>
      <c r="C370" s="128" t="s">
        <v>799</v>
      </c>
      <c r="D370" s="128" t="s">
        <v>118</v>
      </c>
      <c r="E370" s="129" t="s">
        <v>800</v>
      </c>
      <c r="F370" s="130" t="s">
        <v>801</v>
      </c>
      <c r="G370" s="131" t="s">
        <v>217</v>
      </c>
      <c r="H370" s="132">
        <v>197.49</v>
      </c>
      <c r="I370" s="133"/>
      <c r="J370" s="134">
        <f>ROUND(I370*H370,2)</f>
        <v>0</v>
      </c>
      <c r="K370" s="135"/>
      <c r="L370" s="32"/>
      <c r="M370" s="136" t="s">
        <v>1</v>
      </c>
      <c r="N370" s="137" t="s">
        <v>35</v>
      </c>
      <c r="P370" s="138">
        <f>O370*H370</f>
        <v>0</v>
      </c>
      <c r="Q370" s="138">
        <v>0</v>
      </c>
      <c r="R370" s="138">
        <f>Q370*H370</f>
        <v>0</v>
      </c>
      <c r="S370" s="138">
        <v>0</v>
      </c>
      <c r="T370" s="139">
        <f>S370*H370</f>
        <v>0</v>
      </c>
      <c r="AR370" s="140" t="s">
        <v>122</v>
      </c>
      <c r="AT370" s="140" t="s">
        <v>118</v>
      </c>
      <c r="AU370" s="140" t="s">
        <v>128</v>
      </c>
      <c r="AY370" s="17" t="s">
        <v>117</v>
      </c>
      <c r="BE370" s="141">
        <f>IF(N370="základní",J370,0)</f>
        <v>0</v>
      </c>
      <c r="BF370" s="141">
        <f>IF(N370="snížená",J370,0)</f>
        <v>0</v>
      </c>
      <c r="BG370" s="141">
        <f>IF(N370="zákl. přenesená",J370,0)</f>
        <v>0</v>
      </c>
      <c r="BH370" s="141">
        <f>IF(N370="sníž. přenesená",J370,0)</f>
        <v>0</v>
      </c>
      <c r="BI370" s="141">
        <f>IF(N370="nulová",J370,0)</f>
        <v>0</v>
      </c>
      <c r="BJ370" s="17" t="s">
        <v>77</v>
      </c>
      <c r="BK370" s="141">
        <f>ROUND(I370*H370,2)</f>
        <v>0</v>
      </c>
      <c r="BL370" s="17" t="s">
        <v>122</v>
      </c>
      <c r="BM370" s="140" t="s">
        <v>802</v>
      </c>
    </row>
    <row r="371" spans="2:65" s="1" customFormat="1" ht="21.75" customHeight="1" x14ac:dyDescent="0.2">
      <c r="B371" s="127"/>
      <c r="C371" s="128" t="s">
        <v>803</v>
      </c>
      <c r="D371" s="128" t="s">
        <v>118</v>
      </c>
      <c r="E371" s="129" t="s">
        <v>804</v>
      </c>
      <c r="F371" s="130" t="s">
        <v>805</v>
      </c>
      <c r="G371" s="131" t="s">
        <v>217</v>
      </c>
      <c r="H371" s="132">
        <v>0.66</v>
      </c>
      <c r="I371" s="133"/>
      <c r="J371" s="134">
        <f>ROUND(I371*H371,2)</f>
        <v>0</v>
      </c>
      <c r="K371" s="135"/>
      <c r="L371" s="32"/>
      <c r="M371" s="136" t="s">
        <v>1</v>
      </c>
      <c r="N371" s="137" t="s">
        <v>35</v>
      </c>
      <c r="P371" s="138">
        <f>O371*H371</f>
        <v>0</v>
      </c>
      <c r="Q371" s="138">
        <v>0</v>
      </c>
      <c r="R371" s="138">
        <f>Q371*H371</f>
        <v>0</v>
      </c>
      <c r="S371" s="138">
        <v>0</v>
      </c>
      <c r="T371" s="139">
        <f>S371*H371</f>
        <v>0</v>
      </c>
      <c r="AR371" s="140" t="s">
        <v>122</v>
      </c>
      <c r="AT371" s="140" t="s">
        <v>118</v>
      </c>
      <c r="AU371" s="140" t="s">
        <v>128</v>
      </c>
      <c r="AY371" s="17" t="s">
        <v>117</v>
      </c>
      <c r="BE371" s="141">
        <f>IF(N371="základní",J371,0)</f>
        <v>0</v>
      </c>
      <c r="BF371" s="141">
        <f>IF(N371="snížená",J371,0)</f>
        <v>0</v>
      </c>
      <c r="BG371" s="141">
        <f>IF(N371="zákl. přenesená",J371,0)</f>
        <v>0</v>
      </c>
      <c r="BH371" s="141">
        <f>IF(N371="sníž. přenesená",J371,0)</f>
        <v>0</v>
      </c>
      <c r="BI371" s="141">
        <f>IF(N371="nulová",J371,0)</f>
        <v>0</v>
      </c>
      <c r="BJ371" s="17" t="s">
        <v>77</v>
      </c>
      <c r="BK371" s="141">
        <f>ROUND(I371*H371,2)</f>
        <v>0</v>
      </c>
      <c r="BL371" s="17" t="s">
        <v>122</v>
      </c>
      <c r="BM371" s="140" t="s">
        <v>806</v>
      </c>
    </row>
    <row r="372" spans="2:65" s="12" customFormat="1" x14ac:dyDescent="0.2">
      <c r="B372" s="153"/>
      <c r="D372" s="154" t="s">
        <v>191</v>
      </c>
      <c r="E372" s="155" t="s">
        <v>1</v>
      </c>
      <c r="F372" s="156" t="s">
        <v>807</v>
      </c>
      <c r="H372" s="157">
        <v>0.66</v>
      </c>
      <c r="I372" s="158"/>
      <c r="L372" s="153"/>
      <c r="M372" s="159"/>
      <c r="T372" s="160"/>
      <c r="AT372" s="155" t="s">
        <v>191</v>
      </c>
      <c r="AU372" s="155" t="s">
        <v>128</v>
      </c>
      <c r="AV372" s="12" t="s">
        <v>79</v>
      </c>
      <c r="AW372" s="12" t="s">
        <v>27</v>
      </c>
      <c r="AX372" s="12" t="s">
        <v>77</v>
      </c>
      <c r="AY372" s="155" t="s">
        <v>117</v>
      </c>
    </row>
    <row r="373" spans="2:65" s="1" customFormat="1" ht="21.75" customHeight="1" x14ac:dyDescent="0.2">
      <c r="B373" s="127"/>
      <c r="C373" s="128" t="s">
        <v>808</v>
      </c>
      <c r="D373" s="128" t="s">
        <v>118</v>
      </c>
      <c r="E373" s="129" t="s">
        <v>809</v>
      </c>
      <c r="F373" s="130" t="s">
        <v>810</v>
      </c>
      <c r="G373" s="131" t="s">
        <v>217</v>
      </c>
      <c r="H373" s="132">
        <v>7</v>
      </c>
      <c r="I373" s="133"/>
      <c r="J373" s="134">
        <f>ROUND(I373*H373,2)</f>
        <v>0</v>
      </c>
      <c r="K373" s="135"/>
      <c r="L373" s="32"/>
      <c r="M373" s="136" t="s">
        <v>1</v>
      </c>
      <c r="N373" s="137" t="s">
        <v>35</v>
      </c>
      <c r="P373" s="138">
        <f>O373*H373</f>
        <v>0</v>
      </c>
      <c r="Q373" s="138">
        <v>0</v>
      </c>
      <c r="R373" s="138">
        <f>Q373*H373</f>
        <v>0</v>
      </c>
      <c r="S373" s="138">
        <v>0</v>
      </c>
      <c r="T373" s="139">
        <f>S373*H373</f>
        <v>0</v>
      </c>
      <c r="AR373" s="140" t="s">
        <v>122</v>
      </c>
      <c r="AT373" s="140" t="s">
        <v>118</v>
      </c>
      <c r="AU373" s="140" t="s">
        <v>128</v>
      </c>
      <c r="AY373" s="17" t="s">
        <v>117</v>
      </c>
      <c r="BE373" s="141">
        <f>IF(N373="základní",J373,0)</f>
        <v>0</v>
      </c>
      <c r="BF373" s="141">
        <f>IF(N373="snížená",J373,0)</f>
        <v>0</v>
      </c>
      <c r="BG373" s="141">
        <f>IF(N373="zákl. přenesená",J373,0)</f>
        <v>0</v>
      </c>
      <c r="BH373" s="141">
        <f>IF(N373="sníž. přenesená",J373,0)</f>
        <v>0</v>
      </c>
      <c r="BI373" s="141">
        <f>IF(N373="nulová",J373,0)</f>
        <v>0</v>
      </c>
      <c r="BJ373" s="17" t="s">
        <v>77</v>
      </c>
      <c r="BK373" s="141">
        <f>ROUND(I373*H373,2)</f>
        <v>0</v>
      </c>
      <c r="BL373" s="17" t="s">
        <v>122</v>
      </c>
      <c r="BM373" s="140" t="s">
        <v>811</v>
      </c>
    </row>
    <row r="374" spans="2:65" s="12" customFormat="1" x14ac:dyDescent="0.2">
      <c r="B374" s="153"/>
      <c r="D374" s="154" t="s">
        <v>191</v>
      </c>
      <c r="E374" s="155" t="s">
        <v>1</v>
      </c>
      <c r="F374" s="156" t="s">
        <v>812</v>
      </c>
      <c r="H374" s="157">
        <v>7</v>
      </c>
      <c r="I374" s="158"/>
      <c r="L374" s="153"/>
      <c r="M374" s="159"/>
      <c r="T374" s="160"/>
      <c r="AT374" s="155" t="s">
        <v>191</v>
      </c>
      <c r="AU374" s="155" t="s">
        <v>128</v>
      </c>
      <c r="AV374" s="12" t="s">
        <v>79</v>
      </c>
      <c r="AW374" s="12" t="s">
        <v>27</v>
      </c>
      <c r="AX374" s="12" t="s">
        <v>77</v>
      </c>
      <c r="AY374" s="155" t="s">
        <v>117</v>
      </c>
    </row>
    <row r="375" spans="2:65" s="1" customFormat="1" ht="16.5" customHeight="1" x14ac:dyDescent="0.2">
      <c r="B375" s="127"/>
      <c r="C375" s="128" t="s">
        <v>813</v>
      </c>
      <c r="D375" s="128" t="s">
        <v>118</v>
      </c>
      <c r="E375" s="129" t="s">
        <v>814</v>
      </c>
      <c r="F375" s="130" t="s">
        <v>815</v>
      </c>
      <c r="G375" s="131" t="s">
        <v>217</v>
      </c>
      <c r="H375" s="132">
        <v>7</v>
      </c>
      <c r="I375" s="133"/>
      <c r="J375" s="134">
        <f>ROUND(I375*H375,2)</f>
        <v>0</v>
      </c>
      <c r="K375" s="135"/>
      <c r="L375" s="32"/>
      <c r="M375" s="136" t="s">
        <v>1</v>
      </c>
      <c r="N375" s="137" t="s">
        <v>35</v>
      </c>
      <c r="P375" s="138">
        <f>O375*H375</f>
        <v>0</v>
      </c>
      <c r="Q375" s="138">
        <v>0</v>
      </c>
      <c r="R375" s="138">
        <f>Q375*H375</f>
        <v>0</v>
      </c>
      <c r="S375" s="138">
        <v>0</v>
      </c>
      <c r="T375" s="139">
        <f>S375*H375</f>
        <v>0</v>
      </c>
      <c r="AR375" s="140" t="s">
        <v>122</v>
      </c>
      <c r="AT375" s="140" t="s">
        <v>118</v>
      </c>
      <c r="AU375" s="140" t="s">
        <v>128</v>
      </c>
      <c r="AY375" s="17" t="s">
        <v>117</v>
      </c>
      <c r="BE375" s="141">
        <f>IF(N375="základní",J375,0)</f>
        <v>0</v>
      </c>
      <c r="BF375" s="141">
        <f>IF(N375="snížená",J375,0)</f>
        <v>0</v>
      </c>
      <c r="BG375" s="141">
        <f>IF(N375="zákl. přenesená",J375,0)</f>
        <v>0</v>
      </c>
      <c r="BH375" s="141">
        <f>IF(N375="sníž. přenesená",J375,0)</f>
        <v>0</v>
      </c>
      <c r="BI375" s="141">
        <f>IF(N375="nulová",J375,0)</f>
        <v>0</v>
      </c>
      <c r="BJ375" s="17" t="s">
        <v>77</v>
      </c>
      <c r="BK375" s="141">
        <f>ROUND(I375*H375,2)</f>
        <v>0</v>
      </c>
      <c r="BL375" s="17" t="s">
        <v>122</v>
      </c>
      <c r="BM375" s="140" t="s">
        <v>816</v>
      </c>
    </row>
    <row r="376" spans="2:65" s="1" customFormat="1" ht="21.75" customHeight="1" x14ac:dyDescent="0.2">
      <c r="B376" s="127"/>
      <c r="C376" s="128" t="s">
        <v>817</v>
      </c>
      <c r="D376" s="128" t="s">
        <v>118</v>
      </c>
      <c r="E376" s="129" t="s">
        <v>818</v>
      </c>
      <c r="F376" s="130" t="s">
        <v>819</v>
      </c>
      <c r="G376" s="131" t="s">
        <v>189</v>
      </c>
      <c r="H376" s="132">
        <v>440</v>
      </c>
      <c r="I376" s="133"/>
      <c r="J376" s="134">
        <f>ROUND(I376*H376,2)</f>
        <v>0</v>
      </c>
      <c r="K376" s="135"/>
      <c r="L376" s="32"/>
      <c r="M376" s="136" t="s">
        <v>1</v>
      </c>
      <c r="N376" s="137" t="s">
        <v>35</v>
      </c>
      <c r="P376" s="138">
        <f>O376*H376</f>
        <v>0</v>
      </c>
      <c r="Q376" s="138">
        <v>0</v>
      </c>
      <c r="R376" s="138">
        <f>Q376*H376</f>
        <v>0</v>
      </c>
      <c r="S376" s="138">
        <v>0</v>
      </c>
      <c r="T376" s="139">
        <f>S376*H376</f>
        <v>0</v>
      </c>
      <c r="AR376" s="140" t="s">
        <v>122</v>
      </c>
      <c r="AT376" s="140" t="s">
        <v>118</v>
      </c>
      <c r="AU376" s="140" t="s">
        <v>128</v>
      </c>
      <c r="AY376" s="17" t="s">
        <v>117</v>
      </c>
      <c r="BE376" s="141">
        <f>IF(N376="základní",J376,0)</f>
        <v>0</v>
      </c>
      <c r="BF376" s="141">
        <f>IF(N376="snížená",J376,0)</f>
        <v>0</v>
      </c>
      <c r="BG376" s="141">
        <f>IF(N376="zákl. přenesená",J376,0)</f>
        <v>0</v>
      </c>
      <c r="BH376" s="141">
        <f>IF(N376="sníž. přenesená",J376,0)</f>
        <v>0</v>
      </c>
      <c r="BI376" s="141">
        <f>IF(N376="nulová",J376,0)</f>
        <v>0</v>
      </c>
      <c r="BJ376" s="17" t="s">
        <v>77</v>
      </c>
      <c r="BK376" s="141">
        <f>ROUND(I376*H376,2)</f>
        <v>0</v>
      </c>
      <c r="BL376" s="17" t="s">
        <v>122</v>
      </c>
      <c r="BM376" s="140" t="s">
        <v>820</v>
      </c>
    </row>
    <row r="377" spans="2:65" s="1" customFormat="1" ht="16.5" customHeight="1" x14ac:dyDescent="0.2">
      <c r="B377" s="127"/>
      <c r="C377" s="128" t="s">
        <v>821</v>
      </c>
      <c r="D377" s="128" t="s">
        <v>118</v>
      </c>
      <c r="E377" s="129" t="s">
        <v>822</v>
      </c>
      <c r="F377" s="130" t="s">
        <v>823</v>
      </c>
      <c r="G377" s="131" t="s">
        <v>421</v>
      </c>
      <c r="H377" s="132">
        <v>10</v>
      </c>
      <c r="I377" s="133"/>
      <c r="J377" s="134">
        <f>ROUND(I377*H377,2)</f>
        <v>0</v>
      </c>
      <c r="K377" s="135"/>
      <c r="L377" s="32"/>
      <c r="M377" s="136" t="s">
        <v>1</v>
      </c>
      <c r="N377" s="137" t="s">
        <v>35</v>
      </c>
      <c r="P377" s="138">
        <f>O377*H377</f>
        <v>0</v>
      </c>
      <c r="Q377" s="138">
        <v>0</v>
      </c>
      <c r="R377" s="138">
        <f>Q377*H377</f>
        <v>0</v>
      </c>
      <c r="S377" s="138">
        <v>0</v>
      </c>
      <c r="T377" s="139">
        <f>S377*H377</f>
        <v>0</v>
      </c>
      <c r="AR377" s="140" t="s">
        <v>122</v>
      </c>
      <c r="AT377" s="140" t="s">
        <v>118</v>
      </c>
      <c r="AU377" s="140" t="s">
        <v>128</v>
      </c>
      <c r="AY377" s="17" t="s">
        <v>117</v>
      </c>
      <c r="BE377" s="141">
        <f>IF(N377="základní",J377,0)</f>
        <v>0</v>
      </c>
      <c r="BF377" s="141">
        <f>IF(N377="snížená",J377,0)</f>
        <v>0</v>
      </c>
      <c r="BG377" s="141">
        <f>IF(N377="zákl. přenesená",J377,0)</f>
        <v>0</v>
      </c>
      <c r="BH377" s="141">
        <f>IF(N377="sníž. přenesená",J377,0)</f>
        <v>0</v>
      </c>
      <c r="BI377" s="141">
        <f>IF(N377="nulová",J377,0)</f>
        <v>0</v>
      </c>
      <c r="BJ377" s="17" t="s">
        <v>77</v>
      </c>
      <c r="BK377" s="141">
        <f>ROUND(I377*H377,2)</f>
        <v>0</v>
      </c>
      <c r="BL377" s="17" t="s">
        <v>122</v>
      </c>
      <c r="BM377" s="140" t="s">
        <v>824</v>
      </c>
    </row>
    <row r="378" spans="2:65" s="1" customFormat="1" ht="16.5" customHeight="1" x14ac:dyDescent="0.2">
      <c r="B378" s="127"/>
      <c r="C378" s="128" t="s">
        <v>825</v>
      </c>
      <c r="D378" s="128" t="s">
        <v>118</v>
      </c>
      <c r="E378" s="129" t="s">
        <v>826</v>
      </c>
      <c r="F378" s="130" t="s">
        <v>827</v>
      </c>
      <c r="G378" s="131" t="s">
        <v>421</v>
      </c>
      <c r="H378" s="132">
        <v>4</v>
      </c>
      <c r="I378" s="133"/>
      <c r="J378" s="134">
        <f>ROUND(I378*H378,2)</f>
        <v>0</v>
      </c>
      <c r="K378" s="135"/>
      <c r="L378" s="32"/>
      <c r="M378" s="136" t="s">
        <v>1</v>
      </c>
      <c r="N378" s="137" t="s">
        <v>35</v>
      </c>
      <c r="P378" s="138">
        <f>O378*H378</f>
        <v>0</v>
      </c>
      <c r="Q378" s="138">
        <v>0</v>
      </c>
      <c r="R378" s="138">
        <f>Q378*H378</f>
        <v>0</v>
      </c>
      <c r="S378" s="138">
        <v>0</v>
      </c>
      <c r="T378" s="139">
        <f>S378*H378</f>
        <v>0</v>
      </c>
      <c r="AR378" s="140" t="s">
        <v>122</v>
      </c>
      <c r="AT378" s="140" t="s">
        <v>118</v>
      </c>
      <c r="AU378" s="140" t="s">
        <v>128</v>
      </c>
      <c r="AY378" s="17" t="s">
        <v>117</v>
      </c>
      <c r="BE378" s="141">
        <f>IF(N378="základní",J378,0)</f>
        <v>0</v>
      </c>
      <c r="BF378" s="141">
        <f>IF(N378="snížená",J378,0)</f>
        <v>0</v>
      </c>
      <c r="BG378" s="141">
        <f>IF(N378="zákl. přenesená",J378,0)</f>
        <v>0</v>
      </c>
      <c r="BH378" s="141">
        <f>IF(N378="sníž. přenesená",J378,0)</f>
        <v>0</v>
      </c>
      <c r="BI378" s="141">
        <f>IF(N378="nulová",J378,0)</f>
        <v>0</v>
      </c>
      <c r="BJ378" s="17" t="s">
        <v>77</v>
      </c>
      <c r="BK378" s="141">
        <f>ROUND(I378*H378,2)</f>
        <v>0</v>
      </c>
      <c r="BL378" s="17" t="s">
        <v>122</v>
      </c>
      <c r="BM378" s="140" t="s">
        <v>828</v>
      </c>
    </row>
    <row r="379" spans="2:65" s="12" customFormat="1" x14ac:dyDescent="0.2">
      <c r="B379" s="153"/>
      <c r="D379" s="154" t="s">
        <v>191</v>
      </c>
      <c r="E379" s="155" t="s">
        <v>1</v>
      </c>
      <c r="F379" s="156" t="s">
        <v>829</v>
      </c>
      <c r="H379" s="157">
        <v>2</v>
      </c>
      <c r="I379" s="158"/>
      <c r="L379" s="153"/>
      <c r="M379" s="159"/>
      <c r="T379" s="160"/>
      <c r="AT379" s="155" t="s">
        <v>191</v>
      </c>
      <c r="AU379" s="155" t="s">
        <v>128</v>
      </c>
      <c r="AV379" s="12" t="s">
        <v>79</v>
      </c>
      <c r="AW379" s="12" t="s">
        <v>27</v>
      </c>
      <c r="AX379" s="12" t="s">
        <v>70</v>
      </c>
      <c r="AY379" s="155" t="s">
        <v>117</v>
      </c>
    </row>
    <row r="380" spans="2:65" s="12" customFormat="1" x14ac:dyDescent="0.2">
      <c r="B380" s="153"/>
      <c r="D380" s="154" t="s">
        <v>191</v>
      </c>
      <c r="E380" s="155" t="s">
        <v>1</v>
      </c>
      <c r="F380" s="156" t="s">
        <v>830</v>
      </c>
      <c r="H380" s="157">
        <v>2</v>
      </c>
      <c r="I380" s="158"/>
      <c r="L380" s="153"/>
      <c r="M380" s="159"/>
      <c r="T380" s="160"/>
      <c r="AT380" s="155" t="s">
        <v>191</v>
      </c>
      <c r="AU380" s="155" t="s">
        <v>128</v>
      </c>
      <c r="AV380" s="12" t="s">
        <v>79</v>
      </c>
      <c r="AW380" s="12" t="s">
        <v>27</v>
      </c>
      <c r="AX380" s="12" t="s">
        <v>70</v>
      </c>
      <c r="AY380" s="155" t="s">
        <v>117</v>
      </c>
    </row>
    <row r="381" spans="2:65" s="15" customFormat="1" x14ac:dyDescent="0.2">
      <c r="B381" s="174"/>
      <c r="D381" s="154" t="s">
        <v>191</v>
      </c>
      <c r="E381" s="175" t="s">
        <v>1</v>
      </c>
      <c r="F381" s="176" t="s">
        <v>241</v>
      </c>
      <c r="H381" s="177">
        <v>4</v>
      </c>
      <c r="I381" s="178"/>
      <c r="L381" s="174"/>
      <c r="M381" s="179"/>
      <c r="T381" s="180"/>
      <c r="AT381" s="175" t="s">
        <v>191</v>
      </c>
      <c r="AU381" s="175" t="s">
        <v>128</v>
      </c>
      <c r="AV381" s="15" t="s">
        <v>122</v>
      </c>
      <c r="AW381" s="15" t="s">
        <v>27</v>
      </c>
      <c r="AX381" s="15" t="s">
        <v>77</v>
      </c>
      <c r="AY381" s="175" t="s">
        <v>117</v>
      </c>
    </row>
    <row r="382" spans="2:65" s="10" customFormat="1" ht="20.85" customHeight="1" x14ac:dyDescent="0.25">
      <c r="B382" s="117"/>
      <c r="D382" s="118" t="s">
        <v>69</v>
      </c>
      <c r="E382" s="151" t="s">
        <v>641</v>
      </c>
      <c r="F382" s="151" t="s">
        <v>831</v>
      </c>
      <c r="I382" s="120"/>
      <c r="J382" s="152">
        <f>BK382</f>
        <v>0</v>
      </c>
      <c r="L382" s="117"/>
      <c r="M382" s="122"/>
      <c r="P382" s="123">
        <f>SUM(P383:P384)</f>
        <v>0</v>
      </c>
      <c r="R382" s="123">
        <f>SUM(R383:R384)</f>
        <v>0</v>
      </c>
      <c r="T382" s="124">
        <f>SUM(T383:T384)</f>
        <v>0</v>
      </c>
      <c r="AR382" s="118" t="s">
        <v>77</v>
      </c>
      <c r="AT382" s="125" t="s">
        <v>69</v>
      </c>
      <c r="AU382" s="125" t="s">
        <v>79</v>
      </c>
      <c r="AY382" s="118" t="s">
        <v>117</v>
      </c>
      <c r="BK382" s="126">
        <f>SUM(BK383:BK384)</f>
        <v>0</v>
      </c>
    </row>
    <row r="383" spans="2:65" s="1" customFormat="1" ht="16.5" customHeight="1" x14ac:dyDescent="0.2">
      <c r="B383" s="127"/>
      <c r="C383" s="128" t="s">
        <v>832</v>
      </c>
      <c r="D383" s="128" t="s">
        <v>118</v>
      </c>
      <c r="E383" s="129" t="s">
        <v>833</v>
      </c>
      <c r="F383" s="130" t="s">
        <v>834</v>
      </c>
      <c r="G383" s="131" t="s">
        <v>189</v>
      </c>
      <c r="H383" s="132">
        <v>0.3</v>
      </c>
      <c r="I383" s="133"/>
      <c r="J383" s="134">
        <f>ROUND(I383*H383,2)</f>
        <v>0</v>
      </c>
      <c r="K383" s="135"/>
      <c r="L383" s="32"/>
      <c r="M383" s="136" t="s">
        <v>1</v>
      </c>
      <c r="N383" s="137" t="s">
        <v>35</v>
      </c>
      <c r="P383" s="138">
        <f>O383*H383</f>
        <v>0</v>
      </c>
      <c r="Q383" s="138">
        <v>0</v>
      </c>
      <c r="R383" s="138">
        <f>Q383*H383</f>
        <v>0</v>
      </c>
      <c r="S383" s="138">
        <v>0</v>
      </c>
      <c r="T383" s="139">
        <f>S383*H383</f>
        <v>0</v>
      </c>
      <c r="AR383" s="140" t="s">
        <v>122</v>
      </c>
      <c r="AT383" s="140" t="s">
        <v>118</v>
      </c>
      <c r="AU383" s="140" t="s">
        <v>128</v>
      </c>
      <c r="AY383" s="17" t="s">
        <v>117</v>
      </c>
      <c r="BE383" s="141">
        <f>IF(N383="základní",J383,0)</f>
        <v>0</v>
      </c>
      <c r="BF383" s="141">
        <f>IF(N383="snížená",J383,0)</f>
        <v>0</v>
      </c>
      <c r="BG383" s="141">
        <f>IF(N383="zákl. přenesená",J383,0)</f>
        <v>0</v>
      </c>
      <c r="BH383" s="141">
        <f>IF(N383="sníž. přenesená",J383,0)</f>
        <v>0</v>
      </c>
      <c r="BI383" s="141">
        <f>IF(N383="nulová",J383,0)</f>
        <v>0</v>
      </c>
      <c r="BJ383" s="17" t="s">
        <v>77</v>
      </c>
      <c r="BK383" s="141">
        <f>ROUND(I383*H383,2)</f>
        <v>0</v>
      </c>
      <c r="BL383" s="17" t="s">
        <v>122</v>
      </c>
      <c r="BM383" s="140" t="s">
        <v>835</v>
      </c>
    </row>
    <row r="384" spans="2:65" s="12" customFormat="1" x14ac:dyDescent="0.2">
      <c r="B384" s="153"/>
      <c r="D384" s="154" t="s">
        <v>191</v>
      </c>
      <c r="E384" s="155" t="s">
        <v>1</v>
      </c>
      <c r="F384" s="156" t="s">
        <v>836</v>
      </c>
      <c r="H384" s="157">
        <v>0.3</v>
      </c>
      <c r="I384" s="158"/>
      <c r="L384" s="153"/>
      <c r="M384" s="159"/>
      <c r="T384" s="160"/>
      <c r="AT384" s="155" t="s">
        <v>191</v>
      </c>
      <c r="AU384" s="155" t="s">
        <v>128</v>
      </c>
      <c r="AV384" s="12" t="s">
        <v>79</v>
      </c>
      <c r="AW384" s="12" t="s">
        <v>27</v>
      </c>
      <c r="AX384" s="12" t="s">
        <v>77</v>
      </c>
      <c r="AY384" s="155" t="s">
        <v>117</v>
      </c>
    </row>
    <row r="385" spans="2:65" s="10" customFormat="1" ht="22.95" customHeight="1" x14ac:dyDescent="0.25">
      <c r="B385" s="117"/>
      <c r="D385" s="118" t="s">
        <v>69</v>
      </c>
      <c r="E385" s="151" t="s">
        <v>837</v>
      </c>
      <c r="F385" s="151" t="s">
        <v>838</v>
      </c>
      <c r="I385" s="120"/>
      <c r="J385" s="152">
        <f>BK385</f>
        <v>0</v>
      </c>
      <c r="L385" s="117"/>
      <c r="M385" s="122"/>
      <c r="P385" s="123">
        <f>SUM(P386:P398)</f>
        <v>0</v>
      </c>
      <c r="R385" s="123">
        <f>SUM(R386:R398)</f>
        <v>0</v>
      </c>
      <c r="T385" s="124">
        <f>SUM(T386:T398)</f>
        <v>0</v>
      </c>
      <c r="AR385" s="118" t="s">
        <v>77</v>
      </c>
      <c r="AT385" s="125" t="s">
        <v>69</v>
      </c>
      <c r="AU385" s="125" t="s">
        <v>77</v>
      </c>
      <c r="AY385" s="118" t="s">
        <v>117</v>
      </c>
      <c r="BK385" s="126">
        <f>SUM(BK386:BK398)</f>
        <v>0</v>
      </c>
    </row>
    <row r="386" spans="2:65" s="1" customFormat="1" ht="16.5" customHeight="1" x14ac:dyDescent="0.2">
      <c r="B386" s="127"/>
      <c r="C386" s="128" t="s">
        <v>839</v>
      </c>
      <c r="D386" s="128" t="s">
        <v>118</v>
      </c>
      <c r="E386" s="129" t="s">
        <v>840</v>
      </c>
      <c r="F386" s="130" t="s">
        <v>841</v>
      </c>
      <c r="G386" s="131" t="s">
        <v>272</v>
      </c>
      <c r="H386" s="132">
        <v>170.31</v>
      </c>
      <c r="I386" s="133"/>
      <c r="J386" s="134">
        <f>ROUND(I386*H386,2)</f>
        <v>0</v>
      </c>
      <c r="K386" s="135"/>
      <c r="L386" s="32"/>
      <c r="M386" s="136" t="s">
        <v>1</v>
      </c>
      <c r="N386" s="137" t="s">
        <v>35</v>
      </c>
      <c r="P386" s="138">
        <f>O386*H386</f>
        <v>0</v>
      </c>
      <c r="Q386" s="138">
        <v>0</v>
      </c>
      <c r="R386" s="138">
        <f>Q386*H386</f>
        <v>0</v>
      </c>
      <c r="S386" s="138">
        <v>0</v>
      </c>
      <c r="T386" s="139">
        <f>S386*H386</f>
        <v>0</v>
      </c>
      <c r="AR386" s="140" t="s">
        <v>122</v>
      </c>
      <c r="AT386" s="140" t="s">
        <v>118</v>
      </c>
      <c r="AU386" s="140" t="s">
        <v>79</v>
      </c>
      <c r="AY386" s="17" t="s">
        <v>117</v>
      </c>
      <c r="BE386" s="141">
        <f>IF(N386="základní",J386,0)</f>
        <v>0</v>
      </c>
      <c r="BF386" s="141">
        <f>IF(N386="snížená",J386,0)</f>
        <v>0</v>
      </c>
      <c r="BG386" s="141">
        <f>IF(N386="zákl. přenesená",J386,0)</f>
        <v>0</v>
      </c>
      <c r="BH386" s="141">
        <f>IF(N386="sníž. přenesená",J386,0)</f>
        <v>0</v>
      </c>
      <c r="BI386" s="141">
        <f>IF(N386="nulová",J386,0)</f>
        <v>0</v>
      </c>
      <c r="BJ386" s="17" t="s">
        <v>77</v>
      </c>
      <c r="BK386" s="141">
        <f>ROUND(I386*H386,2)</f>
        <v>0</v>
      </c>
      <c r="BL386" s="17" t="s">
        <v>122</v>
      </c>
      <c r="BM386" s="140" t="s">
        <v>842</v>
      </c>
    </row>
    <row r="387" spans="2:65" s="1" customFormat="1" ht="24.15" customHeight="1" x14ac:dyDescent="0.2">
      <c r="B387" s="127"/>
      <c r="C387" s="128" t="s">
        <v>843</v>
      </c>
      <c r="D387" s="128" t="s">
        <v>118</v>
      </c>
      <c r="E387" s="129" t="s">
        <v>844</v>
      </c>
      <c r="F387" s="130" t="s">
        <v>845</v>
      </c>
      <c r="G387" s="131" t="s">
        <v>272</v>
      </c>
      <c r="H387" s="132">
        <v>2384.34</v>
      </c>
      <c r="I387" s="133"/>
      <c r="J387" s="134">
        <f>ROUND(I387*H387,2)</f>
        <v>0</v>
      </c>
      <c r="K387" s="135"/>
      <c r="L387" s="32"/>
      <c r="M387" s="136" t="s">
        <v>1</v>
      </c>
      <c r="N387" s="137" t="s">
        <v>35</v>
      </c>
      <c r="P387" s="138">
        <f>O387*H387</f>
        <v>0</v>
      </c>
      <c r="Q387" s="138">
        <v>0</v>
      </c>
      <c r="R387" s="138">
        <f>Q387*H387</f>
        <v>0</v>
      </c>
      <c r="S387" s="138">
        <v>0</v>
      </c>
      <c r="T387" s="139">
        <f>S387*H387</f>
        <v>0</v>
      </c>
      <c r="AR387" s="140" t="s">
        <v>122</v>
      </c>
      <c r="AT387" s="140" t="s">
        <v>118</v>
      </c>
      <c r="AU387" s="140" t="s">
        <v>79</v>
      </c>
      <c r="AY387" s="17" t="s">
        <v>117</v>
      </c>
      <c r="BE387" s="141">
        <f>IF(N387="základní",J387,0)</f>
        <v>0</v>
      </c>
      <c r="BF387" s="141">
        <f>IF(N387="snížená",J387,0)</f>
        <v>0</v>
      </c>
      <c r="BG387" s="141">
        <f>IF(N387="zákl. přenesená",J387,0)</f>
        <v>0</v>
      </c>
      <c r="BH387" s="141">
        <f>IF(N387="sníž. přenesená",J387,0)</f>
        <v>0</v>
      </c>
      <c r="BI387" s="141">
        <f>IF(N387="nulová",J387,0)</f>
        <v>0</v>
      </c>
      <c r="BJ387" s="17" t="s">
        <v>77</v>
      </c>
      <c r="BK387" s="141">
        <f>ROUND(I387*H387,2)</f>
        <v>0</v>
      </c>
      <c r="BL387" s="17" t="s">
        <v>122</v>
      </c>
      <c r="BM387" s="140" t="s">
        <v>846</v>
      </c>
    </row>
    <row r="388" spans="2:65" s="12" customFormat="1" ht="20.399999999999999" x14ac:dyDescent="0.2">
      <c r="B388" s="153"/>
      <c r="D388" s="154" t="s">
        <v>191</v>
      </c>
      <c r="E388" s="155" t="s">
        <v>1</v>
      </c>
      <c r="F388" s="156" t="s">
        <v>847</v>
      </c>
      <c r="H388" s="157">
        <v>2384.34</v>
      </c>
      <c r="I388" s="158"/>
      <c r="L388" s="153"/>
      <c r="M388" s="159"/>
      <c r="T388" s="160"/>
      <c r="AT388" s="155" t="s">
        <v>191</v>
      </c>
      <c r="AU388" s="155" t="s">
        <v>79</v>
      </c>
      <c r="AV388" s="12" t="s">
        <v>79</v>
      </c>
      <c r="AW388" s="12" t="s">
        <v>27</v>
      </c>
      <c r="AX388" s="12" t="s">
        <v>77</v>
      </c>
      <c r="AY388" s="155" t="s">
        <v>117</v>
      </c>
    </row>
    <row r="389" spans="2:65" s="1" customFormat="1" ht="21.75" customHeight="1" x14ac:dyDescent="0.2">
      <c r="B389" s="127"/>
      <c r="C389" s="128" t="s">
        <v>848</v>
      </c>
      <c r="D389" s="128" t="s">
        <v>118</v>
      </c>
      <c r="E389" s="129" t="s">
        <v>849</v>
      </c>
      <c r="F389" s="130" t="s">
        <v>850</v>
      </c>
      <c r="G389" s="131" t="s">
        <v>272</v>
      </c>
      <c r="H389" s="132">
        <v>14.74</v>
      </c>
      <c r="I389" s="133"/>
      <c r="J389" s="134">
        <f>ROUND(I389*H389,2)</f>
        <v>0</v>
      </c>
      <c r="K389" s="135"/>
      <c r="L389" s="32"/>
      <c r="M389" s="136" t="s">
        <v>1</v>
      </c>
      <c r="N389" s="137" t="s">
        <v>35</v>
      </c>
      <c r="P389" s="138">
        <f>O389*H389</f>
        <v>0</v>
      </c>
      <c r="Q389" s="138">
        <v>0</v>
      </c>
      <c r="R389" s="138">
        <f>Q389*H389</f>
        <v>0</v>
      </c>
      <c r="S389" s="138">
        <v>0</v>
      </c>
      <c r="T389" s="139">
        <f>S389*H389</f>
        <v>0</v>
      </c>
      <c r="AR389" s="140" t="s">
        <v>122</v>
      </c>
      <c r="AT389" s="140" t="s">
        <v>118</v>
      </c>
      <c r="AU389" s="140" t="s">
        <v>79</v>
      </c>
      <c r="AY389" s="17" t="s">
        <v>117</v>
      </c>
      <c r="BE389" s="141">
        <f>IF(N389="základní",J389,0)</f>
        <v>0</v>
      </c>
      <c r="BF389" s="141">
        <f>IF(N389="snížená",J389,0)</f>
        <v>0</v>
      </c>
      <c r="BG389" s="141">
        <f>IF(N389="zákl. přenesená",J389,0)</f>
        <v>0</v>
      </c>
      <c r="BH389" s="141">
        <f>IF(N389="sníž. přenesená",J389,0)</f>
        <v>0</v>
      </c>
      <c r="BI389" s="141">
        <f>IF(N389="nulová",J389,0)</f>
        <v>0</v>
      </c>
      <c r="BJ389" s="17" t="s">
        <v>77</v>
      </c>
      <c r="BK389" s="141">
        <f>ROUND(I389*H389,2)</f>
        <v>0</v>
      </c>
      <c r="BL389" s="17" t="s">
        <v>122</v>
      </c>
      <c r="BM389" s="140" t="s">
        <v>851</v>
      </c>
    </row>
    <row r="390" spans="2:65" s="12" customFormat="1" x14ac:dyDescent="0.2">
      <c r="B390" s="153"/>
      <c r="D390" s="154" t="s">
        <v>191</v>
      </c>
      <c r="E390" s="155" t="s">
        <v>1</v>
      </c>
      <c r="F390" s="156" t="s">
        <v>852</v>
      </c>
      <c r="H390" s="157">
        <v>7.37</v>
      </c>
      <c r="I390" s="158"/>
      <c r="L390" s="153"/>
      <c r="M390" s="159"/>
      <c r="T390" s="160"/>
      <c r="AT390" s="155" t="s">
        <v>191</v>
      </c>
      <c r="AU390" s="155" t="s">
        <v>79</v>
      </c>
      <c r="AV390" s="12" t="s">
        <v>79</v>
      </c>
      <c r="AW390" s="12" t="s">
        <v>27</v>
      </c>
      <c r="AX390" s="12" t="s">
        <v>70</v>
      </c>
      <c r="AY390" s="155" t="s">
        <v>117</v>
      </c>
    </row>
    <row r="391" spans="2:65" s="12" customFormat="1" x14ac:dyDescent="0.2">
      <c r="B391" s="153"/>
      <c r="D391" s="154" t="s">
        <v>191</v>
      </c>
      <c r="E391" s="155" t="s">
        <v>1</v>
      </c>
      <c r="F391" s="156" t="s">
        <v>853</v>
      </c>
      <c r="H391" s="157">
        <v>7.37</v>
      </c>
      <c r="I391" s="158"/>
      <c r="L391" s="153"/>
      <c r="M391" s="159"/>
      <c r="T391" s="160"/>
      <c r="AT391" s="155" t="s">
        <v>191</v>
      </c>
      <c r="AU391" s="155" t="s">
        <v>79</v>
      </c>
      <c r="AV391" s="12" t="s">
        <v>79</v>
      </c>
      <c r="AW391" s="12" t="s">
        <v>27</v>
      </c>
      <c r="AX391" s="12" t="s">
        <v>70</v>
      </c>
      <c r="AY391" s="155" t="s">
        <v>117</v>
      </c>
    </row>
    <row r="392" spans="2:65" s="15" customFormat="1" x14ac:dyDescent="0.2">
      <c r="B392" s="174"/>
      <c r="D392" s="154" t="s">
        <v>191</v>
      </c>
      <c r="E392" s="175" t="s">
        <v>1</v>
      </c>
      <c r="F392" s="176" t="s">
        <v>241</v>
      </c>
      <c r="H392" s="177">
        <v>14.74</v>
      </c>
      <c r="I392" s="178"/>
      <c r="L392" s="174"/>
      <c r="M392" s="179"/>
      <c r="T392" s="180"/>
      <c r="AT392" s="175" t="s">
        <v>191</v>
      </c>
      <c r="AU392" s="175" t="s">
        <v>79</v>
      </c>
      <c r="AV392" s="15" t="s">
        <v>122</v>
      </c>
      <c r="AW392" s="15" t="s">
        <v>27</v>
      </c>
      <c r="AX392" s="15" t="s">
        <v>77</v>
      </c>
      <c r="AY392" s="175" t="s">
        <v>117</v>
      </c>
    </row>
    <row r="393" spans="2:65" s="1" customFormat="1" ht="24.15" customHeight="1" x14ac:dyDescent="0.2">
      <c r="B393" s="127"/>
      <c r="C393" s="128" t="s">
        <v>854</v>
      </c>
      <c r="D393" s="128" t="s">
        <v>118</v>
      </c>
      <c r="E393" s="129" t="s">
        <v>855</v>
      </c>
      <c r="F393" s="130" t="s">
        <v>856</v>
      </c>
      <c r="G393" s="131" t="s">
        <v>272</v>
      </c>
      <c r="H393" s="132">
        <v>177.68</v>
      </c>
      <c r="I393" s="133"/>
      <c r="J393" s="134">
        <f>ROUND(I393*H393,2)</f>
        <v>0</v>
      </c>
      <c r="K393" s="135"/>
      <c r="L393" s="32"/>
      <c r="M393" s="136" t="s">
        <v>1</v>
      </c>
      <c r="N393" s="137" t="s">
        <v>35</v>
      </c>
      <c r="P393" s="138">
        <f>O393*H393</f>
        <v>0</v>
      </c>
      <c r="Q393" s="138">
        <v>0</v>
      </c>
      <c r="R393" s="138">
        <f>Q393*H393</f>
        <v>0</v>
      </c>
      <c r="S393" s="138">
        <v>0</v>
      </c>
      <c r="T393" s="139">
        <f>S393*H393</f>
        <v>0</v>
      </c>
      <c r="AR393" s="140" t="s">
        <v>122</v>
      </c>
      <c r="AT393" s="140" t="s">
        <v>118</v>
      </c>
      <c r="AU393" s="140" t="s">
        <v>79</v>
      </c>
      <c r="AY393" s="17" t="s">
        <v>117</v>
      </c>
      <c r="BE393" s="141">
        <f>IF(N393="základní",J393,0)</f>
        <v>0</v>
      </c>
      <c r="BF393" s="141">
        <f>IF(N393="snížená",J393,0)</f>
        <v>0</v>
      </c>
      <c r="BG393" s="141">
        <f>IF(N393="zákl. přenesená",J393,0)</f>
        <v>0</v>
      </c>
      <c r="BH393" s="141">
        <f>IF(N393="sníž. přenesená",J393,0)</f>
        <v>0</v>
      </c>
      <c r="BI393" s="141">
        <f>IF(N393="nulová",J393,0)</f>
        <v>0</v>
      </c>
      <c r="BJ393" s="17" t="s">
        <v>77</v>
      </c>
      <c r="BK393" s="141">
        <f>ROUND(I393*H393,2)</f>
        <v>0</v>
      </c>
      <c r="BL393" s="17" t="s">
        <v>122</v>
      </c>
      <c r="BM393" s="140" t="s">
        <v>857</v>
      </c>
    </row>
    <row r="394" spans="2:65" s="12" customFormat="1" x14ac:dyDescent="0.2">
      <c r="B394" s="153"/>
      <c r="D394" s="154" t="s">
        <v>191</v>
      </c>
      <c r="E394" s="155" t="s">
        <v>1</v>
      </c>
      <c r="F394" s="156" t="s">
        <v>858</v>
      </c>
      <c r="H394" s="157">
        <v>170.31</v>
      </c>
      <c r="I394" s="158"/>
      <c r="L394" s="153"/>
      <c r="M394" s="159"/>
      <c r="T394" s="160"/>
      <c r="AT394" s="155" t="s">
        <v>191</v>
      </c>
      <c r="AU394" s="155" t="s">
        <v>79</v>
      </c>
      <c r="AV394" s="12" t="s">
        <v>79</v>
      </c>
      <c r="AW394" s="12" t="s">
        <v>27</v>
      </c>
      <c r="AX394" s="12" t="s">
        <v>70</v>
      </c>
      <c r="AY394" s="155" t="s">
        <v>117</v>
      </c>
    </row>
    <row r="395" spans="2:65" s="12" customFormat="1" x14ac:dyDescent="0.2">
      <c r="B395" s="153"/>
      <c r="D395" s="154" t="s">
        <v>191</v>
      </c>
      <c r="E395" s="155" t="s">
        <v>1</v>
      </c>
      <c r="F395" s="156" t="s">
        <v>859</v>
      </c>
      <c r="H395" s="157">
        <v>7.37</v>
      </c>
      <c r="I395" s="158"/>
      <c r="L395" s="153"/>
      <c r="M395" s="159"/>
      <c r="T395" s="160"/>
      <c r="AT395" s="155" t="s">
        <v>191</v>
      </c>
      <c r="AU395" s="155" t="s">
        <v>79</v>
      </c>
      <c r="AV395" s="12" t="s">
        <v>79</v>
      </c>
      <c r="AW395" s="12" t="s">
        <v>27</v>
      </c>
      <c r="AX395" s="12" t="s">
        <v>70</v>
      </c>
      <c r="AY395" s="155" t="s">
        <v>117</v>
      </c>
    </row>
    <row r="396" spans="2:65" s="15" customFormat="1" x14ac:dyDescent="0.2">
      <c r="B396" s="174"/>
      <c r="D396" s="154" t="s">
        <v>191</v>
      </c>
      <c r="E396" s="175" t="s">
        <v>1</v>
      </c>
      <c r="F396" s="176" t="s">
        <v>241</v>
      </c>
      <c r="H396" s="177">
        <v>177.68</v>
      </c>
      <c r="I396" s="178"/>
      <c r="L396" s="174"/>
      <c r="M396" s="179"/>
      <c r="T396" s="180"/>
      <c r="AT396" s="175" t="s">
        <v>191</v>
      </c>
      <c r="AU396" s="175" t="s">
        <v>79</v>
      </c>
      <c r="AV396" s="15" t="s">
        <v>122</v>
      </c>
      <c r="AW396" s="15" t="s">
        <v>27</v>
      </c>
      <c r="AX396" s="15" t="s">
        <v>77</v>
      </c>
      <c r="AY396" s="175" t="s">
        <v>117</v>
      </c>
    </row>
    <row r="397" spans="2:65" s="1" customFormat="1" ht="24.15" customHeight="1" x14ac:dyDescent="0.2">
      <c r="B397" s="127"/>
      <c r="C397" s="128" t="s">
        <v>860</v>
      </c>
      <c r="D397" s="128" t="s">
        <v>118</v>
      </c>
      <c r="E397" s="129" t="s">
        <v>861</v>
      </c>
      <c r="F397" s="130" t="s">
        <v>862</v>
      </c>
      <c r="G397" s="131" t="s">
        <v>272</v>
      </c>
      <c r="H397" s="132">
        <v>154.84</v>
      </c>
      <c r="I397" s="133"/>
      <c r="J397" s="134">
        <f>ROUND(I397*H397,2)</f>
        <v>0</v>
      </c>
      <c r="K397" s="135"/>
      <c r="L397" s="32"/>
      <c r="M397" s="136" t="s">
        <v>1</v>
      </c>
      <c r="N397" s="137" t="s">
        <v>35</v>
      </c>
      <c r="P397" s="138">
        <f>O397*H397</f>
        <v>0</v>
      </c>
      <c r="Q397" s="138">
        <v>0</v>
      </c>
      <c r="R397" s="138">
        <f>Q397*H397</f>
        <v>0</v>
      </c>
      <c r="S397" s="138">
        <v>0</v>
      </c>
      <c r="T397" s="139">
        <f>S397*H397</f>
        <v>0</v>
      </c>
      <c r="AR397" s="140" t="s">
        <v>122</v>
      </c>
      <c r="AT397" s="140" t="s">
        <v>118</v>
      </c>
      <c r="AU397" s="140" t="s">
        <v>79</v>
      </c>
      <c r="AY397" s="17" t="s">
        <v>117</v>
      </c>
      <c r="BE397" s="141">
        <f>IF(N397="základní",J397,0)</f>
        <v>0</v>
      </c>
      <c r="BF397" s="141">
        <f>IF(N397="snížená",J397,0)</f>
        <v>0</v>
      </c>
      <c r="BG397" s="141">
        <f>IF(N397="zákl. přenesená",J397,0)</f>
        <v>0</v>
      </c>
      <c r="BH397" s="141">
        <f>IF(N397="sníž. přenesená",J397,0)</f>
        <v>0</v>
      </c>
      <c r="BI397" s="141">
        <f>IF(N397="nulová",J397,0)</f>
        <v>0</v>
      </c>
      <c r="BJ397" s="17" t="s">
        <v>77</v>
      </c>
      <c r="BK397" s="141">
        <f>ROUND(I397*H397,2)</f>
        <v>0</v>
      </c>
      <c r="BL397" s="17" t="s">
        <v>122</v>
      </c>
      <c r="BM397" s="140" t="s">
        <v>863</v>
      </c>
    </row>
    <row r="398" spans="2:65" s="12" customFormat="1" x14ac:dyDescent="0.2">
      <c r="B398" s="153"/>
      <c r="D398" s="154" t="s">
        <v>191</v>
      </c>
      <c r="E398" s="155" t="s">
        <v>1</v>
      </c>
      <c r="F398" s="156" t="s">
        <v>864</v>
      </c>
      <c r="H398" s="157">
        <v>154.84</v>
      </c>
      <c r="I398" s="158"/>
      <c r="L398" s="153"/>
      <c r="M398" s="159"/>
      <c r="T398" s="160"/>
      <c r="AT398" s="155" t="s">
        <v>191</v>
      </c>
      <c r="AU398" s="155" t="s">
        <v>79</v>
      </c>
      <c r="AV398" s="12" t="s">
        <v>79</v>
      </c>
      <c r="AW398" s="12" t="s">
        <v>27</v>
      </c>
      <c r="AX398" s="12" t="s">
        <v>77</v>
      </c>
      <c r="AY398" s="155" t="s">
        <v>117</v>
      </c>
    </row>
    <row r="399" spans="2:65" s="10" customFormat="1" ht="22.95" customHeight="1" x14ac:dyDescent="0.25">
      <c r="B399" s="117"/>
      <c r="D399" s="118" t="s">
        <v>69</v>
      </c>
      <c r="E399" s="151" t="s">
        <v>865</v>
      </c>
      <c r="F399" s="151" t="s">
        <v>866</v>
      </c>
      <c r="I399" s="120"/>
      <c r="J399" s="152">
        <f>BK399</f>
        <v>0</v>
      </c>
      <c r="L399" s="117"/>
      <c r="M399" s="122"/>
      <c r="P399" s="123">
        <f>SUM(P400:P401)</f>
        <v>0</v>
      </c>
      <c r="R399" s="123">
        <f>SUM(R400:R401)</f>
        <v>0</v>
      </c>
      <c r="T399" s="124">
        <f>SUM(T400:T401)</f>
        <v>0</v>
      </c>
      <c r="AR399" s="118" t="s">
        <v>77</v>
      </c>
      <c r="AT399" s="125" t="s">
        <v>69</v>
      </c>
      <c r="AU399" s="125" t="s">
        <v>77</v>
      </c>
      <c r="AY399" s="118" t="s">
        <v>117</v>
      </c>
      <c r="BK399" s="126">
        <f>SUM(BK400:BK401)</f>
        <v>0</v>
      </c>
    </row>
    <row r="400" spans="2:65" s="1" customFormat="1" ht="24.15" customHeight="1" x14ac:dyDescent="0.2">
      <c r="B400" s="127"/>
      <c r="C400" s="128" t="s">
        <v>867</v>
      </c>
      <c r="D400" s="128" t="s">
        <v>118</v>
      </c>
      <c r="E400" s="129" t="s">
        <v>868</v>
      </c>
      <c r="F400" s="130" t="s">
        <v>869</v>
      </c>
      <c r="G400" s="131" t="s">
        <v>272</v>
      </c>
      <c r="H400" s="132">
        <v>1.8540000000000001</v>
      </c>
      <c r="I400" s="133"/>
      <c r="J400" s="134">
        <f>ROUND(I400*H400,2)</f>
        <v>0</v>
      </c>
      <c r="K400" s="135"/>
      <c r="L400" s="32"/>
      <c r="M400" s="136" t="s">
        <v>1</v>
      </c>
      <c r="N400" s="137" t="s">
        <v>35</v>
      </c>
      <c r="P400" s="138">
        <f>O400*H400</f>
        <v>0</v>
      </c>
      <c r="Q400" s="138">
        <v>0</v>
      </c>
      <c r="R400" s="138">
        <f>Q400*H400</f>
        <v>0</v>
      </c>
      <c r="S400" s="138">
        <v>0</v>
      </c>
      <c r="T400" s="139">
        <f>S400*H400</f>
        <v>0</v>
      </c>
      <c r="AR400" s="140" t="s">
        <v>122</v>
      </c>
      <c r="AT400" s="140" t="s">
        <v>118</v>
      </c>
      <c r="AU400" s="140" t="s">
        <v>79</v>
      </c>
      <c r="AY400" s="17" t="s">
        <v>117</v>
      </c>
      <c r="BE400" s="141">
        <f>IF(N400="základní",J400,0)</f>
        <v>0</v>
      </c>
      <c r="BF400" s="141">
        <f>IF(N400="snížená",J400,0)</f>
        <v>0</v>
      </c>
      <c r="BG400" s="141">
        <f>IF(N400="zákl. přenesená",J400,0)</f>
        <v>0</v>
      </c>
      <c r="BH400" s="141">
        <f>IF(N400="sníž. přenesená",J400,0)</f>
        <v>0</v>
      </c>
      <c r="BI400" s="141">
        <f>IF(N400="nulová",J400,0)</f>
        <v>0</v>
      </c>
      <c r="BJ400" s="17" t="s">
        <v>77</v>
      </c>
      <c r="BK400" s="141">
        <f>ROUND(I400*H400,2)</f>
        <v>0</v>
      </c>
      <c r="BL400" s="17" t="s">
        <v>122</v>
      </c>
      <c r="BM400" s="140" t="s">
        <v>870</v>
      </c>
    </row>
    <row r="401" spans="2:65" s="1" customFormat="1" ht="16.5" customHeight="1" x14ac:dyDescent="0.2">
      <c r="B401" s="127"/>
      <c r="C401" s="128" t="s">
        <v>871</v>
      </c>
      <c r="D401" s="128" t="s">
        <v>118</v>
      </c>
      <c r="E401" s="129" t="s">
        <v>872</v>
      </c>
      <c r="F401" s="130" t="s">
        <v>873</v>
      </c>
      <c r="G401" s="131" t="s">
        <v>272</v>
      </c>
      <c r="H401" s="132">
        <v>306.08499999999998</v>
      </c>
      <c r="I401" s="133"/>
      <c r="J401" s="134">
        <f>ROUND(I401*H401,2)</f>
        <v>0</v>
      </c>
      <c r="K401" s="135"/>
      <c r="L401" s="32"/>
      <c r="M401" s="142" t="s">
        <v>1</v>
      </c>
      <c r="N401" s="143" t="s">
        <v>35</v>
      </c>
      <c r="O401" s="144"/>
      <c r="P401" s="145">
        <f>O401*H401</f>
        <v>0</v>
      </c>
      <c r="Q401" s="145">
        <v>0</v>
      </c>
      <c r="R401" s="145">
        <f>Q401*H401</f>
        <v>0</v>
      </c>
      <c r="S401" s="145">
        <v>0</v>
      </c>
      <c r="T401" s="146">
        <f>S401*H401</f>
        <v>0</v>
      </c>
      <c r="AR401" s="140" t="s">
        <v>122</v>
      </c>
      <c r="AT401" s="140" t="s">
        <v>118</v>
      </c>
      <c r="AU401" s="140" t="s">
        <v>79</v>
      </c>
      <c r="AY401" s="17" t="s">
        <v>117</v>
      </c>
      <c r="BE401" s="141">
        <f>IF(N401="základní",J401,0)</f>
        <v>0</v>
      </c>
      <c r="BF401" s="141">
        <f>IF(N401="snížená",J401,0)</f>
        <v>0</v>
      </c>
      <c r="BG401" s="141">
        <f>IF(N401="zákl. přenesená",J401,0)</f>
        <v>0</v>
      </c>
      <c r="BH401" s="141">
        <f>IF(N401="sníž. přenesená",J401,0)</f>
        <v>0</v>
      </c>
      <c r="BI401" s="141">
        <f>IF(N401="nulová",J401,0)</f>
        <v>0</v>
      </c>
      <c r="BJ401" s="17" t="s">
        <v>77</v>
      </c>
      <c r="BK401" s="141">
        <f>ROUND(I401*H401,2)</f>
        <v>0</v>
      </c>
      <c r="BL401" s="17" t="s">
        <v>122</v>
      </c>
      <c r="BM401" s="140" t="s">
        <v>874</v>
      </c>
    </row>
    <row r="402" spans="2:65" s="1" customFormat="1" ht="6.9" customHeight="1" x14ac:dyDescent="0.2">
      <c r="B402" s="44"/>
      <c r="C402" s="45"/>
      <c r="D402" s="45"/>
      <c r="E402" s="45"/>
      <c r="F402" s="45"/>
      <c r="G402" s="45"/>
      <c r="H402" s="45"/>
      <c r="I402" s="45"/>
      <c r="J402" s="45"/>
      <c r="K402" s="45"/>
      <c r="L402" s="32"/>
    </row>
  </sheetData>
  <autoFilter ref="C129:K401" xr:uid="{00000000-0009-0000-0000-000002000000}"/>
  <mergeCells count="9">
    <mergeCell ref="E87:H87"/>
    <mergeCell ref="E120:H120"/>
    <mergeCell ref="E122:H12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346"/>
  <sheetViews>
    <sheetView showGridLines="0" topLeftCell="A47" workbookViewId="0">
      <selection activeCell="E18" sqref="E18:H18"/>
    </sheetView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246" t="s">
        <v>5</v>
      </c>
      <c r="M2" s="247"/>
      <c r="N2" s="247"/>
      <c r="O2" s="247"/>
      <c r="P2" s="247"/>
      <c r="Q2" s="247"/>
      <c r="R2" s="247"/>
      <c r="S2" s="247"/>
      <c r="T2" s="247"/>
      <c r="U2" s="247"/>
      <c r="V2" s="247"/>
      <c r="AT2" s="17" t="s">
        <v>85</v>
      </c>
    </row>
    <row r="3" spans="2:46" ht="6.9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79</v>
      </c>
    </row>
    <row r="4" spans="2:46" ht="24.9" customHeight="1" x14ac:dyDescent="0.2">
      <c r="B4" s="20"/>
      <c r="D4" s="21" t="s">
        <v>92</v>
      </c>
      <c r="L4" s="20"/>
      <c r="M4" s="88" t="s">
        <v>10</v>
      </c>
      <c r="AT4" s="17" t="s">
        <v>3</v>
      </c>
    </row>
    <row r="5" spans="2:46" ht="6.9" customHeight="1" x14ac:dyDescent="0.2">
      <c r="B5" s="20"/>
      <c r="L5" s="20"/>
    </row>
    <row r="6" spans="2:46" ht="12" customHeight="1" x14ac:dyDescent="0.2">
      <c r="B6" s="20"/>
      <c r="D6" s="27" t="s">
        <v>15</v>
      </c>
      <c r="L6" s="20"/>
    </row>
    <row r="7" spans="2:46" ht="26.25" customHeight="1" x14ac:dyDescent="0.2">
      <c r="B7" s="20"/>
      <c r="E7" s="261" t="str">
        <f>'Rekapitulace stavby'!K6</f>
        <v>Dolní Dvořiště (č. p. 157 - č. p. 40) - OBNOVA VODOVODU A KANALIZACE, Dolní Dvořiště (č. p. 157 - č. p. 40) - OBNOVA KOMUNIKACE</v>
      </c>
      <c r="F7" s="262"/>
      <c r="G7" s="262"/>
      <c r="H7" s="262"/>
      <c r="L7" s="20"/>
    </row>
    <row r="8" spans="2:46" s="1" customFormat="1" ht="12" customHeight="1" x14ac:dyDescent="0.2">
      <c r="B8" s="32"/>
      <c r="D8" s="27" t="s">
        <v>93</v>
      </c>
      <c r="L8" s="32"/>
    </row>
    <row r="9" spans="2:46" s="1" customFormat="1" ht="16.5" customHeight="1" x14ac:dyDescent="0.2">
      <c r="B9" s="32"/>
      <c r="E9" s="240" t="s">
        <v>875</v>
      </c>
      <c r="F9" s="260"/>
      <c r="G9" s="260"/>
      <c r="H9" s="260"/>
      <c r="L9" s="32"/>
    </row>
    <row r="10" spans="2:46" s="1" customFormat="1" x14ac:dyDescent="0.2">
      <c r="B10" s="32"/>
      <c r="L10" s="32"/>
    </row>
    <row r="11" spans="2:46" s="1" customFormat="1" ht="12" customHeight="1" x14ac:dyDescent="0.2">
      <c r="B11" s="32"/>
      <c r="D11" s="27" t="s">
        <v>16</v>
      </c>
      <c r="F11" s="25" t="s">
        <v>1</v>
      </c>
      <c r="I11" s="27" t="s">
        <v>17</v>
      </c>
      <c r="J11" s="25" t="s">
        <v>1</v>
      </c>
      <c r="L11" s="32"/>
    </row>
    <row r="12" spans="2:46" s="1" customFormat="1" ht="12" customHeight="1" x14ac:dyDescent="0.2">
      <c r="B12" s="32"/>
      <c r="D12" s="27" t="s">
        <v>18</v>
      </c>
      <c r="F12" s="25" t="s">
        <v>19</v>
      </c>
      <c r="I12" s="27" t="s">
        <v>20</v>
      </c>
      <c r="J12" s="52"/>
      <c r="L12" s="32"/>
    </row>
    <row r="13" spans="2:46" s="1" customFormat="1" ht="10.95" customHeight="1" x14ac:dyDescent="0.2">
      <c r="B13" s="32"/>
      <c r="L13" s="32"/>
    </row>
    <row r="14" spans="2:46" s="1" customFormat="1" ht="12" customHeight="1" x14ac:dyDescent="0.2">
      <c r="B14" s="32"/>
      <c r="D14" s="27" t="s">
        <v>21</v>
      </c>
      <c r="I14" s="27" t="s">
        <v>22</v>
      </c>
      <c r="J14" s="25" t="s">
        <v>1</v>
      </c>
      <c r="L14" s="32"/>
    </row>
    <row r="15" spans="2:46" s="1" customFormat="1" ht="18" customHeight="1" x14ac:dyDescent="0.2">
      <c r="B15" s="32"/>
      <c r="E15" s="25" t="s">
        <v>23</v>
      </c>
      <c r="I15" s="27" t="s">
        <v>24</v>
      </c>
      <c r="J15" s="25" t="s">
        <v>1</v>
      </c>
      <c r="L15" s="32"/>
    </row>
    <row r="16" spans="2:46" s="1" customFormat="1" ht="6.9" customHeight="1" x14ac:dyDescent="0.2">
      <c r="B16" s="32"/>
      <c r="L16" s="32"/>
    </row>
    <row r="17" spans="2:12" s="1" customFormat="1" ht="12" customHeight="1" x14ac:dyDescent="0.2">
      <c r="B17" s="32"/>
      <c r="D17" s="27" t="s">
        <v>25</v>
      </c>
      <c r="I17" s="27" t="s">
        <v>22</v>
      </c>
      <c r="J17" s="28"/>
      <c r="L17" s="32"/>
    </row>
    <row r="18" spans="2:12" s="1" customFormat="1" ht="18" customHeight="1" x14ac:dyDescent="0.2">
      <c r="B18" s="32"/>
      <c r="E18" s="263"/>
      <c r="F18" s="255"/>
      <c r="G18" s="255"/>
      <c r="H18" s="255"/>
      <c r="I18" s="27" t="s">
        <v>24</v>
      </c>
      <c r="J18" s="28"/>
      <c r="L18" s="32"/>
    </row>
    <row r="19" spans="2:12" s="1" customFormat="1" ht="6.9" customHeight="1" x14ac:dyDescent="0.2">
      <c r="B19" s="32"/>
      <c r="L19" s="32"/>
    </row>
    <row r="20" spans="2:12" s="1" customFormat="1" ht="12" customHeight="1" x14ac:dyDescent="0.2">
      <c r="B20" s="32"/>
      <c r="D20" s="27" t="s">
        <v>26</v>
      </c>
      <c r="I20" s="27" t="s">
        <v>22</v>
      </c>
      <c r="J20" s="25"/>
      <c r="L20" s="32"/>
    </row>
    <row r="21" spans="2:12" s="1" customFormat="1" ht="18" customHeight="1" x14ac:dyDescent="0.2">
      <c r="B21" s="32"/>
      <c r="E21" s="25" t="s">
        <v>1762</v>
      </c>
      <c r="I21" s="27" t="s">
        <v>24</v>
      </c>
      <c r="J21" s="25" t="s">
        <v>1</v>
      </c>
      <c r="L21" s="32"/>
    </row>
    <row r="22" spans="2:12" s="1" customFormat="1" ht="6.9" customHeight="1" x14ac:dyDescent="0.2">
      <c r="B22" s="32"/>
      <c r="L22" s="32"/>
    </row>
    <row r="23" spans="2:12" s="1" customFormat="1" ht="12" customHeight="1" x14ac:dyDescent="0.2">
      <c r="B23" s="32"/>
      <c r="D23" s="27" t="s">
        <v>28</v>
      </c>
      <c r="I23" s="27" t="s">
        <v>22</v>
      </c>
      <c r="J23" s="25" t="str">
        <f>IF('Rekapitulace stavby'!AN19="","",'Rekapitulace stavby'!AN19)</f>
        <v/>
      </c>
      <c r="L23" s="32"/>
    </row>
    <row r="24" spans="2:12" s="1" customFormat="1" ht="18" customHeight="1" x14ac:dyDescent="0.2">
      <c r="B24" s="32"/>
      <c r="E24" s="25" t="str">
        <f>IF('Rekapitulace stavby'!E20="","",'Rekapitulace stavby'!E20)</f>
        <v xml:space="preserve"> </v>
      </c>
      <c r="I24" s="27" t="s">
        <v>24</v>
      </c>
      <c r="J24" s="25" t="str">
        <f>IF('Rekapitulace stavby'!AN20="","",'Rekapitulace stavby'!AN20)</f>
        <v/>
      </c>
      <c r="L24" s="32"/>
    </row>
    <row r="25" spans="2:12" s="1" customFormat="1" ht="6.9" customHeight="1" x14ac:dyDescent="0.2">
      <c r="B25" s="32"/>
      <c r="L25" s="32"/>
    </row>
    <row r="26" spans="2:12" s="1" customFormat="1" ht="12" customHeight="1" x14ac:dyDescent="0.2">
      <c r="B26" s="32"/>
      <c r="D26" s="27" t="s">
        <v>29</v>
      </c>
      <c r="L26" s="32"/>
    </row>
    <row r="27" spans="2:12" s="7" customFormat="1" ht="16.5" customHeight="1" x14ac:dyDescent="0.2">
      <c r="B27" s="89"/>
      <c r="E27" s="259" t="s">
        <v>1</v>
      </c>
      <c r="F27" s="259"/>
      <c r="G27" s="259"/>
      <c r="H27" s="259"/>
      <c r="L27" s="89"/>
    </row>
    <row r="28" spans="2:12" s="1" customFormat="1" ht="6.9" customHeight="1" x14ac:dyDescent="0.2">
      <c r="B28" s="32"/>
      <c r="L28" s="32"/>
    </row>
    <row r="29" spans="2:12" s="1" customFormat="1" ht="6.9" customHeight="1" x14ac:dyDescent="0.2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 x14ac:dyDescent="0.2">
      <c r="B30" s="32"/>
      <c r="D30" s="90" t="s">
        <v>30</v>
      </c>
      <c r="J30" s="66">
        <f>ROUND(J127, 2)</f>
        <v>0</v>
      </c>
      <c r="L30" s="32"/>
    </row>
    <row r="31" spans="2:12" s="1" customFormat="1" ht="6.9" customHeight="1" x14ac:dyDescent="0.2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" customHeight="1" x14ac:dyDescent="0.2">
      <c r="B32" s="32"/>
      <c r="F32" s="35" t="s">
        <v>32</v>
      </c>
      <c r="I32" s="35" t="s">
        <v>31</v>
      </c>
      <c r="J32" s="35" t="s">
        <v>33</v>
      </c>
      <c r="L32" s="32"/>
    </row>
    <row r="33" spans="2:12" s="1" customFormat="1" ht="14.4" customHeight="1" x14ac:dyDescent="0.2">
      <c r="B33" s="32"/>
      <c r="D33" s="55" t="s">
        <v>34</v>
      </c>
      <c r="E33" s="27" t="s">
        <v>35</v>
      </c>
      <c r="F33" s="91">
        <f>ROUND((SUM(BE127:BE345)),  2)</f>
        <v>0</v>
      </c>
      <c r="I33" s="92">
        <v>0.21</v>
      </c>
      <c r="J33" s="91">
        <f>ROUND(((SUM(BE127:BE345))*I33),  2)</f>
        <v>0</v>
      </c>
      <c r="L33" s="32"/>
    </row>
    <row r="34" spans="2:12" s="1" customFormat="1" ht="14.4" customHeight="1" x14ac:dyDescent="0.2">
      <c r="B34" s="32"/>
      <c r="E34" s="27" t="s">
        <v>36</v>
      </c>
      <c r="F34" s="91">
        <f>ROUND((SUM(BF127:BF345)),  2)</f>
        <v>0</v>
      </c>
      <c r="I34" s="92">
        <v>0.12</v>
      </c>
      <c r="J34" s="91">
        <f>ROUND(((SUM(BF127:BF345))*I34),  2)</f>
        <v>0</v>
      </c>
      <c r="L34" s="32"/>
    </row>
    <row r="35" spans="2:12" s="1" customFormat="1" ht="14.4" hidden="1" customHeight="1" x14ac:dyDescent="0.2">
      <c r="B35" s="32"/>
      <c r="E35" s="27" t="s">
        <v>37</v>
      </c>
      <c r="F35" s="91">
        <f>ROUND((SUM(BG127:BG345)),  2)</f>
        <v>0</v>
      </c>
      <c r="I35" s="92">
        <v>0.21</v>
      </c>
      <c r="J35" s="91">
        <f>0</f>
        <v>0</v>
      </c>
      <c r="L35" s="32"/>
    </row>
    <row r="36" spans="2:12" s="1" customFormat="1" ht="14.4" hidden="1" customHeight="1" x14ac:dyDescent="0.2">
      <c r="B36" s="32"/>
      <c r="E36" s="27" t="s">
        <v>38</v>
      </c>
      <c r="F36" s="91">
        <f>ROUND((SUM(BH127:BH345)),  2)</f>
        <v>0</v>
      </c>
      <c r="I36" s="92">
        <v>0.12</v>
      </c>
      <c r="J36" s="91">
        <f>0</f>
        <v>0</v>
      </c>
      <c r="L36" s="32"/>
    </row>
    <row r="37" spans="2:12" s="1" customFormat="1" ht="14.4" hidden="1" customHeight="1" x14ac:dyDescent="0.2">
      <c r="B37" s="32"/>
      <c r="E37" s="27" t="s">
        <v>39</v>
      </c>
      <c r="F37" s="91">
        <f>ROUND((SUM(BI127:BI345)),  2)</f>
        <v>0</v>
      </c>
      <c r="I37" s="92">
        <v>0</v>
      </c>
      <c r="J37" s="91">
        <f>0</f>
        <v>0</v>
      </c>
      <c r="L37" s="32"/>
    </row>
    <row r="38" spans="2:12" s="1" customFormat="1" ht="6.9" customHeight="1" x14ac:dyDescent="0.2">
      <c r="B38" s="32"/>
      <c r="L38" s="32"/>
    </row>
    <row r="39" spans="2:12" s="1" customFormat="1" ht="25.35" customHeight="1" x14ac:dyDescent="0.2">
      <c r="B39" s="32"/>
      <c r="C39" s="93"/>
      <c r="D39" s="94" t="s">
        <v>40</v>
      </c>
      <c r="E39" s="57"/>
      <c r="F39" s="57"/>
      <c r="G39" s="95" t="s">
        <v>41</v>
      </c>
      <c r="H39" s="96" t="s">
        <v>42</v>
      </c>
      <c r="I39" s="57"/>
      <c r="J39" s="97">
        <f>SUM(J30:J37)</f>
        <v>0</v>
      </c>
      <c r="K39" s="98"/>
      <c r="L39" s="32"/>
    </row>
    <row r="40" spans="2:12" s="1" customFormat="1" ht="14.4" customHeight="1" x14ac:dyDescent="0.2">
      <c r="B40" s="32"/>
      <c r="L40" s="32"/>
    </row>
    <row r="41" spans="2:12" ht="14.4" customHeight="1" x14ac:dyDescent="0.2">
      <c r="B41" s="20"/>
      <c r="L41" s="20"/>
    </row>
    <row r="42" spans="2:12" ht="14.4" customHeight="1" x14ac:dyDescent="0.2">
      <c r="B42" s="20"/>
      <c r="L42" s="20"/>
    </row>
    <row r="43" spans="2:12" ht="14.4" customHeight="1" x14ac:dyDescent="0.2">
      <c r="B43" s="20"/>
      <c r="L43" s="20"/>
    </row>
    <row r="44" spans="2:12" ht="14.4" customHeight="1" x14ac:dyDescent="0.2">
      <c r="B44" s="20"/>
      <c r="L44" s="20"/>
    </row>
    <row r="45" spans="2:12" ht="14.4" customHeight="1" x14ac:dyDescent="0.2">
      <c r="B45" s="20"/>
      <c r="L45" s="20"/>
    </row>
    <row r="46" spans="2:12" ht="14.4" customHeight="1" x14ac:dyDescent="0.2">
      <c r="B46" s="20"/>
      <c r="L46" s="20"/>
    </row>
    <row r="47" spans="2:12" ht="14.4" customHeight="1" x14ac:dyDescent="0.2">
      <c r="B47" s="20"/>
      <c r="L47" s="20"/>
    </row>
    <row r="48" spans="2:12" ht="14.4" customHeight="1" x14ac:dyDescent="0.2">
      <c r="B48" s="20"/>
      <c r="L48" s="20"/>
    </row>
    <row r="49" spans="2:12" ht="14.4" customHeight="1" x14ac:dyDescent="0.2">
      <c r="B49" s="20"/>
      <c r="L49" s="20"/>
    </row>
    <row r="50" spans="2:12" s="1" customFormat="1" ht="14.4" customHeight="1" x14ac:dyDescent="0.2">
      <c r="B50" s="32"/>
      <c r="D50" s="41" t="s">
        <v>43</v>
      </c>
      <c r="E50" s="42"/>
      <c r="F50" s="42"/>
      <c r="G50" s="41" t="s">
        <v>44</v>
      </c>
      <c r="H50" s="42"/>
      <c r="I50" s="42"/>
      <c r="J50" s="42"/>
      <c r="K50" s="42"/>
      <c r="L50" s="32"/>
    </row>
    <row r="51" spans="2:12" x14ac:dyDescent="0.2">
      <c r="B51" s="20"/>
      <c r="L51" s="20"/>
    </row>
    <row r="52" spans="2:12" x14ac:dyDescent="0.2">
      <c r="B52" s="20"/>
      <c r="L52" s="20"/>
    </row>
    <row r="53" spans="2:12" x14ac:dyDescent="0.2">
      <c r="B53" s="20"/>
      <c r="L53" s="20"/>
    </row>
    <row r="54" spans="2:12" x14ac:dyDescent="0.2">
      <c r="B54" s="20"/>
      <c r="L54" s="20"/>
    </row>
    <row r="55" spans="2:12" x14ac:dyDescent="0.2">
      <c r="B55" s="20"/>
      <c r="L55" s="20"/>
    </row>
    <row r="56" spans="2:12" x14ac:dyDescent="0.2">
      <c r="B56" s="20"/>
      <c r="L56" s="20"/>
    </row>
    <row r="57" spans="2:12" x14ac:dyDescent="0.2">
      <c r="B57" s="20"/>
      <c r="L57" s="20"/>
    </row>
    <row r="58" spans="2:12" x14ac:dyDescent="0.2">
      <c r="B58" s="20"/>
      <c r="L58" s="20"/>
    </row>
    <row r="59" spans="2:12" x14ac:dyDescent="0.2">
      <c r="B59" s="20"/>
      <c r="L59" s="20"/>
    </row>
    <row r="60" spans="2:12" x14ac:dyDescent="0.2">
      <c r="B60" s="20"/>
      <c r="L60" s="20"/>
    </row>
    <row r="61" spans="2:12" s="1" customFormat="1" ht="13.2" x14ac:dyDescent="0.2">
      <c r="B61" s="32"/>
      <c r="D61" s="43" t="s">
        <v>45</v>
      </c>
      <c r="E61" s="34"/>
      <c r="F61" s="99" t="s">
        <v>46</v>
      </c>
      <c r="G61" s="43" t="s">
        <v>45</v>
      </c>
      <c r="H61" s="34"/>
      <c r="I61" s="34"/>
      <c r="J61" s="100" t="s">
        <v>46</v>
      </c>
      <c r="K61" s="34"/>
      <c r="L61" s="32"/>
    </row>
    <row r="62" spans="2:12" x14ac:dyDescent="0.2">
      <c r="B62" s="20"/>
      <c r="L62" s="20"/>
    </row>
    <row r="63" spans="2:12" x14ac:dyDescent="0.2">
      <c r="B63" s="20"/>
      <c r="L63" s="20"/>
    </row>
    <row r="64" spans="2:12" x14ac:dyDescent="0.2">
      <c r="B64" s="20"/>
      <c r="L64" s="20"/>
    </row>
    <row r="65" spans="2:12" s="1" customFormat="1" ht="13.2" x14ac:dyDescent="0.2">
      <c r="B65" s="32"/>
      <c r="D65" s="41" t="s">
        <v>47</v>
      </c>
      <c r="E65" s="42"/>
      <c r="F65" s="42"/>
      <c r="G65" s="41" t="s">
        <v>48</v>
      </c>
      <c r="H65" s="42"/>
      <c r="I65" s="42"/>
      <c r="J65" s="42"/>
      <c r="K65" s="42"/>
      <c r="L65" s="32"/>
    </row>
    <row r="66" spans="2:12" x14ac:dyDescent="0.2">
      <c r="B66" s="20"/>
      <c r="L66" s="20"/>
    </row>
    <row r="67" spans="2:12" x14ac:dyDescent="0.2">
      <c r="B67" s="20"/>
      <c r="L67" s="20"/>
    </row>
    <row r="68" spans="2:12" x14ac:dyDescent="0.2">
      <c r="B68" s="20"/>
      <c r="L68" s="20"/>
    </row>
    <row r="69" spans="2:12" x14ac:dyDescent="0.2">
      <c r="B69" s="20"/>
      <c r="L69" s="20"/>
    </row>
    <row r="70" spans="2:12" x14ac:dyDescent="0.2">
      <c r="B70" s="20"/>
      <c r="L70" s="20"/>
    </row>
    <row r="71" spans="2:12" x14ac:dyDescent="0.2">
      <c r="B71" s="20"/>
      <c r="L71" s="20"/>
    </row>
    <row r="72" spans="2:12" x14ac:dyDescent="0.2">
      <c r="B72" s="20"/>
      <c r="L72" s="20"/>
    </row>
    <row r="73" spans="2:12" x14ac:dyDescent="0.2">
      <c r="B73" s="20"/>
      <c r="L73" s="20"/>
    </row>
    <row r="74" spans="2:12" x14ac:dyDescent="0.2">
      <c r="B74" s="20"/>
      <c r="L74" s="20"/>
    </row>
    <row r="75" spans="2:12" x14ac:dyDescent="0.2">
      <c r="B75" s="20"/>
      <c r="L75" s="20"/>
    </row>
    <row r="76" spans="2:12" s="1" customFormat="1" ht="13.2" x14ac:dyDescent="0.2">
      <c r="B76" s="32"/>
      <c r="D76" s="43" t="s">
        <v>45</v>
      </c>
      <c r="E76" s="34"/>
      <c r="F76" s="99" t="s">
        <v>46</v>
      </c>
      <c r="G76" s="43" t="s">
        <v>45</v>
      </c>
      <c r="H76" s="34"/>
      <c r="I76" s="34"/>
      <c r="J76" s="100" t="s">
        <v>46</v>
      </c>
      <c r="K76" s="34"/>
      <c r="L76" s="32"/>
    </row>
    <row r="77" spans="2:12" s="1" customFormat="1" ht="14.4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" customHeight="1" x14ac:dyDescent="0.2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" customHeight="1" x14ac:dyDescent="0.2">
      <c r="B82" s="32"/>
      <c r="C82" s="21" t="s">
        <v>95</v>
      </c>
      <c r="L82" s="32"/>
    </row>
    <row r="83" spans="2:47" s="1" customFormat="1" ht="6.9" customHeight="1" x14ac:dyDescent="0.2">
      <c r="B83" s="32"/>
      <c r="L83" s="32"/>
    </row>
    <row r="84" spans="2:47" s="1" customFormat="1" ht="12" customHeight="1" x14ac:dyDescent="0.2">
      <c r="B84" s="32"/>
      <c r="C84" s="27" t="s">
        <v>15</v>
      </c>
      <c r="L84" s="32"/>
    </row>
    <row r="85" spans="2:47" s="1" customFormat="1" ht="26.25" customHeight="1" x14ac:dyDescent="0.2">
      <c r="B85" s="32"/>
      <c r="E85" s="261" t="str">
        <f>E7</f>
        <v>Dolní Dvořiště (č. p. 157 - č. p. 40) - OBNOVA VODOVODU A KANALIZACE, Dolní Dvořiště (č. p. 157 - č. p. 40) - OBNOVA KOMUNIKACE</v>
      </c>
      <c r="F85" s="262"/>
      <c r="G85" s="262"/>
      <c r="H85" s="262"/>
      <c r="L85" s="32"/>
    </row>
    <row r="86" spans="2:47" s="1" customFormat="1" ht="12" customHeight="1" x14ac:dyDescent="0.2">
      <c r="B86" s="32"/>
      <c r="C86" s="27" t="s">
        <v>93</v>
      </c>
      <c r="L86" s="32"/>
    </row>
    <row r="87" spans="2:47" s="1" customFormat="1" ht="16.5" customHeight="1" x14ac:dyDescent="0.2">
      <c r="B87" s="32"/>
      <c r="E87" s="240" t="str">
        <f>E9</f>
        <v>57c - SO 02 - Kanalizace jednotná</v>
      </c>
      <c r="F87" s="260"/>
      <c r="G87" s="260"/>
      <c r="H87" s="260"/>
      <c r="L87" s="32"/>
    </row>
    <row r="88" spans="2:47" s="1" customFormat="1" ht="6.9" customHeight="1" x14ac:dyDescent="0.2">
      <c r="B88" s="32"/>
      <c r="L88" s="32"/>
    </row>
    <row r="89" spans="2:47" s="1" customFormat="1" ht="12" customHeight="1" x14ac:dyDescent="0.2">
      <c r="B89" s="32"/>
      <c r="C89" s="27" t="s">
        <v>18</v>
      </c>
      <c r="F89" s="25" t="str">
        <f>F12</f>
        <v xml:space="preserve"> </v>
      </c>
      <c r="I89" s="27" t="s">
        <v>20</v>
      </c>
      <c r="J89" s="52" t="str">
        <f>IF(J12="","",J12)</f>
        <v/>
      </c>
      <c r="L89" s="32"/>
    </row>
    <row r="90" spans="2:47" s="1" customFormat="1" ht="6.9" customHeight="1" x14ac:dyDescent="0.2">
      <c r="B90" s="32"/>
      <c r="L90" s="32"/>
    </row>
    <row r="91" spans="2:47" s="1" customFormat="1" ht="40.200000000000003" customHeight="1" x14ac:dyDescent="0.2">
      <c r="B91" s="32"/>
      <c r="C91" s="27" t="s">
        <v>21</v>
      </c>
      <c r="F91" s="25" t="str">
        <f>E15</f>
        <v>Obec Dolní Dvořiště, 382 72 Dolní Dvořiště 62</v>
      </c>
      <c r="I91" s="27" t="s">
        <v>26</v>
      </c>
      <c r="J91" s="30" t="str">
        <f>E21</f>
        <v>Jiří Sváček - VHS, Miroslav Vávra - DS</v>
      </c>
      <c r="L91" s="32"/>
    </row>
    <row r="92" spans="2:47" s="1" customFormat="1" ht="15.15" customHeight="1" x14ac:dyDescent="0.2">
      <c r="B92" s="32"/>
      <c r="C92" s="27" t="s">
        <v>25</v>
      </c>
      <c r="F92" s="25" t="str">
        <f>IF(E18="","",E18)</f>
        <v/>
      </c>
      <c r="I92" s="27" t="s">
        <v>28</v>
      </c>
      <c r="J92" s="30" t="str">
        <f>E24</f>
        <v xml:space="preserve"> </v>
      </c>
      <c r="L92" s="32"/>
    </row>
    <row r="93" spans="2:47" s="1" customFormat="1" ht="10.35" customHeight="1" x14ac:dyDescent="0.2">
      <c r="B93" s="32"/>
      <c r="L93" s="32"/>
    </row>
    <row r="94" spans="2:47" s="1" customFormat="1" ht="29.25" customHeight="1" x14ac:dyDescent="0.2">
      <c r="B94" s="32"/>
      <c r="C94" s="101" t="s">
        <v>96</v>
      </c>
      <c r="D94" s="93"/>
      <c r="E94" s="93"/>
      <c r="F94" s="93"/>
      <c r="G94" s="93"/>
      <c r="H94" s="93"/>
      <c r="I94" s="93"/>
      <c r="J94" s="102" t="s">
        <v>97</v>
      </c>
      <c r="K94" s="93"/>
      <c r="L94" s="32"/>
    </row>
    <row r="95" spans="2:47" s="1" customFormat="1" ht="10.35" customHeight="1" x14ac:dyDescent="0.2">
      <c r="B95" s="32"/>
      <c r="L95" s="32"/>
    </row>
    <row r="96" spans="2:47" s="1" customFormat="1" ht="22.95" customHeight="1" x14ac:dyDescent="0.2">
      <c r="B96" s="32"/>
      <c r="C96" s="103" t="s">
        <v>98</v>
      </c>
      <c r="J96" s="66">
        <f>J127</f>
        <v>0</v>
      </c>
      <c r="L96" s="32"/>
      <c r="AU96" s="17" t="s">
        <v>99</v>
      </c>
    </row>
    <row r="97" spans="2:12" s="8" customFormat="1" ht="24.9" customHeight="1" x14ac:dyDescent="0.2">
      <c r="B97" s="104"/>
      <c r="D97" s="105" t="s">
        <v>170</v>
      </c>
      <c r="E97" s="106"/>
      <c r="F97" s="106"/>
      <c r="G97" s="106"/>
      <c r="H97" s="106"/>
      <c r="I97" s="106"/>
      <c r="J97" s="107">
        <f>J128</f>
        <v>0</v>
      </c>
      <c r="L97" s="104"/>
    </row>
    <row r="98" spans="2:12" s="11" customFormat="1" ht="19.95" customHeight="1" x14ac:dyDescent="0.2">
      <c r="B98" s="147"/>
      <c r="D98" s="148" t="s">
        <v>171</v>
      </c>
      <c r="E98" s="149"/>
      <c r="F98" s="149"/>
      <c r="G98" s="149"/>
      <c r="H98" s="149"/>
      <c r="I98" s="149"/>
      <c r="J98" s="150">
        <f>J129</f>
        <v>0</v>
      </c>
      <c r="L98" s="147"/>
    </row>
    <row r="99" spans="2:12" s="11" customFormat="1" ht="19.95" customHeight="1" x14ac:dyDescent="0.2">
      <c r="B99" s="147"/>
      <c r="D99" s="148" t="s">
        <v>172</v>
      </c>
      <c r="E99" s="149"/>
      <c r="F99" s="149"/>
      <c r="G99" s="149"/>
      <c r="H99" s="149"/>
      <c r="I99" s="149"/>
      <c r="J99" s="150">
        <f>J219</f>
        <v>0</v>
      </c>
      <c r="L99" s="147"/>
    </row>
    <row r="100" spans="2:12" s="11" customFormat="1" ht="19.95" customHeight="1" x14ac:dyDescent="0.2">
      <c r="B100" s="147"/>
      <c r="D100" s="148" t="s">
        <v>173</v>
      </c>
      <c r="E100" s="149"/>
      <c r="F100" s="149"/>
      <c r="G100" s="149"/>
      <c r="H100" s="149"/>
      <c r="I100" s="149"/>
      <c r="J100" s="150">
        <f>J222</f>
        <v>0</v>
      </c>
      <c r="L100" s="147"/>
    </row>
    <row r="101" spans="2:12" s="11" customFormat="1" ht="19.95" customHeight="1" x14ac:dyDescent="0.2">
      <c r="B101" s="147"/>
      <c r="D101" s="148" t="s">
        <v>174</v>
      </c>
      <c r="E101" s="149"/>
      <c r="F101" s="149"/>
      <c r="G101" s="149"/>
      <c r="H101" s="149"/>
      <c r="I101" s="149"/>
      <c r="J101" s="150">
        <f>J230</f>
        <v>0</v>
      </c>
      <c r="L101" s="147"/>
    </row>
    <row r="102" spans="2:12" s="11" customFormat="1" ht="19.95" customHeight="1" x14ac:dyDescent="0.2">
      <c r="B102" s="147"/>
      <c r="D102" s="148" t="s">
        <v>176</v>
      </c>
      <c r="E102" s="149"/>
      <c r="F102" s="149"/>
      <c r="G102" s="149"/>
      <c r="H102" s="149"/>
      <c r="I102" s="149"/>
      <c r="J102" s="150">
        <f>J250</f>
        <v>0</v>
      </c>
      <c r="L102" s="147"/>
    </row>
    <row r="103" spans="2:12" s="11" customFormat="1" ht="19.95" customHeight="1" x14ac:dyDescent="0.2">
      <c r="B103" s="147"/>
      <c r="D103" s="148" t="s">
        <v>876</v>
      </c>
      <c r="E103" s="149"/>
      <c r="F103" s="149"/>
      <c r="G103" s="149"/>
      <c r="H103" s="149"/>
      <c r="I103" s="149"/>
      <c r="J103" s="150">
        <f>J301</f>
        <v>0</v>
      </c>
      <c r="L103" s="147"/>
    </row>
    <row r="104" spans="2:12" s="11" customFormat="1" ht="19.95" customHeight="1" x14ac:dyDescent="0.2">
      <c r="B104" s="147"/>
      <c r="D104" s="148" t="s">
        <v>877</v>
      </c>
      <c r="E104" s="149"/>
      <c r="F104" s="149"/>
      <c r="G104" s="149"/>
      <c r="H104" s="149"/>
      <c r="I104" s="149"/>
      <c r="J104" s="150">
        <f>J306</f>
        <v>0</v>
      </c>
      <c r="L104" s="147"/>
    </row>
    <row r="105" spans="2:12" s="11" customFormat="1" ht="19.95" customHeight="1" x14ac:dyDescent="0.2">
      <c r="B105" s="147"/>
      <c r="D105" s="148" t="s">
        <v>878</v>
      </c>
      <c r="E105" s="149"/>
      <c r="F105" s="149"/>
      <c r="G105" s="149"/>
      <c r="H105" s="149"/>
      <c r="I105" s="149"/>
      <c r="J105" s="150">
        <f>J309</f>
        <v>0</v>
      </c>
      <c r="L105" s="147"/>
    </row>
    <row r="106" spans="2:12" s="11" customFormat="1" ht="19.95" customHeight="1" x14ac:dyDescent="0.2">
      <c r="B106" s="147"/>
      <c r="D106" s="148" t="s">
        <v>182</v>
      </c>
      <c r="E106" s="149"/>
      <c r="F106" s="149"/>
      <c r="G106" s="149"/>
      <c r="H106" s="149"/>
      <c r="I106" s="149"/>
      <c r="J106" s="150">
        <f>J330</f>
        <v>0</v>
      </c>
      <c r="L106" s="147"/>
    </row>
    <row r="107" spans="2:12" s="11" customFormat="1" ht="19.95" customHeight="1" x14ac:dyDescent="0.2">
      <c r="B107" s="147"/>
      <c r="D107" s="148" t="s">
        <v>183</v>
      </c>
      <c r="E107" s="149"/>
      <c r="F107" s="149"/>
      <c r="G107" s="149"/>
      <c r="H107" s="149"/>
      <c r="I107" s="149"/>
      <c r="J107" s="150">
        <f>J343</f>
        <v>0</v>
      </c>
      <c r="L107" s="147"/>
    </row>
    <row r="108" spans="2:12" s="1" customFormat="1" ht="21.75" customHeight="1" x14ac:dyDescent="0.2">
      <c r="B108" s="32"/>
      <c r="L108" s="32"/>
    </row>
    <row r="109" spans="2:12" s="1" customFormat="1" ht="6.9" customHeight="1" x14ac:dyDescent="0.2">
      <c r="B109" s="44"/>
      <c r="C109" s="45"/>
      <c r="D109" s="45"/>
      <c r="E109" s="45"/>
      <c r="F109" s="45"/>
      <c r="G109" s="45"/>
      <c r="H109" s="45"/>
      <c r="I109" s="45"/>
      <c r="J109" s="45"/>
      <c r="K109" s="45"/>
      <c r="L109" s="32"/>
    </row>
    <row r="113" spans="2:63" s="1" customFormat="1" ht="6.9" customHeight="1" x14ac:dyDescent="0.2">
      <c r="B113" s="46"/>
      <c r="C113" s="47"/>
      <c r="D113" s="47"/>
      <c r="E113" s="47"/>
      <c r="F113" s="47"/>
      <c r="G113" s="47"/>
      <c r="H113" s="47"/>
      <c r="I113" s="47"/>
      <c r="J113" s="47"/>
      <c r="K113" s="47"/>
      <c r="L113" s="32"/>
    </row>
    <row r="114" spans="2:63" s="1" customFormat="1" ht="24.9" customHeight="1" x14ac:dyDescent="0.2">
      <c r="B114" s="32"/>
      <c r="C114" s="21" t="s">
        <v>101</v>
      </c>
      <c r="L114" s="32"/>
    </row>
    <row r="115" spans="2:63" s="1" customFormat="1" ht="6.9" customHeight="1" x14ac:dyDescent="0.2">
      <c r="B115" s="32"/>
      <c r="L115" s="32"/>
    </row>
    <row r="116" spans="2:63" s="1" customFormat="1" ht="12" customHeight="1" x14ac:dyDescent="0.2">
      <c r="B116" s="32"/>
      <c r="C116" s="27" t="s">
        <v>15</v>
      </c>
      <c r="L116" s="32"/>
    </row>
    <row r="117" spans="2:63" s="1" customFormat="1" ht="26.25" customHeight="1" x14ac:dyDescent="0.2">
      <c r="B117" s="32"/>
      <c r="E117" s="261" t="str">
        <f>E7</f>
        <v>Dolní Dvořiště (č. p. 157 - č. p. 40) - OBNOVA VODOVODU A KANALIZACE, Dolní Dvořiště (č. p. 157 - č. p. 40) - OBNOVA KOMUNIKACE</v>
      </c>
      <c r="F117" s="262"/>
      <c r="G117" s="262"/>
      <c r="H117" s="262"/>
      <c r="L117" s="32"/>
    </row>
    <row r="118" spans="2:63" s="1" customFormat="1" ht="12" customHeight="1" x14ac:dyDescent="0.2">
      <c r="B118" s="32"/>
      <c r="C118" s="27" t="s">
        <v>93</v>
      </c>
      <c r="L118" s="32"/>
    </row>
    <row r="119" spans="2:63" s="1" customFormat="1" ht="16.5" customHeight="1" x14ac:dyDescent="0.2">
      <c r="B119" s="32"/>
      <c r="E119" s="240" t="str">
        <f>E9</f>
        <v>57c - SO 02 - Kanalizace jednotná</v>
      </c>
      <c r="F119" s="260"/>
      <c r="G119" s="260"/>
      <c r="H119" s="260"/>
      <c r="L119" s="32"/>
    </row>
    <row r="120" spans="2:63" s="1" customFormat="1" ht="6.9" customHeight="1" x14ac:dyDescent="0.2">
      <c r="B120" s="32"/>
      <c r="L120" s="32"/>
    </row>
    <row r="121" spans="2:63" s="1" customFormat="1" ht="12" customHeight="1" x14ac:dyDescent="0.2">
      <c r="B121" s="32"/>
      <c r="C121" s="27" t="s">
        <v>18</v>
      </c>
      <c r="F121" s="25" t="str">
        <f>F12</f>
        <v xml:space="preserve"> </v>
      </c>
      <c r="I121" s="27" t="s">
        <v>20</v>
      </c>
      <c r="J121" s="52" t="str">
        <f>IF(J12="","",J12)</f>
        <v/>
      </c>
      <c r="L121" s="32"/>
    </row>
    <row r="122" spans="2:63" s="1" customFormat="1" ht="6.9" customHeight="1" x14ac:dyDescent="0.2">
      <c r="B122" s="32"/>
      <c r="L122" s="32"/>
    </row>
    <row r="123" spans="2:63" s="1" customFormat="1" ht="40.200000000000003" customHeight="1" x14ac:dyDescent="0.2">
      <c r="B123" s="32"/>
      <c r="C123" s="27" t="s">
        <v>21</v>
      </c>
      <c r="F123" s="25" t="str">
        <f>E15</f>
        <v>Obec Dolní Dvořiště, 382 72 Dolní Dvořiště 62</v>
      </c>
      <c r="I123" s="27" t="s">
        <v>26</v>
      </c>
      <c r="J123" s="30" t="str">
        <f>E21</f>
        <v>Jiří Sváček - VHS, Miroslav Vávra - DS</v>
      </c>
      <c r="L123" s="32"/>
    </row>
    <row r="124" spans="2:63" s="1" customFormat="1" ht="15.15" customHeight="1" x14ac:dyDescent="0.2">
      <c r="B124" s="32"/>
      <c r="C124" s="27" t="s">
        <v>25</v>
      </c>
      <c r="F124" s="25" t="str">
        <f>IF(E18="","",E18)</f>
        <v/>
      </c>
      <c r="I124" s="27" t="s">
        <v>28</v>
      </c>
      <c r="J124" s="30" t="str">
        <f>E24</f>
        <v xml:space="preserve"> </v>
      </c>
      <c r="L124" s="32"/>
    </row>
    <row r="125" spans="2:63" s="1" customFormat="1" ht="10.35" customHeight="1" x14ac:dyDescent="0.2">
      <c r="B125" s="32"/>
      <c r="L125" s="32"/>
    </row>
    <row r="126" spans="2:63" s="9" customFormat="1" ht="29.25" customHeight="1" x14ac:dyDescent="0.2">
      <c r="B126" s="108"/>
      <c r="C126" s="109" t="s">
        <v>102</v>
      </c>
      <c r="D126" s="110" t="s">
        <v>55</v>
      </c>
      <c r="E126" s="110" t="s">
        <v>51</v>
      </c>
      <c r="F126" s="110" t="s">
        <v>52</v>
      </c>
      <c r="G126" s="110" t="s">
        <v>103</v>
      </c>
      <c r="H126" s="110" t="s">
        <v>104</v>
      </c>
      <c r="I126" s="110" t="s">
        <v>105</v>
      </c>
      <c r="J126" s="111" t="s">
        <v>97</v>
      </c>
      <c r="K126" s="112" t="s">
        <v>106</v>
      </c>
      <c r="L126" s="108"/>
      <c r="M126" s="59" t="s">
        <v>1</v>
      </c>
      <c r="N126" s="60" t="s">
        <v>34</v>
      </c>
      <c r="O126" s="60" t="s">
        <v>107</v>
      </c>
      <c r="P126" s="60" t="s">
        <v>108</v>
      </c>
      <c r="Q126" s="60" t="s">
        <v>109</v>
      </c>
      <c r="R126" s="60" t="s">
        <v>110</v>
      </c>
      <c r="S126" s="60" t="s">
        <v>111</v>
      </c>
      <c r="T126" s="61" t="s">
        <v>112</v>
      </c>
    </row>
    <row r="127" spans="2:63" s="1" customFormat="1" ht="22.95" customHeight="1" x14ac:dyDescent="0.3">
      <c r="B127" s="32"/>
      <c r="C127" s="64" t="s">
        <v>113</v>
      </c>
      <c r="J127" s="113">
        <f>BK127</f>
        <v>0</v>
      </c>
      <c r="L127" s="32"/>
      <c r="M127" s="62"/>
      <c r="N127" s="53"/>
      <c r="O127" s="53"/>
      <c r="P127" s="114">
        <f>P128</f>
        <v>0</v>
      </c>
      <c r="Q127" s="53"/>
      <c r="R127" s="114">
        <f>R128</f>
        <v>679.7163119999999</v>
      </c>
      <c r="S127" s="53"/>
      <c r="T127" s="115">
        <f>T128</f>
        <v>0</v>
      </c>
      <c r="AT127" s="17" t="s">
        <v>69</v>
      </c>
      <c r="AU127" s="17" t="s">
        <v>99</v>
      </c>
      <c r="BK127" s="116">
        <f>BK128</f>
        <v>0</v>
      </c>
    </row>
    <row r="128" spans="2:63" s="10" customFormat="1" ht="25.95" customHeight="1" x14ac:dyDescent="0.25">
      <c r="B128" s="117"/>
      <c r="D128" s="118" t="s">
        <v>69</v>
      </c>
      <c r="E128" s="119" t="s">
        <v>184</v>
      </c>
      <c r="F128" s="119" t="s">
        <v>185</v>
      </c>
      <c r="I128" s="120"/>
      <c r="J128" s="121">
        <f>BK128</f>
        <v>0</v>
      </c>
      <c r="L128" s="117"/>
      <c r="M128" s="122"/>
      <c r="P128" s="123">
        <f>P129+P219+P222+P230+P250+P301+P306+P309+P330+P343</f>
        <v>0</v>
      </c>
      <c r="R128" s="123">
        <f>R129+R219+R222+R230+R250+R301+R306+R309+R330+R343</f>
        <v>679.7163119999999</v>
      </c>
      <c r="T128" s="124">
        <f>T129+T219+T222+T230+T250+T301+T306+T309+T330+T343</f>
        <v>0</v>
      </c>
      <c r="AR128" s="118" t="s">
        <v>77</v>
      </c>
      <c r="AT128" s="125" t="s">
        <v>69</v>
      </c>
      <c r="AU128" s="125" t="s">
        <v>70</v>
      </c>
      <c r="AY128" s="118" t="s">
        <v>117</v>
      </c>
      <c r="BK128" s="126">
        <f>BK129+BK219+BK222+BK230+BK250+BK301+BK306+BK309+BK330+BK343</f>
        <v>0</v>
      </c>
    </row>
    <row r="129" spans="2:65" s="10" customFormat="1" ht="22.95" customHeight="1" x14ac:dyDescent="0.25">
      <c r="B129" s="117"/>
      <c r="D129" s="118" t="s">
        <v>69</v>
      </c>
      <c r="E129" s="151" t="s">
        <v>77</v>
      </c>
      <c r="F129" s="151" t="s">
        <v>186</v>
      </c>
      <c r="I129" s="120"/>
      <c r="J129" s="152">
        <f>BK129</f>
        <v>0</v>
      </c>
      <c r="L129" s="117"/>
      <c r="M129" s="122"/>
      <c r="P129" s="123">
        <f>SUM(P130:P218)</f>
        <v>0</v>
      </c>
      <c r="R129" s="123">
        <f>SUM(R130:R218)</f>
        <v>667.37170199999991</v>
      </c>
      <c r="T129" s="124">
        <f>SUM(T130:T218)</f>
        <v>0</v>
      </c>
      <c r="AR129" s="118" t="s">
        <v>77</v>
      </c>
      <c r="AT129" s="125" t="s">
        <v>69</v>
      </c>
      <c r="AU129" s="125" t="s">
        <v>77</v>
      </c>
      <c r="AY129" s="118" t="s">
        <v>117</v>
      </c>
      <c r="BK129" s="126">
        <f>SUM(BK130:BK218)</f>
        <v>0</v>
      </c>
    </row>
    <row r="130" spans="2:65" s="1" customFormat="1" ht="16.5" customHeight="1" x14ac:dyDescent="0.2">
      <c r="B130" s="127"/>
      <c r="C130" s="128" t="s">
        <v>77</v>
      </c>
      <c r="D130" s="128" t="s">
        <v>118</v>
      </c>
      <c r="E130" s="129" t="s">
        <v>193</v>
      </c>
      <c r="F130" s="130" t="s">
        <v>194</v>
      </c>
      <c r="G130" s="131" t="s">
        <v>189</v>
      </c>
      <c r="H130" s="132">
        <v>30</v>
      </c>
      <c r="I130" s="133"/>
      <c r="J130" s="134">
        <f>ROUND(I130*H130,2)</f>
        <v>0</v>
      </c>
      <c r="K130" s="135"/>
      <c r="L130" s="32"/>
      <c r="M130" s="136" t="s">
        <v>1</v>
      </c>
      <c r="N130" s="137" t="s">
        <v>35</v>
      </c>
      <c r="P130" s="138">
        <f>O130*H130</f>
        <v>0</v>
      </c>
      <c r="Q130" s="138">
        <v>8.6800000000000002E-3</v>
      </c>
      <c r="R130" s="138">
        <f>Q130*H130</f>
        <v>0.26040000000000002</v>
      </c>
      <c r="S130" s="138">
        <v>0</v>
      </c>
      <c r="T130" s="139">
        <f>S130*H130</f>
        <v>0</v>
      </c>
      <c r="AR130" s="140" t="s">
        <v>122</v>
      </c>
      <c r="AT130" s="140" t="s">
        <v>118</v>
      </c>
      <c r="AU130" s="140" t="s">
        <v>79</v>
      </c>
      <c r="AY130" s="17" t="s">
        <v>117</v>
      </c>
      <c r="BE130" s="141">
        <f>IF(N130="základní",J130,0)</f>
        <v>0</v>
      </c>
      <c r="BF130" s="141">
        <f>IF(N130="snížená",J130,0)</f>
        <v>0</v>
      </c>
      <c r="BG130" s="141">
        <f>IF(N130="zákl. přenesená",J130,0)</f>
        <v>0</v>
      </c>
      <c r="BH130" s="141">
        <f>IF(N130="sníž. přenesená",J130,0)</f>
        <v>0</v>
      </c>
      <c r="BI130" s="141">
        <f>IF(N130="nulová",J130,0)</f>
        <v>0</v>
      </c>
      <c r="BJ130" s="17" t="s">
        <v>77</v>
      </c>
      <c r="BK130" s="141">
        <f>ROUND(I130*H130,2)</f>
        <v>0</v>
      </c>
      <c r="BL130" s="17" t="s">
        <v>122</v>
      </c>
      <c r="BM130" s="140" t="s">
        <v>879</v>
      </c>
    </row>
    <row r="131" spans="2:65" s="13" customFormat="1" x14ac:dyDescent="0.2">
      <c r="B131" s="161"/>
      <c r="D131" s="154" t="s">
        <v>191</v>
      </c>
      <c r="E131" s="162" t="s">
        <v>1</v>
      </c>
      <c r="F131" s="163" t="s">
        <v>196</v>
      </c>
      <c r="H131" s="162" t="s">
        <v>1</v>
      </c>
      <c r="I131" s="164"/>
      <c r="L131" s="161"/>
      <c r="M131" s="165"/>
      <c r="T131" s="166"/>
      <c r="AT131" s="162" t="s">
        <v>191</v>
      </c>
      <c r="AU131" s="162" t="s">
        <v>79</v>
      </c>
      <c r="AV131" s="13" t="s">
        <v>77</v>
      </c>
      <c r="AW131" s="13" t="s">
        <v>27</v>
      </c>
      <c r="AX131" s="13" t="s">
        <v>70</v>
      </c>
      <c r="AY131" s="162" t="s">
        <v>117</v>
      </c>
    </row>
    <row r="132" spans="2:65" s="12" customFormat="1" x14ac:dyDescent="0.2">
      <c r="B132" s="153"/>
      <c r="D132" s="154" t="s">
        <v>191</v>
      </c>
      <c r="E132" s="155" t="s">
        <v>1</v>
      </c>
      <c r="F132" s="156" t="s">
        <v>880</v>
      </c>
      <c r="H132" s="157">
        <v>18</v>
      </c>
      <c r="I132" s="158"/>
      <c r="L132" s="153"/>
      <c r="M132" s="159"/>
      <c r="T132" s="160"/>
      <c r="AT132" s="155" t="s">
        <v>191</v>
      </c>
      <c r="AU132" s="155" t="s">
        <v>79</v>
      </c>
      <c r="AV132" s="12" t="s">
        <v>79</v>
      </c>
      <c r="AW132" s="12" t="s">
        <v>27</v>
      </c>
      <c r="AX132" s="12" t="s">
        <v>70</v>
      </c>
      <c r="AY132" s="155" t="s">
        <v>117</v>
      </c>
    </row>
    <row r="133" spans="2:65" s="12" customFormat="1" x14ac:dyDescent="0.2">
      <c r="B133" s="153"/>
      <c r="D133" s="154" t="s">
        <v>191</v>
      </c>
      <c r="E133" s="155" t="s">
        <v>1</v>
      </c>
      <c r="F133" s="156" t="s">
        <v>881</v>
      </c>
      <c r="H133" s="157">
        <v>1</v>
      </c>
      <c r="I133" s="158"/>
      <c r="L133" s="153"/>
      <c r="M133" s="159"/>
      <c r="T133" s="160"/>
      <c r="AT133" s="155" t="s">
        <v>191</v>
      </c>
      <c r="AU133" s="155" t="s">
        <v>79</v>
      </c>
      <c r="AV133" s="12" t="s">
        <v>79</v>
      </c>
      <c r="AW133" s="12" t="s">
        <v>27</v>
      </c>
      <c r="AX133" s="12" t="s">
        <v>70</v>
      </c>
      <c r="AY133" s="155" t="s">
        <v>117</v>
      </c>
    </row>
    <row r="134" spans="2:65" s="12" customFormat="1" x14ac:dyDescent="0.2">
      <c r="B134" s="153"/>
      <c r="D134" s="154" t="s">
        <v>191</v>
      </c>
      <c r="E134" s="155" t="s">
        <v>1</v>
      </c>
      <c r="F134" s="156" t="s">
        <v>882</v>
      </c>
      <c r="H134" s="157">
        <v>3</v>
      </c>
      <c r="I134" s="158"/>
      <c r="L134" s="153"/>
      <c r="M134" s="159"/>
      <c r="T134" s="160"/>
      <c r="AT134" s="155" t="s">
        <v>191</v>
      </c>
      <c r="AU134" s="155" t="s">
        <v>79</v>
      </c>
      <c r="AV134" s="12" t="s">
        <v>79</v>
      </c>
      <c r="AW134" s="12" t="s">
        <v>27</v>
      </c>
      <c r="AX134" s="12" t="s">
        <v>70</v>
      </c>
      <c r="AY134" s="155" t="s">
        <v>117</v>
      </c>
    </row>
    <row r="135" spans="2:65" s="12" customFormat="1" x14ac:dyDescent="0.2">
      <c r="B135" s="153"/>
      <c r="D135" s="154" t="s">
        <v>191</v>
      </c>
      <c r="E135" s="155" t="s">
        <v>1</v>
      </c>
      <c r="F135" s="156" t="s">
        <v>883</v>
      </c>
      <c r="H135" s="157">
        <v>3</v>
      </c>
      <c r="I135" s="158"/>
      <c r="L135" s="153"/>
      <c r="M135" s="159"/>
      <c r="T135" s="160"/>
      <c r="AT135" s="155" t="s">
        <v>191</v>
      </c>
      <c r="AU135" s="155" t="s">
        <v>79</v>
      </c>
      <c r="AV135" s="12" t="s">
        <v>79</v>
      </c>
      <c r="AW135" s="12" t="s">
        <v>27</v>
      </c>
      <c r="AX135" s="12" t="s">
        <v>70</v>
      </c>
      <c r="AY135" s="155" t="s">
        <v>117</v>
      </c>
    </row>
    <row r="136" spans="2:65" s="14" customFormat="1" x14ac:dyDescent="0.2">
      <c r="B136" s="167"/>
      <c r="D136" s="154" t="s">
        <v>191</v>
      </c>
      <c r="E136" s="168" t="s">
        <v>1</v>
      </c>
      <c r="F136" s="169" t="s">
        <v>202</v>
      </c>
      <c r="H136" s="170">
        <v>25</v>
      </c>
      <c r="I136" s="171"/>
      <c r="L136" s="167"/>
      <c r="M136" s="172"/>
      <c r="T136" s="173"/>
      <c r="AT136" s="168" t="s">
        <v>191</v>
      </c>
      <c r="AU136" s="168" t="s">
        <v>79</v>
      </c>
      <c r="AV136" s="14" t="s">
        <v>128</v>
      </c>
      <c r="AW136" s="14" t="s">
        <v>27</v>
      </c>
      <c r="AX136" s="14" t="s">
        <v>70</v>
      </c>
      <c r="AY136" s="168" t="s">
        <v>117</v>
      </c>
    </row>
    <row r="137" spans="2:65" s="12" customFormat="1" x14ac:dyDescent="0.2">
      <c r="B137" s="153"/>
      <c r="D137" s="154" t="s">
        <v>191</v>
      </c>
      <c r="E137" s="155" t="s">
        <v>1</v>
      </c>
      <c r="F137" s="156" t="s">
        <v>884</v>
      </c>
      <c r="H137" s="157">
        <v>30</v>
      </c>
      <c r="I137" s="158"/>
      <c r="L137" s="153"/>
      <c r="M137" s="159"/>
      <c r="T137" s="160"/>
      <c r="AT137" s="155" t="s">
        <v>191</v>
      </c>
      <c r="AU137" s="155" t="s">
        <v>79</v>
      </c>
      <c r="AV137" s="12" t="s">
        <v>79</v>
      </c>
      <c r="AW137" s="12" t="s">
        <v>27</v>
      </c>
      <c r="AX137" s="12" t="s">
        <v>77</v>
      </c>
      <c r="AY137" s="155" t="s">
        <v>117</v>
      </c>
    </row>
    <row r="138" spans="2:65" s="1" customFormat="1" ht="24.15" customHeight="1" x14ac:dyDescent="0.2">
      <c r="B138" s="127"/>
      <c r="C138" s="128" t="s">
        <v>79</v>
      </c>
      <c r="D138" s="128" t="s">
        <v>118</v>
      </c>
      <c r="E138" s="129" t="s">
        <v>204</v>
      </c>
      <c r="F138" s="130" t="s">
        <v>205</v>
      </c>
      <c r="G138" s="131" t="s">
        <v>189</v>
      </c>
      <c r="H138" s="132">
        <v>9.1999999999999993</v>
      </c>
      <c r="I138" s="133"/>
      <c r="J138" s="134">
        <f>ROUND(I138*H138,2)</f>
        <v>0</v>
      </c>
      <c r="K138" s="135"/>
      <c r="L138" s="32"/>
      <c r="M138" s="136" t="s">
        <v>1</v>
      </c>
      <c r="N138" s="137" t="s">
        <v>35</v>
      </c>
      <c r="P138" s="138">
        <f>O138*H138</f>
        <v>0</v>
      </c>
      <c r="Q138" s="138">
        <v>1.269E-2</v>
      </c>
      <c r="R138" s="138">
        <f>Q138*H138</f>
        <v>0.11674799999999999</v>
      </c>
      <c r="S138" s="138">
        <v>0</v>
      </c>
      <c r="T138" s="139">
        <f>S138*H138</f>
        <v>0</v>
      </c>
      <c r="AR138" s="140" t="s">
        <v>122</v>
      </c>
      <c r="AT138" s="140" t="s">
        <v>118</v>
      </c>
      <c r="AU138" s="140" t="s">
        <v>79</v>
      </c>
      <c r="AY138" s="17" t="s">
        <v>117</v>
      </c>
      <c r="BE138" s="141">
        <f>IF(N138="základní",J138,0)</f>
        <v>0</v>
      </c>
      <c r="BF138" s="141">
        <f>IF(N138="snížená",J138,0)</f>
        <v>0</v>
      </c>
      <c r="BG138" s="141">
        <f>IF(N138="zákl. přenesená",J138,0)</f>
        <v>0</v>
      </c>
      <c r="BH138" s="141">
        <f>IF(N138="sníž. přenesená",J138,0)</f>
        <v>0</v>
      </c>
      <c r="BI138" s="141">
        <f>IF(N138="nulová",J138,0)</f>
        <v>0</v>
      </c>
      <c r="BJ138" s="17" t="s">
        <v>77</v>
      </c>
      <c r="BK138" s="141">
        <f>ROUND(I138*H138,2)</f>
        <v>0</v>
      </c>
      <c r="BL138" s="17" t="s">
        <v>122</v>
      </c>
      <c r="BM138" s="140" t="s">
        <v>885</v>
      </c>
    </row>
    <row r="139" spans="2:65" s="12" customFormat="1" x14ac:dyDescent="0.2">
      <c r="B139" s="153"/>
      <c r="D139" s="154" t="s">
        <v>191</v>
      </c>
      <c r="E139" s="155" t="s">
        <v>1</v>
      </c>
      <c r="F139" s="156" t="s">
        <v>886</v>
      </c>
      <c r="H139" s="157">
        <v>8</v>
      </c>
      <c r="I139" s="158"/>
      <c r="L139" s="153"/>
      <c r="M139" s="159"/>
      <c r="T139" s="160"/>
      <c r="AT139" s="155" t="s">
        <v>191</v>
      </c>
      <c r="AU139" s="155" t="s">
        <v>79</v>
      </c>
      <c r="AV139" s="12" t="s">
        <v>79</v>
      </c>
      <c r="AW139" s="12" t="s">
        <v>27</v>
      </c>
      <c r="AX139" s="12" t="s">
        <v>70</v>
      </c>
      <c r="AY139" s="155" t="s">
        <v>117</v>
      </c>
    </row>
    <row r="140" spans="2:65" s="12" customFormat="1" x14ac:dyDescent="0.2">
      <c r="B140" s="153"/>
      <c r="D140" s="154" t="s">
        <v>191</v>
      </c>
      <c r="E140" s="155" t="s">
        <v>1</v>
      </c>
      <c r="F140" s="156" t="s">
        <v>887</v>
      </c>
      <c r="H140" s="157">
        <v>1.2</v>
      </c>
      <c r="I140" s="158"/>
      <c r="L140" s="153"/>
      <c r="M140" s="159"/>
      <c r="T140" s="160"/>
      <c r="AT140" s="155" t="s">
        <v>191</v>
      </c>
      <c r="AU140" s="155" t="s">
        <v>79</v>
      </c>
      <c r="AV140" s="12" t="s">
        <v>79</v>
      </c>
      <c r="AW140" s="12" t="s">
        <v>27</v>
      </c>
      <c r="AX140" s="12" t="s">
        <v>70</v>
      </c>
      <c r="AY140" s="155" t="s">
        <v>117</v>
      </c>
    </row>
    <row r="141" spans="2:65" s="15" customFormat="1" x14ac:dyDescent="0.2">
      <c r="B141" s="174"/>
      <c r="D141" s="154" t="s">
        <v>191</v>
      </c>
      <c r="E141" s="175" t="s">
        <v>1</v>
      </c>
      <c r="F141" s="176" t="s">
        <v>241</v>
      </c>
      <c r="H141" s="177">
        <v>9.1999999999999993</v>
      </c>
      <c r="I141" s="178"/>
      <c r="L141" s="174"/>
      <c r="M141" s="179"/>
      <c r="T141" s="180"/>
      <c r="AT141" s="175" t="s">
        <v>191</v>
      </c>
      <c r="AU141" s="175" t="s">
        <v>79</v>
      </c>
      <c r="AV141" s="15" t="s">
        <v>122</v>
      </c>
      <c r="AW141" s="15" t="s">
        <v>27</v>
      </c>
      <c r="AX141" s="15" t="s">
        <v>77</v>
      </c>
      <c r="AY141" s="175" t="s">
        <v>117</v>
      </c>
    </row>
    <row r="142" spans="2:65" s="1" customFormat="1" ht="21.75" customHeight="1" x14ac:dyDescent="0.2">
      <c r="B142" s="127"/>
      <c r="C142" s="128" t="s">
        <v>128</v>
      </c>
      <c r="D142" s="128" t="s">
        <v>118</v>
      </c>
      <c r="E142" s="129" t="s">
        <v>208</v>
      </c>
      <c r="F142" s="130" t="s">
        <v>209</v>
      </c>
      <c r="G142" s="131" t="s">
        <v>189</v>
      </c>
      <c r="H142" s="132">
        <v>27.6</v>
      </c>
      <c r="I142" s="133"/>
      <c r="J142" s="134">
        <f>ROUND(I142*H142,2)</f>
        <v>0</v>
      </c>
      <c r="K142" s="135"/>
      <c r="L142" s="32"/>
      <c r="M142" s="136" t="s">
        <v>1</v>
      </c>
      <c r="N142" s="137" t="s">
        <v>35</v>
      </c>
      <c r="P142" s="138">
        <f>O142*H142</f>
        <v>0</v>
      </c>
      <c r="Q142" s="138">
        <v>3.6900000000000002E-2</v>
      </c>
      <c r="R142" s="138">
        <f>Q142*H142</f>
        <v>1.01844</v>
      </c>
      <c r="S142" s="138">
        <v>0</v>
      </c>
      <c r="T142" s="139">
        <f>S142*H142</f>
        <v>0</v>
      </c>
      <c r="AR142" s="140" t="s">
        <v>122</v>
      </c>
      <c r="AT142" s="140" t="s">
        <v>118</v>
      </c>
      <c r="AU142" s="140" t="s">
        <v>79</v>
      </c>
      <c r="AY142" s="17" t="s">
        <v>117</v>
      </c>
      <c r="BE142" s="141">
        <f>IF(N142="základní",J142,0)</f>
        <v>0</v>
      </c>
      <c r="BF142" s="141">
        <f>IF(N142="snížená",J142,0)</f>
        <v>0</v>
      </c>
      <c r="BG142" s="141">
        <f>IF(N142="zákl. přenesená",J142,0)</f>
        <v>0</v>
      </c>
      <c r="BH142" s="141">
        <f>IF(N142="sníž. přenesená",J142,0)</f>
        <v>0</v>
      </c>
      <c r="BI142" s="141">
        <f>IF(N142="nulová",J142,0)</f>
        <v>0</v>
      </c>
      <c r="BJ142" s="17" t="s">
        <v>77</v>
      </c>
      <c r="BK142" s="141">
        <f>ROUND(I142*H142,2)</f>
        <v>0</v>
      </c>
      <c r="BL142" s="17" t="s">
        <v>122</v>
      </c>
      <c r="BM142" s="140" t="s">
        <v>888</v>
      </c>
    </row>
    <row r="143" spans="2:65" s="13" customFormat="1" x14ac:dyDescent="0.2">
      <c r="B143" s="161"/>
      <c r="D143" s="154" t="s">
        <v>191</v>
      </c>
      <c r="E143" s="162" t="s">
        <v>1</v>
      </c>
      <c r="F143" s="163" t="s">
        <v>196</v>
      </c>
      <c r="H143" s="162" t="s">
        <v>1</v>
      </c>
      <c r="I143" s="164"/>
      <c r="L143" s="161"/>
      <c r="M143" s="165"/>
      <c r="T143" s="166"/>
      <c r="AT143" s="162" t="s">
        <v>191</v>
      </c>
      <c r="AU143" s="162" t="s">
        <v>79</v>
      </c>
      <c r="AV143" s="13" t="s">
        <v>77</v>
      </c>
      <c r="AW143" s="13" t="s">
        <v>27</v>
      </c>
      <c r="AX143" s="13" t="s">
        <v>70</v>
      </c>
      <c r="AY143" s="162" t="s">
        <v>117</v>
      </c>
    </row>
    <row r="144" spans="2:65" s="12" customFormat="1" x14ac:dyDescent="0.2">
      <c r="B144" s="153"/>
      <c r="D144" s="154" t="s">
        <v>191</v>
      </c>
      <c r="E144" s="155" t="s">
        <v>1</v>
      </c>
      <c r="F144" s="156" t="s">
        <v>889</v>
      </c>
      <c r="H144" s="157">
        <v>14</v>
      </c>
      <c r="I144" s="158"/>
      <c r="L144" s="153"/>
      <c r="M144" s="159"/>
      <c r="T144" s="160"/>
      <c r="AT144" s="155" t="s">
        <v>191</v>
      </c>
      <c r="AU144" s="155" t="s">
        <v>79</v>
      </c>
      <c r="AV144" s="12" t="s">
        <v>79</v>
      </c>
      <c r="AW144" s="12" t="s">
        <v>27</v>
      </c>
      <c r="AX144" s="12" t="s">
        <v>70</v>
      </c>
      <c r="AY144" s="155" t="s">
        <v>117</v>
      </c>
    </row>
    <row r="145" spans="2:65" s="12" customFormat="1" x14ac:dyDescent="0.2">
      <c r="B145" s="153"/>
      <c r="D145" s="154" t="s">
        <v>191</v>
      </c>
      <c r="E145" s="155" t="s">
        <v>1</v>
      </c>
      <c r="F145" s="156" t="s">
        <v>881</v>
      </c>
      <c r="H145" s="157">
        <v>1</v>
      </c>
      <c r="I145" s="158"/>
      <c r="L145" s="153"/>
      <c r="M145" s="159"/>
      <c r="T145" s="160"/>
      <c r="AT145" s="155" t="s">
        <v>191</v>
      </c>
      <c r="AU145" s="155" t="s">
        <v>79</v>
      </c>
      <c r="AV145" s="12" t="s">
        <v>79</v>
      </c>
      <c r="AW145" s="12" t="s">
        <v>27</v>
      </c>
      <c r="AX145" s="12" t="s">
        <v>70</v>
      </c>
      <c r="AY145" s="155" t="s">
        <v>117</v>
      </c>
    </row>
    <row r="146" spans="2:65" s="12" customFormat="1" x14ac:dyDescent="0.2">
      <c r="B146" s="153"/>
      <c r="D146" s="154" t="s">
        <v>191</v>
      </c>
      <c r="E146" s="155" t="s">
        <v>1</v>
      </c>
      <c r="F146" s="156" t="s">
        <v>890</v>
      </c>
      <c r="H146" s="157">
        <v>4</v>
      </c>
      <c r="I146" s="158"/>
      <c r="L146" s="153"/>
      <c r="M146" s="159"/>
      <c r="T146" s="160"/>
      <c r="AT146" s="155" t="s">
        <v>191</v>
      </c>
      <c r="AU146" s="155" t="s">
        <v>79</v>
      </c>
      <c r="AV146" s="12" t="s">
        <v>79</v>
      </c>
      <c r="AW146" s="12" t="s">
        <v>27</v>
      </c>
      <c r="AX146" s="12" t="s">
        <v>70</v>
      </c>
      <c r="AY146" s="155" t="s">
        <v>117</v>
      </c>
    </row>
    <row r="147" spans="2:65" s="12" customFormat="1" x14ac:dyDescent="0.2">
      <c r="B147" s="153"/>
      <c r="D147" s="154" t="s">
        <v>191</v>
      </c>
      <c r="E147" s="155" t="s">
        <v>1</v>
      </c>
      <c r="F147" s="156" t="s">
        <v>891</v>
      </c>
      <c r="H147" s="157">
        <v>4</v>
      </c>
      <c r="I147" s="158"/>
      <c r="L147" s="153"/>
      <c r="M147" s="159"/>
      <c r="T147" s="160"/>
      <c r="AT147" s="155" t="s">
        <v>191</v>
      </c>
      <c r="AU147" s="155" t="s">
        <v>79</v>
      </c>
      <c r="AV147" s="12" t="s">
        <v>79</v>
      </c>
      <c r="AW147" s="12" t="s">
        <v>27</v>
      </c>
      <c r="AX147" s="12" t="s">
        <v>70</v>
      </c>
      <c r="AY147" s="155" t="s">
        <v>117</v>
      </c>
    </row>
    <row r="148" spans="2:65" s="14" customFormat="1" x14ac:dyDescent="0.2">
      <c r="B148" s="167"/>
      <c r="D148" s="154" t="s">
        <v>191</v>
      </c>
      <c r="E148" s="168" t="s">
        <v>1</v>
      </c>
      <c r="F148" s="169" t="s">
        <v>202</v>
      </c>
      <c r="H148" s="170">
        <v>23</v>
      </c>
      <c r="I148" s="171"/>
      <c r="L148" s="167"/>
      <c r="M148" s="172"/>
      <c r="T148" s="173"/>
      <c r="AT148" s="168" t="s">
        <v>191</v>
      </c>
      <c r="AU148" s="168" t="s">
        <v>79</v>
      </c>
      <c r="AV148" s="14" t="s">
        <v>128</v>
      </c>
      <c r="AW148" s="14" t="s">
        <v>27</v>
      </c>
      <c r="AX148" s="14" t="s">
        <v>70</v>
      </c>
      <c r="AY148" s="168" t="s">
        <v>117</v>
      </c>
    </row>
    <row r="149" spans="2:65" s="12" customFormat="1" x14ac:dyDescent="0.2">
      <c r="B149" s="153"/>
      <c r="D149" s="154" t="s">
        <v>191</v>
      </c>
      <c r="E149" s="155" t="s">
        <v>1</v>
      </c>
      <c r="F149" s="156" t="s">
        <v>892</v>
      </c>
      <c r="H149" s="157">
        <v>27.6</v>
      </c>
      <c r="I149" s="158"/>
      <c r="L149" s="153"/>
      <c r="M149" s="159"/>
      <c r="T149" s="160"/>
      <c r="AT149" s="155" t="s">
        <v>191</v>
      </c>
      <c r="AU149" s="155" t="s">
        <v>79</v>
      </c>
      <c r="AV149" s="12" t="s">
        <v>79</v>
      </c>
      <c r="AW149" s="12" t="s">
        <v>27</v>
      </c>
      <c r="AX149" s="12" t="s">
        <v>77</v>
      </c>
      <c r="AY149" s="155" t="s">
        <v>117</v>
      </c>
    </row>
    <row r="150" spans="2:65" s="1" customFormat="1" ht="24.15" customHeight="1" x14ac:dyDescent="0.2">
      <c r="B150" s="127"/>
      <c r="C150" s="128" t="s">
        <v>122</v>
      </c>
      <c r="D150" s="128" t="s">
        <v>118</v>
      </c>
      <c r="E150" s="129" t="s">
        <v>893</v>
      </c>
      <c r="F150" s="130" t="s">
        <v>894</v>
      </c>
      <c r="G150" s="131" t="s">
        <v>217</v>
      </c>
      <c r="H150" s="132">
        <v>275.22000000000003</v>
      </c>
      <c r="I150" s="133"/>
      <c r="J150" s="134">
        <f>ROUND(I150*H150,2)</f>
        <v>0</v>
      </c>
      <c r="K150" s="135"/>
      <c r="L150" s="32"/>
      <c r="M150" s="136" t="s">
        <v>1</v>
      </c>
      <c r="N150" s="137" t="s">
        <v>35</v>
      </c>
      <c r="P150" s="138">
        <f>O150*H150</f>
        <v>0</v>
      </c>
      <c r="Q150" s="138">
        <v>0</v>
      </c>
      <c r="R150" s="138">
        <f>Q150*H150</f>
        <v>0</v>
      </c>
      <c r="S150" s="138">
        <v>0</v>
      </c>
      <c r="T150" s="139">
        <f>S150*H150</f>
        <v>0</v>
      </c>
      <c r="AR150" s="140" t="s">
        <v>122</v>
      </c>
      <c r="AT150" s="140" t="s">
        <v>118</v>
      </c>
      <c r="AU150" s="140" t="s">
        <v>79</v>
      </c>
      <c r="AY150" s="17" t="s">
        <v>117</v>
      </c>
      <c r="BE150" s="141">
        <f>IF(N150="základní",J150,0)</f>
        <v>0</v>
      </c>
      <c r="BF150" s="141">
        <f>IF(N150="snížená",J150,0)</f>
        <v>0</v>
      </c>
      <c r="BG150" s="141">
        <f>IF(N150="zákl. přenesená",J150,0)</f>
        <v>0</v>
      </c>
      <c r="BH150" s="141">
        <f>IF(N150="sníž. přenesená",J150,0)</f>
        <v>0</v>
      </c>
      <c r="BI150" s="141">
        <f>IF(N150="nulová",J150,0)</f>
        <v>0</v>
      </c>
      <c r="BJ150" s="17" t="s">
        <v>77</v>
      </c>
      <c r="BK150" s="141">
        <f>ROUND(I150*H150,2)</f>
        <v>0</v>
      </c>
      <c r="BL150" s="17" t="s">
        <v>122</v>
      </c>
      <c r="BM150" s="140" t="s">
        <v>895</v>
      </c>
    </row>
    <row r="151" spans="2:65" s="1" customFormat="1" ht="33" customHeight="1" x14ac:dyDescent="0.2">
      <c r="B151" s="127"/>
      <c r="C151" s="128" t="s">
        <v>116</v>
      </c>
      <c r="D151" s="128" t="s">
        <v>118</v>
      </c>
      <c r="E151" s="129" t="s">
        <v>896</v>
      </c>
      <c r="F151" s="130" t="s">
        <v>897</v>
      </c>
      <c r="G151" s="131" t="s">
        <v>221</v>
      </c>
      <c r="H151" s="132">
        <v>1247.4159999999999</v>
      </c>
      <c r="I151" s="133"/>
      <c r="J151" s="134">
        <f>ROUND(I151*H151,2)</f>
        <v>0</v>
      </c>
      <c r="K151" s="135"/>
      <c r="L151" s="32"/>
      <c r="M151" s="136" t="s">
        <v>1</v>
      </c>
      <c r="N151" s="137" t="s">
        <v>35</v>
      </c>
      <c r="P151" s="138">
        <f>O151*H151</f>
        <v>0</v>
      </c>
      <c r="Q151" s="138">
        <v>0</v>
      </c>
      <c r="R151" s="138">
        <f>Q151*H151</f>
        <v>0</v>
      </c>
      <c r="S151" s="138">
        <v>0</v>
      </c>
      <c r="T151" s="139">
        <f>S151*H151</f>
        <v>0</v>
      </c>
      <c r="AR151" s="140" t="s">
        <v>122</v>
      </c>
      <c r="AT151" s="140" t="s">
        <v>118</v>
      </c>
      <c r="AU151" s="140" t="s">
        <v>79</v>
      </c>
      <c r="AY151" s="17" t="s">
        <v>117</v>
      </c>
      <c r="BE151" s="141">
        <f>IF(N151="základní",J151,0)</f>
        <v>0</v>
      </c>
      <c r="BF151" s="141">
        <f>IF(N151="snížená",J151,0)</f>
        <v>0</v>
      </c>
      <c r="BG151" s="141">
        <f>IF(N151="zákl. přenesená",J151,0)</f>
        <v>0</v>
      </c>
      <c r="BH151" s="141">
        <f>IF(N151="sníž. přenesená",J151,0)</f>
        <v>0</v>
      </c>
      <c r="BI151" s="141">
        <f>IF(N151="nulová",J151,0)</f>
        <v>0</v>
      </c>
      <c r="BJ151" s="17" t="s">
        <v>77</v>
      </c>
      <c r="BK151" s="141">
        <f>ROUND(I151*H151,2)</f>
        <v>0</v>
      </c>
      <c r="BL151" s="17" t="s">
        <v>122</v>
      </c>
      <c r="BM151" s="140" t="s">
        <v>898</v>
      </c>
    </row>
    <row r="152" spans="2:65" s="12" customFormat="1" x14ac:dyDescent="0.2">
      <c r="B152" s="153"/>
      <c r="D152" s="154" t="s">
        <v>191</v>
      </c>
      <c r="E152" s="155" t="s">
        <v>1</v>
      </c>
      <c r="F152" s="156" t="s">
        <v>899</v>
      </c>
      <c r="H152" s="157">
        <v>1216.25</v>
      </c>
      <c r="I152" s="158"/>
      <c r="L152" s="153"/>
      <c r="M152" s="159"/>
      <c r="T152" s="160"/>
      <c r="AT152" s="155" t="s">
        <v>191</v>
      </c>
      <c r="AU152" s="155" t="s">
        <v>79</v>
      </c>
      <c r="AV152" s="12" t="s">
        <v>79</v>
      </c>
      <c r="AW152" s="12" t="s">
        <v>27</v>
      </c>
      <c r="AX152" s="12" t="s">
        <v>70</v>
      </c>
      <c r="AY152" s="155" t="s">
        <v>117</v>
      </c>
    </row>
    <row r="153" spans="2:65" s="12" customFormat="1" x14ac:dyDescent="0.2">
      <c r="B153" s="153"/>
      <c r="D153" s="154" t="s">
        <v>191</v>
      </c>
      <c r="E153" s="155" t="s">
        <v>1</v>
      </c>
      <c r="F153" s="156" t="s">
        <v>900</v>
      </c>
      <c r="H153" s="157">
        <v>73.12</v>
      </c>
      <c r="I153" s="158"/>
      <c r="L153" s="153"/>
      <c r="M153" s="159"/>
      <c r="T153" s="160"/>
      <c r="AT153" s="155" t="s">
        <v>191</v>
      </c>
      <c r="AU153" s="155" t="s">
        <v>79</v>
      </c>
      <c r="AV153" s="12" t="s">
        <v>79</v>
      </c>
      <c r="AW153" s="12" t="s">
        <v>27</v>
      </c>
      <c r="AX153" s="12" t="s">
        <v>70</v>
      </c>
      <c r="AY153" s="155" t="s">
        <v>117</v>
      </c>
    </row>
    <row r="154" spans="2:65" s="12" customFormat="1" x14ac:dyDescent="0.2">
      <c r="B154" s="153"/>
      <c r="D154" s="154" t="s">
        <v>191</v>
      </c>
      <c r="E154" s="155" t="s">
        <v>1</v>
      </c>
      <c r="F154" s="156" t="s">
        <v>901</v>
      </c>
      <c r="H154" s="157">
        <v>39.549999999999997</v>
      </c>
      <c r="I154" s="158"/>
      <c r="L154" s="153"/>
      <c r="M154" s="159"/>
      <c r="T154" s="160"/>
      <c r="AT154" s="155" t="s">
        <v>191</v>
      </c>
      <c r="AU154" s="155" t="s">
        <v>79</v>
      </c>
      <c r="AV154" s="12" t="s">
        <v>79</v>
      </c>
      <c r="AW154" s="12" t="s">
        <v>27</v>
      </c>
      <c r="AX154" s="12" t="s">
        <v>70</v>
      </c>
      <c r="AY154" s="155" t="s">
        <v>117</v>
      </c>
    </row>
    <row r="155" spans="2:65" s="12" customFormat="1" x14ac:dyDescent="0.2">
      <c r="B155" s="153"/>
      <c r="D155" s="154" t="s">
        <v>191</v>
      </c>
      <c r="E155" s="155" t="s">
        <v>1</v>
      </c>
      <c r="F155" s="156" t="s">
        <v>902</v>
      </c>
      <c r="H155" s="157">
        <v>195.01</v>
      </c>
      <c r="I155" s="158"/>
      <c r="L155" s="153"/>
      <c r="M155" s="159"/>
      <c r="T155" s="160"/>
      <c r="AT155" s="155" t="s">
        <v>191</v>
      </c>
      <c r="AU155" s="155" t="s">
        <v>79</v>
      </c>
      <c r="AV155" s="12" t="s">
        <v>79</v>
      </c>
      <c r="AW155" s="12" t="s">
        <v>27</v>
      </c>
      <c r="AX155" s="12" t="s">
        <v>70</v>
      </c>
      <c r="AY155" s="155" t="s">
        <v>117</v>
      </c>
    </row>
    <row r="156" spans="2:65" s="12" customFormat="1" x14ac:dyDescent="0.2">
      <c r="B156" s="153"/>
      <c r="D156" s="154" t="s">
        <v>191</v>
      </c>
      <c r="E156" s="155" t="s">
        <v>1</v>
      </c>
      <c r="F156" s="156" t="s">
        <v>903</v>
      </c>
      <c r="H156" s="157">
        <v>90.22</v>
      </c>
      <c r="I156" s="158"/>
      <c r="L156" s="153"/>
      <c r="M156" s="159"/>
      <c r="T156" s="160"/>
      <c r="AT156" s="155" t="s">
        <v>191</v>
      </c>
      <c r="AU156" s="155" t="s">
        <v>79</v>
      </c>
      <c r="AV156" s="12" t="s">
        <v>79</v>
      </c>
      <c r="AW156" s="12" t="s">
        <v>27</v>
      </c>
      <c r="AX156" s="12" t="s">
        <v>70</v>
      </c>
      <c r="AY156" s="155" t="s">
        <v>117</v>
      </c>
    </row>
    <row r="157" spans="2:65" s="12" customFormat="1" x14ac:dyDescent="0.2">
      <c r="B157" s="153"/>
      <c r="D157" s="154" t="s">
        <v>191</v>
      </c>
      <c r="E157" s="155" t="s">
        <v>1</v>
      </c>
      <c r="F157" s="156" t="s">
        <v>904</v>
      </c>
      <c r="H157" s="157">
        <v>22.34</v>
      </c>
      <c r="I157" s="158"/>
      <c r="L157" s="153"/>
      <c r="M157" s="159"/>
      <c r="T157" s="160"/>
      <c r="AT157" s="155" t="s">
        <v>191</v>
      </c>
      <c r="AU157" s="155" t="s">
        <v>79</v>
      </c>
      <c r="AV157" s="12" t="s">
        <v>79</v>
      </c>
      <c r="AW157" s="12" t="s">
        <v>27</v>
      </c>
      <c r="AX157" s="12" t="s">
        <v>70</v>
      </c>
      <c r="AY157" s="155" t="s">
        <v>117</v>
      </c>
    </row>
    <row r="158" spans="2:65" s="12" customFormat="1" x14ac:dyDescent="0.2">
      <c r="B158" s="153"/>
      <c r="D158" s="154" t="s">
        <v>191</v>
      </c>
      <c r="E158" s="155" t="s">
        <v>1</v>
      </c>
      <c r="F158" s="156" t="s">
        <v>905</v>
      </c>
      <c r="H158" s="157">
        <v>26.76</v>
      </c>
      <c r="I158" s="158"/>
      <c r="L158" s="153"/>
      <c r="M158" s="159"/>
      <c r="T158" s="160"/>
      <c r="AT158" s="155" t="s">
        <v>191</v>
      </c>
      <c r="AU158" s="155" t="s">
        <v>79</v>
      </c>
      <c r="AV158" s="12" t="s">
        <v>79</v>
      </c>
      <c r="AW158" s="12" t="s">
        <v>27</v>
      </c>
      <c r="AX158" s="12" t="s">
        <v>70</v>
      </c>
      <c r="AY158" s="155" t="s">
        <v>117</v>
      </c>
    </row>
    <row r="159" spans="2:65" s="12" customFormat="1" x14ac:dyDescent="0.2">
      <c r="B159" s="153"/>
      <c r="D159" s="154" t="s">
        <v>191</v>
      </c>
      <c r="E159" s="155" t="s">
        <v>1</v>
      </c>
      <c r="F159" s="156" t="s">
        <v>906</v>
      </c>
      <c r="H159" s="157">
        <v>35.020000000000003</v>
      </c>
      <c r="I159" s="158"/>
      <c r="L159" s="153"/>
      <c r="M159" s="159"/>
      <c r="T159" s="160"/>
      <c r="AT159" s="155" t="s">
        <v>191</v>
      </c>
      <c r="AU159" s="155" t="s">
        <v>79</v>
      </c>
      <c r="AV159" s="12" t="s">
        <v>79</v>
      </c>
      <c r="AW159" s="12" t="s">
        <v>27</v>
      </c>
      <c r="AX159" s="12" t="s">
        <v>70</v>
      </c>
      <c r="AY159" s="155" t="s">
        <v>117</v>
      </c>
    </row>
    <row r="160" spans="2:65" s="12" customFormat="1" x14ac:dyDescent="0.2">
      <c r="B160" s="153"/>
      <c r="D160" s="154" t="s">
        <v>191</v>
      </c>
      <c r="E160" s="155" t="s">
        <v>1</v>
      </c>
      <c r="F160" s="156" t="s">
        <v>907</v>
      </c>
      <c r="H160" s="157">
        <v>12.96</v>
      </c>
      <c r="I160" s="158"/>
      <c r="L160" s="153"/>
      <c r="M160" s="159"/>
      <c r="T160" s="160"/>
      <c r="AT160" s="155" t="s">
        <v>191</v>
      </c>
      <c r="AU160" s="155" t="s">
        <v>79</v>
      </c>
      <c r="AV160" s="12" t="s">
        <v>79</v>
      </c>
      <c r="AW160" s="12" t="s">
        <v>27</v>
      </c>
      <c r="AX160" s="12" t="s">
        <v>70</v>
      </c>
      <c r="AY160" s="155" t="s">
        <v>117</v>
      </c>
    </row>
    <row r="161" spans="2:65" s="12" customFormat="1" x14ac:dyDescent="0.2">
      <c r="B161" s="153"/>
      <c r="D161" s="154" t="s">
        <v>191</v>
      </c>
      <c r="E161" s="155" t="s">
        <v>1</v>
      </c>
      <c r="F161" s="156" t="s">
        <v>908</v>
      </c>
      <c r="H161" s="157">
        <v>12.24</v>
      </c>
      <c r="I161" s="158"/>
      <c r="L161" s="153"/>
      <c r="M161" s="159"/>
      <c r="T161" s="160"/>
      <c r="AT161" s="155" t="s">
        <v>191</v>
      </c>
      <c r="AU161" s="155" t="s">
        <v>79</v>
      </c>
      <c r="AV161" s="12" t="s">
        <v>79</v>
      </c>
      <c r="AW161" s="12" t="s">
        <v>27</v>
      </c>
      <c r="AX161" s="12" t="s">
        <v>70</v>
      </c>
      <c r="AY161" s="155" t="s">
        <v>117</v>
      </c>
    </row>
    <row r="162" spans="2:65" s="12" customFormat="1" ht="20.399999999999999" x14ac:dyDescent="0.2">
      <c r="B162" s="153"/>
      <c r="D162" s="154" t="s">
        <v>191</v>
      </c>
      <c r="E162" s="155" t="s">
        <v>1</v>
      </c>
      <c r="F162" s="156" t="s">
        <v>909</v>
      </c>
      <c r="H162" s="157">
        <v>-164.2</v>
      </c>
      <c r="I162" s="158"/>
      <c r="L162" s="153"/>
      <c r="M162" s="159"/>
      <c r="T162" s="160"/>
      <c r="AT162" s="155" t="s">
        <v>191</v>
      </c>
      <c r="AU162" s="155" t="s">
        <v>79</v>
      </c>
      <c r="AV162" s="12" t="s">
        <v>79</v>
      </c>
      <c r="AW162" s="12" t="s">
        <v>27</v>
      </c>
      <c r="AX162" s="12" t="s">
        <v>70</v>
      </c>
      <c r="AY162" s="155" t="s">
        <v>117</v>
      </c>
    </row>
    <row r="163" spans="2:65" s="14" customFormat="1" x14ac:dyDescent="0.2">
      <c r="B163" s="167"/>
      <c r="D163" s="154" t="s">
        <v>191</v>
      </c>
      <c r="E163" s="168" t="s">
        <v>1</v>
      </c>
      <c r="F163" s="169" t="s">
        <v>202</v>
      </c>
      <c r="H163" s="170">
        <v>1559.2699999999998</v>
      </c>
      <c r="I163" s="171"/>
      <c r="L163" s="167"/>
      <c r="M163" s="172"/>
      <c r="T163" s="173"/>
      <c r="AT163" s="168" t="s">
        <v>191</v>
      </c>
      <c r="AU163" s="168" t="s">
        <v>79</v>
      </c>
      <c r="AV163" s="14" t="s">
        <v>128</v>
      </c>
      <c r="AW163" s="14" t="s">
        <v>27</v>
      </c>
      <c r="AX163" s="14" t="s">
        <v>70</v>
      </c>
      <c r="AY163" s="168" t="s">
        <v>117</v>
      </c>
    </row>
    <row r="164" spans="2:65" s="12" customFormat="1" x14ac:dyDescent="0.2">
      <c r="B164" s="153"/>
      <c r="D164" s="154" t="s">
        <v>191</v>
      </c>
      <c r="E164" s="155" t="s">
        <v>1</v>
      </c>
      <c r="F164" s="156" t="s">
        <v>910</v>
      </c>
      <c r="H164" s="157">
        <v>1247.4159999999999</v>
      </c>
      <c r="I164" s="158"/>
      <c r="L164" s="153"/>
      <c r="M164" s="159"/>
      <c r="T164" s="160"/>
      <c r="AT164" s="155" t="s">
        <v>191</v>
      </c>
      <c r="AU164" s="155" t="s">
        <v>79</v>
      </c>
      <c r="AV164" s="12" t="s">
        <v>79</v>
      </c>
      <c r="AW164" s="12" t="s">
        <v>27</v>
      </c>
      <c r="AX164" s="12" t="s">
        <v>77</v>
      </c>
      <c r="AY164" s="155" t="s">
        <v>117</v>
      </c>
    </row>
    <row r="165" spans="2:65" s="1" customFormat="1" ht="33" customHeight="1" x14ac:dyDescent="0.2">
      <c r="B165" s="127"/>
      <c r="C165" s="128" t="s">
        <v>137</v>
      </c>
      <c r="D165" s="128" t="s">
        <v>118</v>
      </c>
      <c r="E165" s="129" t="s">
        <v>230</v>
      </c>
      <c r="F165" s="130" t="s">
        <v>231</v>
      </c>
      <c r="G165" s="131" t="s">
        <v>221</v>
      </c>
      <c r="H165" s="132">
        <v>311.85399999999998</v>
      </c>
      <c r="I165" s="133"/>
      <c r="J165" s="134">
        <f>ROUND(I165*H165,2)</f>
        <v>0</v>
      </c>
      <c r="K165" s="135"/>
      <c r="L165" s="32"/>
      <c r="M165" s="136" t="s">
        <v>1</v>
      </c>
      <c r="N165" s="137" t="s">
        <v>35</v>
      </c>
      <c r="P165" s="138">
        <f>O165*H165</f>
        <v>0</v>
      </c>
      <c r="Q165" s="138">
        <v>0</v>
      </c>
      <c r="R165" s="138">
        <f>Q165*H165</f>
        <v>0</v>
      </c>
      <c r="S165" s="138">
        <v>0</v>
      </c>
      <c r="T165" s="139">
        <f>S165*H165</f>
        <v>0</v>
      </c>
      <c r="AR165" s="140" t="s">
        <v>122</v>
      </c>
      <c r="AT165" s="140" t="s">
        <v>118</v>
      </c>
      <c r="AU165" s="140" t="s">
        <v>79</v>
      </c>
      <c r="AY165" s="17" t="s">
        <v>117</v>
      </c>
      <c r="BE165" s="141">
        <f>IF(N165="základní",J165,0)</f>
        <v>0</v>
      </c>
      <c r="BF165" s="141">
        <f>IF(N165="snížená",J165,0)</f>
        <v>0</v>
      </c>
      <c r="BG165" s="141">
        <f>IF(N165="zákl. přenesená",J165,0)</f>
        <v>0</v>
      </c>
      <c r="BH165" s="141">
        <f>IF(N165="sníž. přenesená",J165,0)</f>
        <v>0</v>
      </c>
      <c r="BI165" s="141">
        <f>IF(N165="nulová",J165,0)</f>
        <v>0</v>
      </c>
      <c r="BJ165" s="17" t="s">
        <v>77</v>
      </c>
      <c r="BK165" s="141">
        <f>ROUND(I165*H165,2)</f>
        <v>0</v>
      </c>
      <c r="BL165" s="17" t="s">
        <v>122</v>
      </c>
      <c r="BM165" s="140" t="s">
        <v>911</v>
      </c>
    </row>
    <row r="166" spans="2:65" s="12" customFormat="1" x14ac:dyDescent="0.2">
      <c r="B166" s="153"/>
      <c r="D166" s="154" t="s">
        <v>191</v>
      </c>
      <c r="E166" s="155" t="s">
        <v>1</v>
      </c>
      <c r="F166" s="156" t="s">
        <v>912</v>
      </c>
      <c r="H166" s="157">
        <v>311.85399999999998</v>
      </c>
      <c r="I166" s="158"/>
      <c r="L166" s="153"/>
      <c r="M166" s="159"/>
      <c r="T166" s="160"/>
      <c r="AT166" s="155" t="s">
        <v>191</v>
      </c>
      <c r="AU166" s="155" t="s">
        <v>79</v>
      </c>
      <c r="AV166" s="12" t="s">
        <v>79</v>
      </c>
      <c r="AW166" s="12" t="s">
        <v>27</v>
      </c>
      <c r="AX166" s="12" t="s">
        <v>77</v>
      </c>
      <c r="AY166" s="155" t="s">
        <v>117</v>
      </c>
    </row>
    <row r="167" spans="2:65" s="1" customFormat="1" ht="16.5" customHeight="1" x14ac:dyDescent="0.2">
      <c r="B167" s="127"/>
      <c r="C167" s="128" t="s">
        <v>141</v>
      </c>
      <c r="D167" s="128" t="s">
        <v>118</v>
      </c>
      <c r="E167" s="129" t="s">
        <v>234</v>
      </c>
      <c r="F167" s="130" t="s">
        <v>235</v>
      </c>
      <c r="G167" s="131" t="s">
        <v>221</v>
      </c>
      <c r="H167" s="132">
        <v>167</v>
      </c>
      <c r="I167" s="133"/>
      <c r="J167" s="134">
        <f>ROUND(I167*H167,2)</f>
        <v>0</v>
      </c>
      <c r="K167" s="135"/>
      <c r="L167" s="32"/>
      <c r="M167" s="136" t="s">
        <v>1</v>
      </c>
      <c r="N167" s="137" t="s">
        <v>35</v>
      </c>
      <c r="P167" s="138">
        <f>O167*H167</f>
        <v>0</v>
      </c>
      <c r="Q167" s="138">
        <v>0</v>
      </c>
      <c r="R167" s="138">
        <f>Q167*H167</f>
        <v>0</v>
      </c>
      <c r="S167" s="138">
        <v>0</v>
      </c>
      <c r="T167" s="139">
        <f>S167*H167</f>
        <v>0</v>
      </c>
      <c r="AR167" s="140" t="s">
        <v>122</v>
      </c>
      <c r="AT167" s="140" t="s">
        <v>118</v>
      </c>
      <c r="AU167" s="140" t="s">
        <v>79</v>
      </c>
      <c r="AY167" s="17" t="s">
        <v>117</v>
      </c>
      <c r="BE167" s="141">
        <f>IF(N167="základní",J167,0)</f>
        <v>0</v>
      </c>
      <c r="BF167" s="141">
        <f>IF(N167="snížená",J167,0)</f>
        <v>0</v>
      </c>
      <c r="BG167" s="141">
        <f>IF(N167="zákl. přenesená",J167,0)</f>
        <v>0</v>
      </c>
      <c r="BH167" s="141">
        <f>IF(N167="sníž. přenesená",J167,0)</f>
        <v>0</v>
      </c>
      <c r="BI167" s="141">
        <f>IF(N167="nulová",J167,0)</f>
        <v>0</v>
      </c>
      <c r="BJ167" s="17" t="s">
        <v>77</v>
      </c>
      <c r="BK167" s="141">
        <f>ROUND(I167*H167,2)</f>
        <v>0</v>
      </c>
      <c r="BL167" s="17" t="s">
        <v>122</v>
      </c>
      <c r="BM167" s="140" t="s">
        <v>913</v>
      </c>
    </row>
    <row r="168" spans="2:65" s="12" customFormat="1" ht="20.399999999999999" x14ac:dyDescent="0.2">
      <c r="B168" s="153"/>
      <c r="D168" s="154" t="s">
        <v>191</v>
      </c>
      <c r="E168" s="155" t="s">
        <v>1</v>
      </c>
      <c r="F168" s="156" t="s">
        <v>914</v>
      </c>
      <c r="H168" s="157">
        <v>20</v>
      </c>
      <c r="I168" s="158"/>
      <c r="L168" s="153"/>
      <c r="M168" s="159"/>
      <c r="T168" s="160"/>
      <c r="AT168" s="155" t="s">
        <v>191</v>
      </c>
      <c r="AU168" s="155" t="s">
        <v>79</v>
      </c>
      <c r="AV168" s="12" t="s">
        <v>79</v>
      </c>
      <c r="AW168" s="12" t="s">
        <v>27</v>
      </c>
      <c r="AX168" s="12" t="s">
        <v>70</v>
      </c>
      <c r="AY168" s="155" t="s">
        <v>117</v>
      </c>
    </row>
    <row r="169" spans="2:65" s="12" customFormat="1" x14ac:dyDescent="0.2">
      <c r="B169" s="153"/>
      <c r="D169" s="154" t="s">
        <v>191</v>
      </c>
      <c r="E169" s="155" t="s">
        <v>1</v>
      </c>
      <c r="F169" s="156" t="s">
        <v>915</v>
      </c>
      <c r="H169" s="157">
        <v>69</v>
      </c>
      <c r="I169" s="158"/>
      <c r="L169" s="153"/>
      <c r="M169" s="159"/>
      <c r="T169" s="160"/>
      <c r="AT169" s="155" t="s">
        <v>191</v>
      </c>
      <c r="AU169" s="155" t="s">
        <v>79</v>
      </c>
      <c r="AV169" s="12" t="s">
        <v>79</v>
      </c>
      <c r="AW169" s="12" t="s">
        <v>27</v>
      </c>
      <c r="AX169" s="12" t="s">
        <v>70</v>
      </c>
      <c r="AY169" s="155" t="s">
        <v>117</v>
      </c>
    </row>
    <row r="170" spans="2:65" s="12" customFormat="1" x14ac:dyDescent="0.2">
      <c r="B170" s="153"/>
      <c r="D170" s="154" t="s">
        <v>191</v>
      </c>
      <c r="E170" s="155" t="s">
        <v>1</v>
      </c>
      <c r="F170" s="156" t="s">
        <v>916</v>
      </c>
      <c r="H170" s="157">
        <v>75</v>
      </c>
      <c r="I170" s="158"/>
      <c r="L170" s="153"/>
      <c r="M170" s="159"/>
      <c r="T170" s="160"/>
      <c r="AT170" s="155" t="s">
        <v>191</v>
      </c>
      <c r="AU170" s="155" t="s">
        <v>79</v>
      </c>
      <c r="AV170" s="12" t="s">
        <v>79</v>
      </c>
      <c r="AW170" s="12" t="s">
        <v>27</v>
      </c>
      <c r="AX170" s="12" t="s">
        <v>70</v>
      </c>
      <c r="AY170" s="155" t="s">
        <v>117</v>
      </c>
    </row>
    <row r="171" spans="2:65" s="12" customFormat="1" x14ac:dyDescent="0.2">
      <c r="B171" s="153"/>
      <c r="D171" s="154" t="s">
        <v>191</v>
      </c>
      <c r="E171" s="155" t="s">
        <v>1</v>
      </c>
      <c r="F171" s="156" t="s">
        <v>917</v>
      </c>
      <c r="H171" s="157">
        <v>3</v>
      </c>
      <c r="I171" s="158"/>
      <c r="L171" s="153"/>
      <c r="M171" s="159"/>
      <c r="T171" s="160"/>
      <c r="AT171" s="155" t="s">
        <v>191</v>
      </c>
      <c r="AU171" s="155" t="s">
        <v>79</v>
      </c>
      <c r="AV171" s="12" t="s">
        <v>79</v>
      </c>
      <c r="AW171" s="12" t="s">
        <v>27</v>
      </c>
      <c r="AX171" s="12" t="s">
        <v>70</v>
      </c>
      <c r="AY171" s="155" t="s">
        <v>117</v>
      </c>
    </row>
    <row r="172" spans="2:65" s="15" customFormat="1" x14ac:dyDescent="0.2">
      <c r="B172" s="174"/>
      <c r="D172" s="154" t="s">
        <v>191</v>
      </c>
      <c r="E172" s="175" t="s">
        <v>1</v>
      </c>
      <c r="F172" s="176" t="s">
        <v>241</v>
      </c>
      <c r="H172" s="177">
        <v>167</v>
      </c>
      <c r="I172" s="178"/>
      <c r="L172" s="174"/>
      <c r="M172" s="179"/>
      <c r="T172" s="180"/>
      <c r="AT172" s="175" t="s">
        <v>191</v>
      </c>
      <c r="AU172" s="175" t="s">
        <v>79</v>
      </c>
      <c r="AV172" s="15" t="s">
        <v>122</v>
      </c>
      <c r="AW172" s="15" t="s">
        <v>27</v>
      </c>
      <c r="AX172" s="15" t="s">
        <v>77</v>
      </c>
      <c r="AY172" s="175" t="s">
        <v>117</v>
      </c>
    </row>
    <row r="173" spans="2:65" s="1" customFormat="1" ht="24.15" customHeight="1" x14ac:dyDescent="0.2">
      <c r="B173" s="127"/>
      <c r="C173" s="128" t="s">
        <v>145</v>
      </c>
      <c r="D173" s="128" t="s">
        <v>118</v>
      </c>
      <c r="E173" s="129" t="s">
        <v>918</v>
      </c>
      <c r="F173" s="130" t="s">
        <v>919</v>
      </c>
      <c r="G173" s="131" t="s">
        <v>217</v>
      </c>
      <c r="H173" s="132">
        <v>2550.42</v>
      </c>
      <c r="I173" s="133"/>
      <c r="J173" s="134">
        <f>ROUND(I173*H173,2)</f>
        <v>0</v>
      </c>
      <c r="K173" s="135"/>
      <c r="L173" s="32"/>
      <c r="M173" s="136" t="s">
        <v>1</v>
      </c>
      <c r="N173" s="137" t="s">
        <v>35</v>
      </c>
      <c r="P173" s="138">
        <f>O173*H173</f>
        <v>0</v>
      </c>
      <c r="Q173" s="138">
        <v>8.4999999999999995E-4</v>
      </c>
      <c r="R173" s="138">
        <f>Q173*H173</f>
        <v>2.1678570000000001</v>
      </c>
      <c r="S173" s="138">
        <v>0</v>
      </c>
      <c r="T173" s="139">
        <f>S173*H173</f>
        <v>0</v>
      </c>
      <c r="AR173" s="140" t="s">
        <v>122</v>
      </c>
      <c r="AT173" s="140" t="s">
        <v>118</v>
      </c>
      <c r="AU173" s="140" t="s">
        <v>79</v>
      </c>
      <c r="AY173" s="17" t="s">
        <v>117</v>
      </c>
      <c r="BE173" s="141">
        <f>IF(N173="základní",J173,0)</f>
        <v>0</v>
      </c>
      <c r="BF173" s="141">
        <f>IF(N173="snížená",J173,0)</f>
        <v>0</v>
      </c>
      <c r="BG173" s="141">
        <f>IF(N173="zákl. přenesená",J173,0)</f>
        <v>0</v>
      </c>
      <c r="BH173" s="141">
        <f>IF(N173="sníž. přenesená",J173,0)</f>
        <v>0</v>
      </c>
      <c r="BI173" s="141">
        <f>IF(N173="nulová",J173,0)</f>
        <v>0</v>
      </c>
      <c r="BJ173" s="17" t="s">
        <v>77</v>
      </c>
      <c r="BK173" s="141">
        <f>ROUND(I173*H173,2)</f>
        <v>0</v>
      </c>
      <c r="BL173" s="17" t="s">
        <v>122</v>
      </c>
      <c r="BM173" s="140" t="s">
        <v>920</v>
      </c>
    </row>
    <row r="174" spans="2:65" s="1" customFormat="1" ht="24.15" customHeight="1" x14ac:dyDescent="0.2">
      <c r="B174" s="127"/>
      <c r="C174" s="128" t="s">
        <v>149</v>
      </c>
      <c r="D174" s="128" t="s">
        <v>118</v>
      </c>
      <c r="E174" s="129" t="s">
        <v>921</v>
      </c>
      <c r="F174" s="130" t="s">
        <v>922</v>
      </c>
      <c r="G174" s="131" t="s">
        <v>217</v>
      </c>
      <c r="H174" s="132">
        <v>2550.42</v>
      </c>
      <c r="I174" s="133"/>
      <c r="J174" s="134">
        <f>ROUND(I174*H174,2)</f>
        <v>0</v>
      </c>
      <c r="K174" s="135"/>
      <c r="L174" s="32"/>
      <c r="M174" s="136" t="s">
        <v>1</v>
      </c>
      <c r="N174" s="137" t="s">
        <v>35</v>
      </c>
      <c r="P174" s="138">
        <f>O174*H174</f>
        <v>0</v>
      </c>
      <c r="Q174" s="138">
        <v>0</v>
      </c>
      <c r="R174" s="138">
        <f>Q174*H174</f>
        <v>0</v>
      </c>
      <c r="S174" s="138">
        <v>0</v>
      </c>
      <c r="T174" s="139">
        <f>S174*H174</f>
        <v>0</v>
      </c>
      <c r="AR174" s="140" t="s">
        <v>122</v>
      </c>
      <c r="AT174" s="140" t="s">
        <v>118</v>
      </c>
      <c r="AU174" s="140" t="s">
        <v>79</v>
      </c>
      <c r="AY174" s="17" t="s">
        <v>117</v>
      </c>
      <c r="BE174" s="141">
        <f>IF(N174="základní",J174,0)</f>
        <v>0</v>
      </c>
      <c r="BF174" s="141">
        <f>IF(N174="snížená",J174,0)</f>
        <v>0</v>
      </c>
      <c r="BG174" s="141">
        <f>IF(N174="zákl. přenesená",J174,0)</f>
        <v>0</v>
      </c>
      <c r="BH174" s="141">
        <f>IF(N174="sníž. přenesená",J174,0)</f>
        <v>0</v>
      </c>
      <c r="BI174" s="141">
        <f>IF(N174="nulová",J174,0)</f>
        <v>0</v>
      </c>
      <c r="BJ174" s="17" t="s">
        <v>77</v>
      </c>
      <c r="BK174" s="141">
        <f>ROUND(I174*H174,2)</f>
        <v>0</v>
      </c>
      <c r="BL174" s="17" t="s">
        <v>122</v>
      </c>
      <c r="BM174" s="140" t="s">
        <v>923</v>
      </c>
    </row>
    <row r="175" spans="2:65" s="1" customFormat="1" ht="37.950000000000003" customHeight="1" x14ac:dyDescent="0.2">
      <c r="B175" s="127"/>
      <c r="C175" s="128" t="s">
        <v>153</v>
      </c>
      <c r="D175" s="128" t="s">
        <v>118</v>
      </c>
      <c r="E175" s="129" t="s">
        <v>250</v>
      </c>
      <c r="F175" s="130" t="s">
        <v>251</v>
      </c>
      <c r="G175" s="131" t="s">
        <v>221</v>
      </c>
      <c r="H175" s="132">
        <v>2696.49</v>
      </c>
      <c r="I175" s="133"/>
      <c r="J175" s="134">
        <f>ROUND(I175*H175,2)</f>
        <v>0</v>
      </c>
      <c r="K175" s="135"/>
      <c r="L175" s="32"/>
      <c r="M175" s="136" t="s">
        <v>1</v>
      </c>
      <c r="N175" s="137" t="s">
        <v>35</v>
      </c>
      <c r="P175" s="138">
        <f>O175*H175</f>
        <v>0</v>
      </c>
      <c r="Q175" s="138">
        <v>0</v>
      </c>
      <c r="R175" s="138">
        <f>Q175*H175</f>
        <v>0</v>
      </c>
      <c r="S175" s="138">
        <v>0</v>
      </c>
      <c r="T175" s="139">
        <f>S175*H175</f>
        <v>0</v>
      </c>
      <c r="AR175" s="140" t="s">
        <v>122</v>
      </c>
      <c r="AT175" s="140" t="s">
        <v>118</v>
      </c>
      <c r="AU175" s="140" t="s">
        <v>79</v>
      </c>
      <c r="AY175" s="17" t="s">
        <v>117</v>
      </c>
      <c r="BE175" s="141">
        <f>IF(N175="základní",J175,0)</f>
        <v>0</v>
      </c>
      <c r="BF175" s="141">
        <f>IF(N175="snížená",J175,0)</f>
        <v>0</v>
      </c>
      <c r="BG175" s="141">
        <f>IF(N175="zákl. přenesená",J175,0)</f>
        <v>0</v>
      </c>
      <c r="BH175" s="141">
        <f>IF(N175="sníž. přenesená",J175,0)</f>
        <v>0</v>
      </c>
      <c r="BI175" s="141">
        <f>IF(N175="nulová",J175,0)</f>
        <v>0</v>
      </c>
      <c r="BJ175" s="17" t="s">
        <v>77</v>
      </c>
      <c r="BK175" s="141">
        <f>ROUND(I175*H175,2)</f>
        <v>0</v>
      </c>
      <c r="BL175" s="17" t="s">
        <v>122</v>
      </c>
      <c r="BM175" s="140" t="s">
        <v>924</v>
      </c>
    </row>
    <row r="176" spans="2:65" s="12" customFormat="1" x14ac:dyDescent="0.2">
      <c r="B176" s="153"/>
      <c r="D176" s="154" t="s">
        <v>191</v>
      </c>
      <c r="E176" s="155" t="s">
        <v>1</v>
      </c>
      <c r="F176" s="156" t="s">
        <v>925</v>
      </c>
      <c r="H176" s="157">
        <v>1559.27</v>
      </c>
      <c r="I176" s="158"/>
      <c r="L176" s="153"/>
      <c r="M176" s="159"/>
      <c r="T176" s="160"/>
      <c r="AT176" s="155" t="s">
        <v>191</v>
      </c>
      <c r="AU176" s="155" t="s">
        <v>79</v>
      </c>
      <c r="AV176" s="12" t="s">
        <v>79</v>
      </c>
      <c r="AW176" s="12" t="s">
        <v>27</v>
      </c>
      <c r="AX176" s="12" t="s">
        <v>70</v>
      </c>
      <c r="AY176" s="155" t="s">
        <v>117</v>
      </c>
    </row>
    <row r="177" spans="2:65" s="12" customFormat="1" x14ac:dyDescent="0.2">
      <c r="B177" s="153"/>
      <c r="D177" s="154" t="s">
        <v>191</v>
      </c>
      <c r="E177" s="155" t="s">
        <v>1</v>
      </c>
      <c r="F177" s="156" t="s">
        <v>926</v>
      </c>
      <c r="H177" s="157">
        <v>1137.22</v>
      </c>
      <c r="I177" s="158"/>
      <c r="L177" s="153"/>
      <c r="M177" s="159"/>
      <c r="T177" s="160"/>
      <c r="AT177" s="155" t="s">
        <v>191</v>
      </c>
      <c r="AU177" s="155" t="s">
        <v>79</v>
      </c>
      <c r="AV177" s="12" t="s">
        <v>79</v>
      </c>
      <c r="AW177" s="12" t="s">
        <v>27</v>
      </c>
      <c r="AX177" s="12" t="s">
        <v>70</v>
      </c>
      <c r="AY177" s="155" t="s">
        <v>117</v>
      </c>
    </row>
    <row r="178" spans="2:65" s="15" customFormat="1" x14ac:dyDescent="0.2">
      <c r="B178" s="174"/>
      <c r="D178" s="154" t="s">
        <v>191</v>
      </c>
      <c r="E178" s="175" t="s">
        <v>1</v>
      </c>
      <c r="F178" s="176" t="s">
        <v>241</v>
      </c>
      <c r="H178" s="177">
        <v>2696.49</v>
      </c>
      <c r="I178" s="178"/>
      <c r="L178" s="174"/>
      <c r="M178" s="179"/>
      <c r="T178" s="180"/>
      <c r="AT178" s="175" t="s">
        <v>191</v>
      </c>
      <c r="AU178" s="175" t="s">
        <v>79</v>
      </c>
      <c r="AV178" s="15" t="s">
        <v>122</v>
      </c>
      <c r="AW178" s="15" t="s">
        <v>27</v>
      </c>
      <c r="AX178" s="15" t="s">
        <v>77</v>
      </c>
      <c r="AY178" s="175" t="s">
        <v>117</v>
      </c>
    </row>
    <row r="179" spans="2:65" s="1" customFormat="1" ht="37.950000000000003" customHeight="1" x14ac:dyDescent="0.2">
      <c r="B179" s="127"/>
      <c r="C179" s="128" t="s">
        <v>157</v>
      </c>
      <c r="D179" s="128" t="s">
        <v>118</v>
      </c>
      <c r="E179" s="129" t="s">
        <v>255</v>
      </c>
      <c r="F179" s="130" t="s">
        <v>256</v>
      </c>
      <c r="G179" s="131" t="s">
        <v>221</v>
      </c>
      <c r="H179" s="132">
        <v>422.05</v>
      </c>
      <c r="I179" s="133"/>
      <c r="J179" s="134">
        <f>ROUND(I179*H179,2)</f>
        <v>0</v>
      </c>
      <c r="K179" s="135"/>
      <c r="L179" s="32"/>
      <c r="M179" s="136" t="s">
        <v>1</v>
      </c>
      <c r="N179" s="137" t="s">
        <v>35</v>
      </c>
      <c r="P179" s="138">
        <f>O179*H179</f>
        <v>0</v>
      </c>
      <c r="Q179" s="138">
        <v>0</v>
      </c>
      <c r="R179" s="138">
        <f>Q179*H179</f>
        <v>0</v>
      </c>
      <c r="S179" s="138">
        <v>0</v>
      </c>
      <c r="T179" s="139">
        <f>S179*H179</f>
        <v>0</v>
      </c>
      <c r="AR179" s="140" t="s">
        <v>122</v>
      </c>
      <c r="AT179" s="140" t="s">
        <v>118</v>
      </c>
      <c r="AU179" s="140" t="s">
        <v>79</v>
      </c>
      <c r="AY179" s="17" t="s">
        <v>117</v>
      </c>
      <c r="BE179" s="141">
        <f>IF(N179="základní",J179,0)</f>
        <v>0</v>
      </c>
      <c r="BF179" s="141">
        <f>IF(N179="snížená",J179,0)</f>
        <v>0</v>
      </c>
      <c r="BG179" s="141">
        <f>IF(N179="zákl. přenesená",J179,0)</f>
        <v>0</v>
      </c>
      <c r="BH179" s="141">
        <f>IF(N179="sníž. přenesená",J179,0)</f>
        <v>0</v>
      </c>
      <c r="BI179" s="141">
        <f>IF(N179="nulová",J179,0)</f>
        <v>0</v>
      </c>
      <c r="BJ179" s="17" t="s">
        <v>77</v>
      </c>
      <c r="BK179" s="141">
        <f>ROUND(I179*H179,2)</f>
        <v>0</v>
      </c>
      <c r="BL179" s="17" t="s">
        <v>122</v>
      </c>
      <c r="BM179" s="140" t="s">
        <v>927</v>
      </c>
    </row>
    <row r="180" spans="2:65" s="12" customFormat="1" ht="20.399999999999999" x14ac:dyDescent="0.2">
      <c r="B180" s="153"/>
      <c r="D180" s="154" t="s">
        <v>191</v>
      </c>
      <c r="E180" s="155" t="s">
        <v>1</v>
      </c>
      <c r="F180" s="156" t="s">
        <v>928</v>
      </c>
      <c r="H180" s="157">
        <v>422.05</v>
      </c>
      <c r="I180" s="158"/>
      <c r="L180" s="153"/>
      <c r="M180" s="159"/>
      <c r="T180" s="160"/>
      <c r="AT180" s="155" t="s">
        <v>191</v>
      </c>
      <c r="AU180" s="155" t="s">
        <v>79</v>
      </c>
      <c r="AV180" s="12" t="s">
        <v>79</v>
      </c>
      <c r="AW180" s="12" t="s">
        <v>27</v>
      </c>
      <c r="AX180" s="12" t="s">
        <v>77</v>
      </c>
      <c r="AY180" s="155" t="s">
        <v>117</v>
      </c>
    </row>
    <row r="181" spans="2:65" s="1" customFormat="1" ht="37.950000000000003" customHeight="1" x14ac:dyDescent="0.2">
      <c r="B181" s="127"/>
      <c r="C181" s="128" t="s">
        <v>8</v>
      </c>
      <c r="D181" s="128" t="s">
        <v>118</v>
      </c>
      <c r="E181" s="129" t="s">
        <v>259</v>
      </c>
      <c r="F181" s="130" t="s">
        <v>260</v>
      </c>
      <c r="G181" s="131" t="s">
        <v>221</v>
      </c>
      <c r="H181" s="132">
        <v>2110.25</v>
      </c>
      <c r="I181" s="133"/>
      <c r="J181" s="134">
        <f>ROUND(I181*H181,2)</f>
        <v>0</v>
      </c>
      <c r="K181" s="135"/>
      <c r="L181" s="32"/>
      <c r="M181" s="136" t="s">
        <v>1</v>
      </c>
      <c r="N181" s="137" t="s">
        <v>35</v>
      </c>
      <c r="P181" s="138">
        <f>O181*H181</f>
        <v>0</v>
      </c>
      <c r="Q181" s="138">
        <v>0</v>
      </c>
      <c r="R181" s="138">
        <f>Q181*H181</f>
        <v>0</v>
      </c>
      <c r="S181" s="138">
        <v>0</v>
      </c>
      <c r="T181" s="139">
        <f>S181*H181</f>
        <v>0</v>
      </c>
      <c r="AR181" s="140" t="s">
        <v>122</v>
      </c>
      <c r="AT181" s="140" t="s">
        <v>118</v>
      </c>
      <c r="AU181" s="140" t="s">
        <v>79</v>
      </c>
      <c r="AY181" s="17" t="s">
        <v>117</v>
      </c>
      <c r="BE181" s="141">
        <f>IF(N181="základní",J181,0)</f>
        <v>0</v>
      </c>
      <c r="BF181" s="141">
        <f>IF(N181="snížená",J181,0)</f>
        <v>0</v>
      </c>
      <c r="BG181" s="141">
        <f>IF(N181="zákl. přenesená",J181,0)</f>
        <v>0</v>
      </c>
      <c r="BH181" s="141">
        <f>IF(N181="sníž. přenesená",J181,0)</f>
        <v>0</v>
      </c>
      <c r="BI181" s="141">
        <f>IF(N181="nulová",J181,0)</f>
        <v>0</v>
      </c>
      <c r="BJ181" s="17" t="s">
        <v>77</v>
      </c>
      <c r="BK181" s="141">
        <f>ROUND(I181*H181,2)</f>
        <v>0</v>
      </c>
      <c r="BL181" s="17" t="s">
        <v>122</v>
      </c>
      <c r="BM181" s="140" t="s">
        <v>929</v>
      </c>
    </row>
    <row r="182" spans="2:65" s="12" customFormat="1" ht="20.399999999999999" x14ac:dyDescent="0.2">
      <c r="B182" s="153"/>
      <c r="D182" s="154" t="s">
        <v>191</v>
      </c>
      <c r="E182" s="155" t="s">
        <v>1</v>
      </c>
      <c r="F182" s="156" t="s">
        <v>930</v>
      </c>
      <c r="H182" s="157">
        <v>2110.25</v>
      </c>
      <c r="I182" s="158"/>
      <c r="L182" s="153"/>
      <c r="M182" s="159"/>
      <c r="T182" s="160"/>
      <c r="AT182" s="155" t="s">
        <v>191</v>
      </c>
      <c r="AU182" s="155" t="s">
        <v>79</v>
      </c>
      <c r="AV182" s="12" t="s">
        <v>79</v>
      </c>
      <c r="AW182" s="12" t="s">
        <v>27</v>
      </c>
      <c r="AX182" s="12" t="s">
        <v>77</v>
      </c>
      <c r="AY182" s="155" t="s">
        <v>117</v>
      </c>
    </row>
    <row r="183" spans="2:65" s="1" customFormat="1" ht="24.15" customHeight="1" x14ac:dyDescent="0.2">
      <c r="B183" s="127"/>
      <c r="C183" s="128" t="s">
        <v>164</v>
      </c>
      <c r="D183" s="128" t="s">
        <v>118</v>
      </c>
      <c r="E183" s="129" t="s">
        <v>264</v>
      </c>
      <c r="F183" s="130" t="s">
        <v>265</v>
      </c>
      <c r="G183" s="131" t="s">
        <v>221</v>
      </c>
      <c r="H183" s="132">
        <v>1559.27</v>
      </c>
      <c r="I183" s="133"/>
      <c r="J183" s="134">
        <f>ROUND(I183*H183,2)</f>
        <v>0</v>
      </c>
      <c r="K183" s="135"/>
      <c r="L183" s="32"/>
      <c r="M183" s="136" t="s">
        <v>1</v>
      </c>
      <c r="N183" s="137" t="s">
        <v>35</v>
      </c>
      <c r="P183" s="138">
        <f>O183*H183</f>
        <v>0</v>
      </c>
      <c r="Q183" s="138">
        <v>0</v>
      </c>
      <c r="R183" s="138">
        <f>Q183*H183</f>
        <v>0</v>
      </c>
      <c r="S183" s="138">
        <v>0</v>
      </c>
      <c r="T183" s="139">
        <f>S183*H183</f>
        <v>0</v>
      </c>
      <c r="AR183" s="140" t="s">
        <v>122</v>
      </c>
      <c r="AT183" s="140" t="s">
        <v>118</v>
      </c>
      <c r="AU183" s="140" t="s">
        <v>79</v>
      </c>
      <c r="AY183" s="17" t="s">
        <v>117</v>
      </c>
      <c r="BE183" s="141">
        <f>IF(N183="základní",J183,0)</f>
        <v>0</v>
      </c>
      <c r="BF183" s="141">
        <f>IF(N183="snížená",J183,0)</f>
        <v>0</v>
      </c>
      <c r="BG183" s="141">
        <f>IF(N183="zákl. přenesená",J183,0)</f>
        <v>0</v>
      </c>
      <c r="BH183" s="141">
        <f>IF(N183="sníž. přenesená",J183,0)</f>
        <v>0</v>
      </c>
      <c r="BI183" s="141">
        <f>IF(N183="nulová",J183,0)</f>
        <v>0</v>
      </c>
      <c r="BJ183" s="17" t="s">
        <v>77</v>
      </c>
      <c r="BK183" s="141">
        <f>ROUND(I183*H183,2)</f>
        <v>0</v>
      </c>
      <c r="BL183" s="17" t="s">
        <v>122</v>
      </c>
      <c r="BM183" s="140" t="s">
        <v>931</v>
      </c>
    </row>
    <row r="184" spans="2:65" s="12" customFormat="1" x14ac:dyDescent="0.2">
      <c r="B184" s="153"/>
      <c r="D184" s="154" t="s">
        <v>191</v>
      </c>
      <c r="E184" s="155" t="s">
        <v>1</v>
      </c>
      <c r="F184" s="156" t="s">
        <v>932</v>
      </c>
      <c r="H184" s="157">
        <v>1137.22</v>
      </c>
      <c r="I184" s="158"/>
      <c r="L184" s="153"/>
      <c r="M184" s="159"/>
      <c r="T184" s="160"/>
      <c r="AT184" s="155" t="s">
        <v>191</v>
      </c>
      <c r="AU184" s="155" t="s">
        <v>79</v>
      </c>
      <c r="AV184" s="12" t="s">
        <v>79</v>
      </c>
      <c r="AW184" s="12" t="s">
        <v>27</v>
      </c>
      <c r="AX184" s="12" t="s">
        <v>70</v>
      </c>
      <c r="AY184" s="155" t="s">
        <v>117</v>
      </c>
    </row>
    <row r="185" spans="2:65" s="12" customFormat="1" x14ac:dyDescent="0.2">
      <c r="B185" s="153"/>
      <c r="D185" s="154" t="s">
        <v>191</v>
      </c>
      <c r="E185" s="155" t="s">
        <v>1</v>
      </c>
      <c r="F185" s="156" t="s">
        <v>933</v>
      </c>
      <c r="H185" s="157">
        <v>422.05</v>
      </c>
      <c r="I185" s="158"/>
      <c r="L185" s="153"/>
      <c r="M185" s="159"/>
      <c r="T185" s="160"/>
      <c r="AT185" s="155" t="s">
        <v>191</v>
      </c>
      <c r="AU185" s="155" t="s">
        <v>79</v>
      </c>
      <c r="AV185" s="12" t="s">
        <v>79</v>
      </c>
      <c r="AW185" s="12" t="s">
        <v>27</v>
      </c>
      <c r="AX185" s="12" t="s">
        <v>70</v>
      </c>
      <c r="AY185" s="155" t="s">
        <v>117</v>
      </c>
    </row>
    <row r="186" spans="2:65" s="15" customFormat="1" x14ac:dyDescent="0.2">
      <c r="B186" s="174"/>
      <c r="D186" s="154" t="s">
        <v>191</v>
      </c>
      <c r="E186" s="175" t="s">
        <v>1</v>
      </c>
      <c r="F186" s="176" t="s">
        <v>241</v>
      </c>
      <c r="H186" s="177">
        <v>1559.27</v>
      </c>
      <c r="I186" s="178"/>
      <c r="L186" s="174"/>
      <c r="M186" s="179"/>
      <c r="T186" s="180"/>
      <c r="AT186" s="175" t="s">
        <v>191</v>
      </c>
      <c r="AU186" s="175" t="s">
        <v>79</v>
      </c>
      <c r="AV186" s="15" t="s">
        <v>122</v>
      </c>
      <c r="AW186" s="15" t="s">
        <v>27</v>
      </c>
      <c r="AX186" s="15" t="s">
        <v>77</v>
      </c>
      <c r="AY186" s="175" t="s">
        <v>117</v>
      </c>
    </row>
    <row r="187" spans="2:65" s="1" customFormat="1" ht="24.15" customHeight="1" x14ac:dyDescent="0.2">
      <c r="B187" s="127"/>
      <c r="C187" s="128" t="s">
        <v>263</v>
      </c>
      <c r="D187" s="128" t="s">
        <v>118</v>
      </c>
      <c r="E187" s="129" t="s">
        <v>270</v>
      </c>
      <c r="F187" s="130" t="s">
        <v>271</v>
      </c>
      <c r="G187" s="131" t="s">
        <v>272</v>
      </c>
      <c r="H187" s="132">
        <v>704.82399999999996</v>
      </c>
      <c r="I187" s="133"/>
      <c r="J187" s="134">
        <f>ROUND(I187*H187,2)</f>
        <v>0</v>
      </c>
      <c r="K187" s="135"/>
      <c r="L187" s="32"/>
      <c r="M187" s="136" t="s">
        <v>1</v>
      </c>
      <c r="N187" s="137" t="s">
        <v>35</v>
      </c>
      <c r="P187" s="138">
        <f>O187*H187</f>
        <v>0</v>
      </c>
      <c r="Q187" s="138">
        <v>0</v>
      </c>
      <c r="R187" s="138">
        <f>Q187*H187</f>
        <v>0</v>
      </c>
      <c r="S187" s="138">
        <v>0</v>
      </c>
      <c r="T187" s="139">
        <f>S187*H187</f>
        <v>0</v>
      </c>
      <c r="AR187" s="140" t="s">
        <v>122</v>
      </c>
      <c r="AT187" s="140" t="s">
        <v>118</v>
      </c>
      <c r="AU187" s="140" t="s">
        <v>79</v>
      </c>
      <c r="AY187" s="17" t="s">
        <v>117</v>
      </c>
      <c r="BE187" s="141">
        <f>IF(N187="základní",J187,0)</f>
        <v>0</v>
      </c>
      <c r="BF187" s="141">
        <f>IF(N187="snížená",J187,0)</f>
        <v>0</v>
      </c>
      <c r="BG187" s="141">
        <f>IF(N187="zákl. přenesená",J187,0)</f>
        <v>0</v>
      </c>
      <c r="BH187" s="141">
        <f>IF(N187="sníž. přenesená",J187,0)</f>
        <v>0</v>
      </c>
      <c r="BI187" s="141">
        <f>IF(N187="nulová",J187,0)</f>
        <v>0</v>
      </c>
      <c r="BJ187" s="17" t="s">
        <v>77</v>
      </c>
      <c r="BK187" s="141">
        <f>ROUND(I187*H187,2)</f>
        <v>0</v>
      </c>
      <c r="BL187" s="17" t="s">
        <v>122</v>
      </c>
      <c r="BM187" s="140" t="s">
        <v>934</v>
      </c>
    </row>
    <row r="188" spans="2:65" s="12" customFormat="1" x14ac:dyDescent="0.2">
      <c r="B188" s="153"/>
      <c r="D188" s="154" t="s">
        <v>191</v>
      </c>
      <c r="E188" s="155" t="s">
        <v>1</v>
      </c>
      <c r="F188" s="156" t="s">
        <v>935</v>
      </c>
      <c r="H188" s="157">
        <v>704.82399999999996</v>
      </c>
      <c r="I188" s="158"/>
      <c r="L188" s="153"/>
      <c r="M188" s="159"/>
      <c r="T188" s="160"/>
      <c r="AT188" s="155" t="s">
        <v>191</v>
      </c>
      <c r="AU188" s="155" t="s">
        <v>79</v>
      </c>
      <c r="AV188" s="12" t="s">
        <v>79</v>
      </c>
      <c r="AW188" s="12" t="s">
        <v>27</v>
      </c>
      <c r="AX188" s="12" t="s">
        <v>77</v>
      </c>
      <c r="AY188" s="155" t="s">
        <v>117</v>
      </c>
    </row>
    <row r="189" spans="2:65" s="1" customFormat="1" ht="16.5" customHeight="1" x14ac:dyDescent="0.2">
      <c r="B189" s="127"/>
      <c r="C189" s="128" t="s">
        <v>269</v>
      </c>
      <c r="D189" s="128" t="s">
        <v>118</v>
      </c>
      <c r="E189" s="129" t="s">
        <v>276</v>
      </c>
      <c r="F189" s="130" t="s">
        <v>277</v>
      </c>
      <c r="G189" s="131" t="s">
        <v>221</v>
      </c>
      <c r="H189" s="132">
        <v>1981.32</v>
      </c>
      <c r="I189" s="133"/>
      <c r="J189" s="134">
        <f>ROUND(I189*H189,2)</f>
        <v>0</v>
      </c>
      <c r="K189" s="135"/>
      <c r="L189" s="32"/>
      <c r="M189" s="136" t="s">
        <v>1</v>
      </c>
      <c r="N189" s="137" t="s">
        <v>35</v>
      </c>
      <c r="P189" s="138">
        <f>O189*H189</f>
        <v>0</v>
      </c>
      <c r="Q189" s="138">
        <v>0</v>
      </c>
      <c r="R189" s="138">
        <f>Q189*H189</f>
        <v>0</v>
      </c>
      <c r="S189" s="138">
        <v>0</v>
      </c>
      <c r="T189" s="139">
        <f>S189*H189</f>
        <v>0</v>
      </c>
      <c r="AR189" s="140" t="s">
        <v>122</v>
      </c>
      <c r="AT189" s="140" t="s">
        <v>118</v>
      </c>
      <c r="AU189" s="140" t="s">
        <v>79</v>
      </c>
      <c r="AY189" s="17" t="s">
        <v>117</v>
      </c>
      <c r="BE189" s="141">
        <f>IF(N189="základní",J189,0)</f>
        <v>0</v>
      </c>
      <c r="BF189" s="141">
        <f>IF(N189="snížená",J189,0)</f>
        <v>0</v>
      </c>
      <c r="BG189" s="141">
        <f>IF(N189="zákl. přenesená",J189,0)</f>
        <v>0</v>
      </c>
      <c r="BH189" s="141">
        <f>IF(N189="sníž. přenesená",J189,0)</f>
        <v>0</v>
      </c>
      <c r="BI189" s="141">
        <f>IF(N189="nulová",J189,0)</f>
        <v>0</v>
      </c>
      <c r="BJ189" s="17" t="s">
        <v>77</v>
      </c>
      <c r="BK189" s="141">
        <f>ROUND(I189*H189,2)</f>
        <v>0</v>
      </c>
      <c r="BL189" s="17" t="s">
        <v>122</v>
      </c>
      <c r="BM189" s="140" t="s">
        <v>936</v>
      </c>
    </row>
    <row r="190" spans="2:65" s="12" customFormat="1" x14ac:dyDescent="0.2">
      <c r="B190" s="153"/>
      <c r="D190" s="154" t="s">
        <v>191</v>
      </c>
      <c r="E190" s="155" t="s">
        <v>1</v>
      </c>
      <c r="F190" s="156" t="s">
        <v>937</v>
      </c>
      <c r="H190" s="157">
        <v>1559.27</v>
      </c>
      <c r="I190" s="158"/>
      <c r="L190" s="153"/>
      <c r="M190" s="159"/>
      <c r="T190" s="160"/>
      <c r="AT190" s="155" t="s">
        <v>191</v>
      </c>
      <c r="AU190" s="155" t="s">
        <v>79</v>
      </c>
      <c r="AV190" s="12" t="s">
        <v>79</v>
      </c>
      <c r="AW190" s="12" t="s">
        <v>27</v>
      </c>
      <c r="AX190" s="12" t="s">
        <v>70</v>
      </c>
      <c r="AY190" s="155" t="s">
        <v>117</v>
      </c>
    </row>
    <row r="191" spans="2:65" s="12" customFormat="1" x14ac:dyDescent="0.2">
      <c r="B191" s="153"/>
      <c r="D191" s="154" t="s">
        <v>191</v>
      </c>
      <c r="E191" s="155" t="s">
        <v>1</v>
      </c>
      <c r="F191" s="156" t="s">
        <v>938</v>
      </c>
      <c r="H191" s="157">
        <v>422.05</v>
      </c>
      <c r="I191" s="158"/>
      <c r="L191" s="153"/>
      <c r="M191" s="159"/>
      <c r="T191" s="160"/>
      <c r="AT191" s="155" t="s">
        <v>191</v>
      </c>
      <c r="AU191" s="155" t="s">
        <v>79</v>
      </c>
      <c r="AV191" s="12" t="s">
        <v>79</v>
      </c>
      <c r="AW191" s="12" t="s">
        <v>27</v>
      </c>
      <c r="AX191" s="12" t="s">
        <v>70</v>
      </c>
      <c r="AY191" s="155" t="s">
        <v>117</v>
      </c>
    </row>
    <row r="192" spans="2:65" s="15" customFormat="1" x14ac:dyDescent="0.2">
      <c r="B192" s="174"/>
      <c r="D192" s="154" t="s">
        <v>191</v>
      </c>
      <c r="E192" s="175" t="s">
        <v>1</v>
      </c>
      <c r="F192" s="176" t="s">
        <v>241</v>
      </c>
      <c r="H192" s="177">
        <v>1981.32</v>
      </c>
      <c r="I192" s="178"/>
      <c r="L192" s="174"/>
      <c r="M192" s="179"/>
      <c r="T192" s="180"/>
      <c r="AT192" s="175" t="s">
        <v>191</v>
      </c>
      <c r="AU192" s="175" t="s">
        <v>79</v>
      </c>
      <c r="AV192" s="15" t="s">
        <v>122</v>
      </c>
      <c r="AW192" s="15" t="s">
        <v>27</v>
      </c>
      <c r="AX192" s="15" t="s">
        <v>77</v>
      </c>
      <c r="AY192" s="175" t="s">
        <v>117</v>
      </c>
    </row>
    <row r="193" spans="2:65" s="1" customFormat="1" ht="24.15" customHeight="1" x14ac:dyDescent="0.2">
      <c r="B193" s="127"/>
      <c r="C193" s="128" t="s">
        <v>275</v>
      </c>
      <c r="D193" s="128" t="s">
        <v>118</v>
      </c>
      <c r="E193" s="129" t="s">
        <v>282</v>
      </c>
      <c r="F193" s="130" t="s">
        <v>283</v>
      </c>
      <c r="G193" s="131" t="s">
        <v>221</v>
      </c>
      <c r="H193" s="132">
        <v>1137.23</v>
      </c>
      <c r="I193" s="133"/>
      <c r="J193" s="134">
        <f>ROUND(I193*H193,2)</f>
        <v>0</v>
      </c>
      <c r="K193" s="135"/>
      <c r="L193" s="32"/>
      <c r="M193" s="136" t="s">
        <v>1</v>
      </c>
      <c r="N193" s="137" t="s">
        <v>35</v>
      </c>
      <c r="P193" s="138">
        <f>O193*H193</f>
        <v>0</v>
      </c>
      <c r="Q193" s="138">
        <v>0</v>
      </c>
      <c r="R193" s="138">
        <f>Q193*H193</f>
        <v>0</v>
      </c>
      <c r="S193" s="138">
        <v>0</v>
      </c>
      <c r="T193" s="139">
        <f>S193*H193</f>
        <v>0</v>
      </c>
      <c r="AR193" s="140" t="s">
        <v>122</v>
      </c>
      <c r="AT193" s="140" t="s">
        <v>118</v>
      </c>
      <c r="AU193" s="140" t="s">
        <v>79</v>
      </c>
      <c r="AY193" s="17" t="s">
        <v>117</v>
      </c>
      <c r="BE193" s="141">
        <f>IF(N193="základní",J193,0)</f>
        <v>0</v>
      </c>
      <c r="BF193" s="141">
        <f>IF(N193="snížená",J193,0)</f>
        <v>0</v>
      </c>
      <c r="BG193" s="141">
        <f>IF(N193="zákl. přenesená",J193,0)</f>
        <v>0</v>
      </c>
      <c r="BH193" s="141">
        <f>IF(N193="sníž. přenesená",J193,0)</f>
        <v>0</v>
      </c>
      <c r="BI193" s="141">
        <f>IF(N193="nulová",J193,0)</f>
        <v>0</v>
      </c>
      <c r="BJ193" s="17" t="s">
        <v>77</v>
      </c>
      <c r="BK193" s="141">
        <f>ROUND(I193*H193,2)</f>
        <v>0</v>
      </c>
      <c r="BL193" s="17" t="s">
        <v>122</v>
      </c>
      <c r="BM193" s="140" t="s">
        <v>939</v>
      </c>
    </row>
    <row r="194" spans="2:65" s="12" customFormat="1" x14ac:dyDescent="0.2">
      <c r="B194" s="153"/>
      <c r="D194" s="154" t="s">
        <v>191</v>
      </c>
      <c r="E194" s="155" t="s">
        <v>1</v>
      </c>
      <c r="F194" s="156" t="s">
        <v>940</v>
      </c>
      <c r="H194" s="157">
        <v>817.15</v>
      </c>
      <c r="I194" s="158"/>
      <c r="L194" s="153"/>
      <c r="M194" s="159"/>
      <c r="T194" s="160"/>
      <c r="AT194" s="155" t="s">
        <v>191</v>
      </c>
      <c r="AU194" s="155" t="s">
        <v>79</v>
      </c>
      <c r="AV194" s="12" t="s">
        <v>79</v>
      </c>
      <c r="AW194" s="12" t="s">
        <v>27</v>
      </c>
      <c r="AX194" s="12" t="s">
        <v>70</v>
      </c>
      <c r="AY194" s="155" t="s">
        <v>117</v>
      </c>
    </row>
    <row r="195" spans="2:65" s="12" customFormat="1" x14ac:dyDescent="0.2">
      <c r="B195" s="153"/>
      <c r="D195" s="154" t="s">
        <v>191</v>
      </c>
      <c r="E195" s="155" t="s">
        <v>1</v>
      </c>
      <c r="F195" s="156" t="s">
        <v>941</v>
      </c>
      <c r="H195" s="157">
        <v>54.4</v>
      </c>
      <c r="I195" s="158"/>
      <c r="L195" s="153"/>
      <c r="M195" s="159"/>
      <c r="T195" s="160"/>
      <c r="AT195" s="155" t="s">
        <v>191</v>
      </c>
      <c r="AU195" s="155" t="s">
        <v>79</v>
      </c>
      <c r="AV195" s="12" t="s">
        <v>79</v>
      </c>
      <c r="AW195" s="12" t="s">
        <v>27</v>
      </c>
      <c r="AX195" s="12" t="s">
        <v>70</v>
      </c>
      <c r="AY195" s="155" t="s">
        <v>117</v>
      </c>
    </row>
    <row r="196" spans="2:65" s="12" customFormat="1" x14ac:dyDescent="0.2">
      <c r="B196" s="153"/>
      <c r="D196" s="154" t="s">
        <v>191</v>
      </c>
      <c r="E196" s="155" t="s">
        <v>1</v>
      </c>
      <c r="F196" s="156" t="s">
        <v>942</v>
      </c>
      <c r="H196" s="157">
        <v>26.94</v>
      </c>
      <c r="I196" s="158"/>
      <c r="L196" s="153"/>
      <c r="M196" s="159"/>
      <c r="T196" s="160"/>
      <c r="AT196" s="155" t="s">
        <v>191</v>
      </c>
      <c r="AU196" s="155" t="s">
        <v>79</v>
      </c>
      <c r="AV196" s="12" t="s">
        <v>79</v>
      </c>
      <c r="AW196" s="12" t="s">
        <v>27</v>
      </c>
      <c r="AX196" s="12" t="s">
        <v>70</v>
      </c>
      <c r="AY196" s="155" t="s">
        <v>117</v>
      </c>
    </row>
    <row r="197" spans="2:65" s="12" customFormat="1" x14ac:dyDescent="0.2">
      <c r="B197" s="153"/>
      <c r="D197" s="154" t="s">
        <v>191</v>
      </c>
      <c r="E197" s="155" t="s">
        <v>1</v>
      </c>
      <c r="F197" s="156" t="s">
        <v>943</v>
      </c>
      <c r="H197" s="157">
        <v>150.66</v>
      </c>
      <c r="I197" s="158"/>
      <c r="L197" s="153"/>
      <c r="M197" s="159"/>
      <c r="T197" s="160"/>
      <c r="AT197" s="155" t="s">
        <v>191</v>
      </c>
      <c r="AU197" s="155" t="s">
        <v>79</v>
      </c>
      <c r="AV197" s="12" t="s">
        <v>79</v>
      </c>
      <c r="AW197" s="12" t="s">
        <v>27</v>
      </c>
      <c r="AX197" s="12" t="s">
        <v>70</v>
      </c>
      <c r="AY197" s="155" t="s">
        <v>117</v>
      </c>
    </row>
    <row r="198" spans="2:65" s="12" customFormat="1" x14ac:dyDescent="0.2">
      <c r="B198" s="153"/>
      <c r="D198" s="154" t="s">
        <v>191</v>
      </c>
      <c r="E198" s="155" t="s">
        <v>1</v>
      </c>
      <c r="F198" s="156" t="s">
        <v>944</v>
      </c>
      <c r="H198" s="157">
        <v>72.31</v>
      </c>
      <c r="I198" s="158"/>
      <c r="L198" s="153"/>
      <c r="M198" s="159"/>
      <c r="T198" s="160"/>
      <c r="AT198" s="155" t="s">
        <v>191</v>
      </c>
      <c r="AU198" s="155" t="s">
        <v>79</v>
      </c>
      <c r="AV198" s="12" t="s">
        <v>79</v>
      </c>
      <c r="AW198" s="12" t="s">
        <v>27</v>
      </c>
      <c r="AX198" s="12" t="s">
        <v>70</v>
      </c>
      <c r="AY198" s="155" t="s">
        <v>117</v>
      </c>
    </row>
    <row r="199" spans="2:65" s="12" customFormat="1" x14ac:dyDescent="0.2">
      <c r="B199" s="153"/>
      <c r="D199" s="154" t="s">
        <v>191</v>
      </c>
      <c r="E199" s="155" t="s">
        <v>1</v>
      </c>
      <c r="F199" s="156" t="s">
        <v>945</v>
      </c>
      <c r="H199" s="157">
        <v>15.77</v>
      </c>
      <c r="I199" s="158"/>
      <c r="L199" s="153"/>
      <c r="M199" s="159"/>
      <c r="T199" s="160"/>
      <c r="AT199" s="155" t="s">
        <v>191</v>
      </c>
      <c r="AU199" s="155" t="s">
        <v>79</v>
      </c>
      <c r="AV199" s="12" t="s">
        <v>79</v>
      </c>
      <c r="AW199" s="12" t="s">
        <v>27</v>
      </c>
      <c r="AX199" s="12" t="s">
        <v>70</v>
      </c>
      <c r="AY199" s="155" t="s">
        <v>117</v>
      </c>
    </row>
    <row r="200" spans="2:65" s="15" customFormat="1" x14ac:dyDescent="0.2">
      <c r="B200" s="174"/>
      <c r="D200" s="154" t="s">
        <v>191</v>
      </c>
      <c r="E200" s="175" t="s">
        <v>1</v>
      </c>
      <c r="F200" s="176" t="s">
        <v>241</v>
      </c>
      <c r="H200" s="177">
        <v>1137.23</v>
      </c>
      <c r="I200" s="178"/>
      <c r="L200" s="174"/>
      <c r="M200" s="179"/>
      <c r="T200" s="180"/>
      <c r="AT200" s="175" t="s">
        <v>191</v>
      </c>
      <c r="AU200" s="175" t="s">
        <v>79</v>
      </c>
      <c r="AV200" s="15" t="s">
        <v>122</v>
      </c>
      <c r="AW200" s="15" t="s">
        <v>27</v>
      </c>
      <c r="AX200" s="15" t="s">
        <v>77</v>
      </c>
      <c r="AY200" s="175" t="s">
        <v>117</v>
      </c>
    </row>
    <row r="201" spans="2:65" s="1" customFormat="1" ht="24.15" customHeight="1" x14ac:dyDescent="0.2">
      <c r="B201" s="127"/>
      <c r="C201" s="128" t="s">
        <v>281</v>
      </c>
      <c r="D201" s="128" t="s">
        <v>118</v>
      </c>
      <c r="E201" s="129" t="s">
        <v>292</v>
      </c>
      <c r="F201" s="130" t="s">
        <v>293</v>
      </c>
      <c r="G201" s="131" t="s">
        <v>221</v>
      </c>
      <c r="H201" s="132">
        <v>331.9</v>
      </c>
      <c r="I201" s="133"/>
      <c r="J201" s="134">
        <f>ROUND(I201*H201,2)</f>
        <v>0</v>
      </c>
      <c r="K201" s="135"/>
      <c r="L201" s="32"/>
      <c r="M201" s="136" t="s">
        <v>1</v>
      </c>
      <c r="N201" s="137" t="s">
        <v>35</v>
      </c>
      <c r="P201" s="138">
        <f>O201*H201</f>
        <v>0</v>
      </c>
      <c r="Q201" s="138">
        <v>0</v>
      </c>
      <c r="R201" s="138">
        <f>Q201*H201</f>
        <v>0</v>
      </c>
      <c r="S201" s="138">
        <v>0</v>
      </c>
      <c r="T201" s="139">
        <f>S201*H201</f>
        <v>0</v>
      </c>
      <c r="AR201" s="140" t="s">
        <v>122</v>
      </c>
      <c r="AT201" s="140" t="s">
        <v>118</v>
      </c>
      <c r="AU201" s="140" t="s">
        <v>79</v>
      </c>
      <c r="AY201" s="17" t="s">
        <v>117</v>
      </c>
      <c r="BE201" s="141">
        <f>IF(N201="základní",J201,0)</f>
        <v>0</v>
      </c>
      <c r="BF201" s="141">
        <f>IF(N201="snížená",J201,0)</f>
        <v>0</v>
      </c>
      <c r="BG201" s="141">
        <f>IF(N201="zákl. přenesená",J201,0)</f>
        <v>0</v>
      </c>
      <c r="BH201" s="141">
        <f>IF(N201="sníž. přenesená",J201,0)</f>
        <v>0</v>
      </c>
      <c r="BI201" s="141">
        <f>IF(N201="nulová",J201,0)</f>
        <v>0</v>
      </c>
      <c r="BJ201" s="17" t="s">
        <v>77</v>
      </c>
      <c r="BK201" s="141">
        <f>ROUND(I201*H201,2)</f>
        <v>0</v>
      </c>
      <c r="BL201" s="17" t="s">
        <v>122</v>
      </c>
      <c r="BM201" s="140" t="s">
        <v>946</v>
      </c>
    </row>
    <row r="202" spans="2:65" s="13" customFormat="1" x14ac:dyDescent="0.2">
      <c r="B202" s="161"/>
      <c r="D202" s="154" t="s">
        <v>191</v>
      </c>
      <c r="E202" s="162" t="s">
        <v>1</v>
      </c>
      <c r="F202" s="163" t="s">
        <v>947</v>
      </c>
      <c r="H202" s="162" t="s">
        <v>1</v>
      </c>
      <c r="I202" s="164"/>
      <c r="L202" s="161"/>
      <c r="M202" s="165"/>
      <c r="T202" s="166"/>
      <c r="AT202" s="162" t="s">
        <v>191</v>
      </c>
      <c r="AU202" s="162" t="s">
        <v>79</v>
      </c>
      <c r="AV202" s="13" t="s">
        <v>77</v>
      </c>
      <c r="AW202" s="13" t="s">
        <v>27</v>
      </c>
      <c r="AX202" s="13" t="s">
        <v>70</v>
      </c>
      <c r="AY202" s="162" t="s">
        <v>117</v>
      </c>
    </row>
    <row r="203" spans="2:65" s="12" customFormat="1" x14ac:dyDescent="0.2">
      <c r="B203" s="153"/>
      <c r="D203" s="154" t="s">
        <v>191</v>
      </c>
      <c r="E203" s="155" t="s">
        <v>1</v>
      </c>
      <c r="F203" s="156" t="s">
        <v>948</v>
      </c>
      <c r="H203" s="157">
        <v>258.2</v>
      </c>
      <c r="I203" s="158"/>
      <c r="L203" s="153"/>
      <c r="M203" s="159"/>
      <c r="T203" s="160"/>
      <c r="AT203" s="155" t="s">
        <v>191</v>
      </c>
      <c r="AU203" s="155" t="s">
        <v>79</v>
      </c>
      <c r="AV203" s="12" t="s">
        <v>79</v>
      </c>
      <c r="AW203" s="12" t="s">
        <v>27</v>
      </c>
      <c r="AX203" s="12" t="s">
        <v>70</v>
      </c>
      <c r="AY203" s="155" t="s">
        <v>117</v>
      </c>
    </row>
    <row r="204" spans="2:65" s="12" customFormat="1" x14ac:dyDescent="0.2">
      <c r="B204" s="153"/>
      <c r="D204" s="154" t="s">
        <v>191</v>
      </c>
      <c r="E204" s="155" t="s">
        <v>1</v>
      </c>
      <c r="F204" s="156" t="s">
        <v>949</v>
      </c>
      <c r="H204" s="157">
        <v>12.7</v>
      </c>
      <c r="I204" s="158"/>
      <c r="L204" s="153"/>
      <c r="M204" s="159"/>
      <c r="T204" s="160"/>
      <c r="AT204" s="155" t="s">
        <v>191</v>
      </c>
      <c r="AU204" s="155" t="s">
        <v>79</v>
      </c>
      <c r="AV204" s="12" t="s">
        <v>79</v>
      </c>
      <c r="AW204" s="12" t="s">
        <v>27</v>
      </c>
      <c r="AX204" s="12" t="s">
        <v>70</v>
      </c>
      <c r="AY204" s="155" t="s">
        <v>117</v>
      </c>
    </row>
    <row r="205" spans="2:65" s="12" customFormat="1" x14ac:dyDescent="0.2">
      <c r="B205" s="153"/>
      <c r="D205" s="154" t="s">
        <v>191</v>
      </c>
      <c r="E205" s="155" t="s">
        <v>1</v>
      </c>
      <c r="F205" s="156" t="s">
        <v>950</v>
      </c>
      <c r="H205" s="157">
        <v>36.520000000000003</v>
      </c>
      <c r="I205" s="158"/>
      <c r="L205" s="153"/>
      <c r="M205" s="159"/>
      <c r="T205" s="160"/>
      <c r="AT205" s="155" t="s">
        <v>191</v>
      </c>
      <c r="AU205" s="155" t="s">
        <v>79</v>
      </c>
      <c r="AV205" s="12" t="s">
        <v>79</v>
      </c>
      <c r="AW205" s="12" t="s">
        <v>27</v>
      </c>
      <c r="AX205" s="12" t="s">
        <v>70</v>
      </c>
      <c r="AY205" s="155" t="s">
        <v>117</v>
      </c>
    </row>
    <row r="206" spans="2:65" s="12" customFormat="1" x14ac:dyDescent="0.2">
      <c r="B206" s="153"/>
      <c r="D206" s="154" t="s">
        <v>191</v>
      </c>
      <c r="E206" s="155" t="s">
        <v>1</v>
      </c>
      <c r="F206" s="156" t="s">
        <v>951</v>
      </c>
      <c r="H206" s="157">
        <v>12.53</v>
      </c>
      <c r="I206" s="158"/>
      <c r="L206" s="153"/>
      <c r="M206" s="159"/>
      <c r="T206" s="160"/>
      <c r="AT206" s="155" t="s">
        <v>191</v>
      </c>
      <c r="AU206" s="155" t="s">
        <v>79</v>
      </c>
      <c r="AV206" s="12" t="s">
        <v>79</v>
      </c>
      <c r="AW206" s="12" t="s">
        <v>27</v>
      </c>
      <c r="AX206" s="12" t="s">
        <v>70</v>
      </c>
      <c r="AY206" s="155" t="s">
        <v>117</v>
      </c>
    </row>
    <row r="207" spans="2:65" s="12" customFormat="1" x14ac:dyDescent="0.2">
      <c r="B207" s="153"/>
      <c r="D207" s="154" t="s">
        <v>191</v>
      </c>
      <c r="E207" s="155" t="s">
        <v>1</v>
      </c>
      <c r="F207" s="156" t="s">
        <v>952</v>
      </c>
      <c r="H207" s="157">
        <v>3.98</v>
      </c>
      <c r="I207" s="158"/>
      <c r="L207" s="153"/>
      <c r="M207" s="159"/>
      <c r="T207" s="160"/>
      <c r="AT207" s="155" t="s">
        <v>191</v>
      </c>
      <c r="AU207" s="155" t="s">
        <v>79</v>
      </c>
      <c r="AV207" s="12" t="s">
        <v>79</v>
      </c>
      <c r="AW207" s="12" t="s">
        <v>27</v>
      </c>
      <c r="AX207" s="12" t="s">
        <v>70</v>
      </c>
      <c r="AY207" s="155" t="s">
        <v>117</v>
      </c>
    </row>
    <row r="208" spans="2:65" s="12" customFormat="1" x14ac:dyDescent="0.2">
      <c r="B208" s="153"/>
      <c r="D208" s="154" t="s">
        <v>191</v>
      </c>
      <c r="E208" s="155" t="s">
        <v>1</v>
      </c>
      <c r="F208" s="156" t="s">
        <v>953</v>
      </c>
      <c r="H208" s="157">
        <v>7.97</v>
      </c>
      <c r="I208" s="158"/>
      <c r="L208" s="153"/>
      <c r="M208" s="159"/>
      <c r="T208" s="160"/>
      <c r="AT208" s="155" t="s">
        <v>191</v>
      </c>
      <c r="AU208" s="155" t="s">
        <v>79</v>
      </c>
      <c r="AV208" s="12" t="s">
        <v>79</v>
      </c>
      <c r="AW208" s="12" t="s">
        <v>27</v>
      </c>
      <c r="AX208" s="12" t="s">
        <v>70</v>
      </c>
      <c r="AY208" s="155" t="s">
        <v>117</v>
      </c>
    </row>
    <row r="209" spans="2:65" s="15" customFormat="1" x14ac:dyDescent="0.2">
      <c r="B209" s="174"/>
      <c r="D209" s="154" t="s">
        <v>191</v>
      </c>
      <c r="E209" s="175" t="s">
        <v>1</v>
      </c>
      <c r="F209" s="176" t="s">
        <v>241</v>
      </c>
      <c r="H209" s="177">
        <v>331.9</v>
      </c>
      <c r="I209" s="178"/>
      <c r="L209" s="174"/>
      <c r="M209" s="179"/>
      <c r="T209" s="180"/>
      <c r="AT209" s="175" t="s">
        <v>191</v>
      </c>
      <c r="AU209" s="175" t="s">
        <v>79</v>
      </c>
      <c r="AV209" s="15" t="s">
        <v>122</v>
      </c>
      <c r="AW209" s="15" t="s">
        <v>27</v>
      </c>
      <c r="AX209" s="15" t="s">
        <v>77</v>
      </c>
      <c r="AY209" s="175" t="s">
        <v>117</v>
      </c>
    </row>
    <row r="210" spans="2:65" s="1" customFormat="1" ht="16.5" customHeight="1" x14ac:dyDescent="0.2">
      <c r="B210" s="127"/>
      <c r="C210" s="181" t="s">
        <v>291</v>
      </c>
      <c r="D210" s="181" t="s">
        <v>301</v>
      </c>
      <c r="E210" s="182" t="s">
        <v>302</v>
      </c>
      <c r="F210" s="183" t="s">
        <v>303</v>
      </c>
      <c r="G210" s="184" t="s">
        <v>272</v>
      </c>
      <c r="H210" s="185">
        <v>663.8</v>
      </c>
      <c r="I210" s="186"/>
      <c r="J210" s="187">
        <f>ROUND(I210*H210,2)</f>
        <v>0</v>
      </c>
      <c r="K210" s="188"/>
      <c r="L210" s="189"/>
      <c r="M210" s="190" t="s">
        <v>1</v>
      </c>
      <c r="N210" s="191" t="s">
        <v>35</v>
      </c>
      <c r="P210" s="138">
        <f>O210*H210</f>
        <v>0</v>
      </c>
      <c r="Q210" s="138">
        <v>1</v>
      </c>
      <c r="R210" s="138">
        <f>Q210*H210</f>
        <v>663.8</v>
      </c>
      <c r="S210" s="138">
        <v>0</v>
      </c>
      <c r="T210" s="139">
        <f>S210*H210</f>
        <v>0</v>
      </c>
      <c r="AR210" s="140" t="s">
        <v>145</v>
      </c>
      <c r="AT210" s="140" t="s">
        <v>301</v>
      </c>
      <c r="AU210" s="140" t="s">
        <v>79</v>
      </c>
      <c r="AY210" s="17" t="s">
        <v>117</v>
      </c>
      <c r="BE210" s="141">
        <f>IF(N210="základní",J210,0)</f>
        <v>0</v>
      </c>
      <c r="BF210" s="141">
        <f>IF(N210="snížená",J210,0)</f>
        <v>0</v>
      </c>
      <c r="BG210" s="141">
        <f>IF(N210="zákl. přenesená",J210,0)</f>
        <v>0</v>
      </c>
      <c r="BH210" s="141">
        <f>IF(N210="sníž. přenesená",J210,0)</f>
        <v>0</v>
      </c>
      <c r="BI210" s="141">
        <f>IF(N210="nulová",J210,0)</f>
        <v>0</v>
      </c>
      <c r="BJ210" s="17" t="s">
        <v>77</v>
      </c>
      <c r="BK210" s="141">
        <f>ROUND(I210*H210,2)</f>
        <v>0</v>
      </c>
      <c r="BL210" s="17" t="s">
        <v>122</v>
      </c>
      <c r="BM210" s="140" t="s">
        <v>954</v>
      </c>
    </row>
    <row r="211" spans="2:65" s="12" customFormat="1" x14ac:dyDescent="0.2">
      <c r="B211" s="153"/>
      <c r="D211" s="154" t="s">
        <v>191</v>
      </c>
      <c r="F211" s="156" t="s">
        <v>955</v>
      </c>
      <c r="H211" s="157">
        <v>663.8</v>
      </c>
      <c r="I211" s="158"/>
      <c r="L211" s="153"/>
      <c r="M211" s="159"/>
      <c r="T211" s="160"/>
      <c r="AT211" s="155" t="s">
        <v>191</v>
      </c>
      <c r="AU211" s="155" t="s">
        <v>79</v>
      </c>
      <c r="AV211" s="12" t="s">
        <v>79</v>
      </c>
      <c r="AW211" s="12" t="s">
        <v>3</v>
      </c>
      <c r="AX211" s="12" t="s">
        <v>77</v>
      </c>
      <c r="AY211" s="155" t="s">
        <v>117</v>
      </c>
    </row>
    <row r="212" spans="2:65" s="1" customFormat="1" ht="16.5" customHeight="1" x14ac:dyDescent="0.2">
      <c r="B212" s="127"/>
      <c r="C212" s="128" t="s">
        <v>300</v>
      </c>
      <c r="D212" s="128" t="s">
        <v>118</v>
      </c>
      <c r="E212" s="129" t="s">
        <v>307</v>
      </c>
      <c r="F212" s="130" t="s">
        <v>308</v>
      </c>
      <c r="G212" s="131" t="s">
        <v>217</v>
      </c>
      <c r="H212" s="132">
        <v>707.34</v>
      </c>
      <c r="I212" s="133"/>
      <c r="J212" s="134">
        <f>ROUND(I212*H212,2)</f>
        <v>0</v>
      </c>
      <c r="K212" s="135"/>
      <c r="L212" s="32"/>
      <c r="M212" s="136" t="s">
        <v>1</v>
      </c>
      <c r="N212" s="137" t="s">
        <v>35</v>
      </c>
      <c r="P212" s="138">
        <f>O212*H212</f>
        <v>0</v>
      </c>
      <c r="Q212" s="138">
        <v>0</v>
      </c>
      <c r="R212" s="138">
        <f>Q212*H212</f>
        <v>0</v>
      </c>
      <c r="S212" s="138">
        <v>0</v>
      </c>
      <c r="T212" s="139">
        <f>S212*H212</f>
        <v>0</v>
      </c>
      <c r="AR212" s="140" t="s">
        <v>122</v>
      </c>
      <c r="AT212" s="140" t="s">
        <v>118</v>
      </c>
      <c r="AU212" s="140" t="s">
        <v>79</v>
      </c>
      <c r="AY212" s="17" t="s">
        <v>117</v>
      </c>
      <c r="BE212" s="141">
        <f>IF(N212="základní",J212,0)</f>
        <v>0</v>
      </c>
      <c r="BF212" s="141">
        <f>IF(N212="snížená",J212,0)</f>
        <v>0</v>
      </c>
      <c r="BG212" s="141">
        <f>IF(N212="zákl. přenesená",J212,0)</f>
        <v>0</v>
      </c>
      <c r="BH212" s="141">
        <f>IF(N212="sníž. přenesená",J212,0)</f>
        <v>0</v>
      </c>
      <c r="BI212" s="141">
        <f>IF(N212="nulová",J212,0)</f>
        <v>0</v>
      </c>
      <c r="BJ212" s="17" t="s">
        <v>77</v>
      </c>
      <c r="BK212" s="141">
        <f>ROUND(I212*H212,2)</f>
        <v>0</v>
      </c>
      <c r="BL212" s="17" t="s">
        <v>122</v>
      </c>
      <c r="BM212" s="140" t="s">
        <v>956</v>
      </c>
    </row>
    <row r="213" spans="2:65" s="1" customFormat="1" ht="16.5" customHeight="1" x14ac:dyDescent="0.2">
      <c r="B213" s="127"/>
      <c r="C213" s="128" t="s">
        <v>306</v>
      </c>
      <c r="D213" s="128" t="s">
        <v>118</v>
      </c>
      <c r="E213" s="129" t="s">
        <v>310</v>
      </c>
      <c r="F213" s="130" t="s">
        <v>957</v>
      </c>
      <c r="G213" s="131" t="s">
        <v>217</v>
      </c>
      <c r="H213" s="132">
        <v>707.34</v>
      </c>
      <c r="I213" s="133"/>
      <c r="J213" s="134">
        <f>ROUND(I213*H213,2)</f>
        <v>0</v>
      </c>
      <c r="K213" s="135"/>
      <c r="L213" s="32"/>
      <c r="M213" s="136" t="s">
        <v>1</v>
      </c>
      <c r="N213" s="137" t="s">
        <v>35</v>
      </c>
      <c r="P213" s="138">
        <f>O213*H213</f>
        <v>0</v>
      </c>
      <c r="Q213" s="138">
        <v>0</v>
      </c>
      <c r="R213" s="138">
        <f>Q213*H213</f>
        <v>0</v>
      </c>
      <c r="S213" s="138">
        <v>0</v>
      </c>
      <c r="T213" s="139">
        <f>S213*H213</f>
        <v>0</v>
      </c>
      <c r="AR213" s="140" t="s">
        <v>122</v>
      </c>
      <c r="AT213" s="140" t="s">
        <v>118</v>
      </c>
      <c r="AU213" s="140" t="s">
        <v>79</v>
      </c>
      <c r="AY213" s="17" t="s">
        <v>117</v>
      </c>
      <c r="BE213" s="141">
        <f>IF(N213="základní",J213,0)</f>
        <v>0</v>
      </c>
      <c r="BF213" s="141">
        <f>IF(N213="snížená",J213,0)</f>
        <v>0</v>
      </c>
      <c r="BG213" s="141">
        <f>IF(N213="zákl. přenesená",J213,0)</f>
        <v>0</v>
      </c>
      <c r="BH213" s="141">
        <f>IF(N213="sníž. přenesená",J213,0)</f>
        <v>0</v>
      </c>
      <c r="BI213" s="141">
        <f>IF(N213="nulová",J213,0)</f>
        <v>0</v>
      </c>
      <c r="BJ213" s="17" t="s">
        <v>77</v>
      </c>
      <c r="BK213" s="141">
        <f>ROUND(I213*H213,2)</f>
        <v>0</v>
      </c>
      <c r="BL213" s="17" t="s">
        <v>122</v>
      </c>
      <c r="BM213" s="140" t="s">
        <v>958</v>
      </c>
    </row>
    <row r="214" spans="2:65" s="1" customFormat="1" ht="33" customHeight="1" x14ac:dyDescent="0.2">
      <c r="B214" s="127"/>
      <c r="C214" s="128" t="s">
        <v>7</v>
      </c>
      <c r="D214" s="128" t="s">
        <v>118</v>
      </c>
      <c r="E214" s="129" t="s">
        <v>959</v>
      </c>
      <c r="F214" s="130" t="s">
        <v>960</v>
      </c>
      <c r="G214" s="131" t="s">
        <v>217</v>
      </c>
      <c r="H214" s="132">
        <v>275.22000000000003</v>
      </c>
      <c r="I214" s="133"/>
      <c r="J214" s="134">
        <f>ROUND(I214*H214,2)</f>
        <v>0</v>
      </c>
      <c r="K214" s="135"/>
      <c r="L214" s="32"/>
      <c r="M214" s="136" t="s">
        <v>1</v>
      </c>
      <c r="N214" s="137" t="s">
        <v>35</v>
      </c>
      <c r="P214" s="138">
        <f>O214*H214</f>
        <v>0</v>
      </c>
      <c r="Q214" s="138">
        <v>0</v>
      </c>
      <c r="R214" s="138">
        <f>Q214*H214</f>
        <v>0</v>
      </c>
      <c r="S214" s="138">
        <v>0</v>
      </c>
      <c r="T214" s="139">
        <f>S214*H214</f>
        <v>0</v>
      </c>
      <c r="AR214" s="140" t="s">
        <v>122</v>
      </c>
      <c r="AT214" s="140" t="s">
        <v>118</v>
      </c>
      <c r="AU214" s="140" t="s">
        <v>79</v>
      </c>
      <c r="AY214" s="17" t="s">
        <v>117</v>
      </c>
      <c r="BE214" s="141">
        <f>IF(N214="základní",J214,0)</f>
        <v>0</v>
      </c>
      <c r="BF214" s="141">
        <f>IF(N214="snížená",J214,0)</f>
        <v>0</v>
      </c>
      <c r="BG214" s="141">
        <f>IF(N214="zákl. přenesená",J214,0)</f>
        <v>0</v>
      </c>
      <c r="BH214" s="141">
        <f>IF(N214="sníž. přenesená",J214,0)</f>
        <v>0</v>
      </c>
      <c r="BI214" s="141">
        <f>IF(N214="nulová",J214,0)</f>
        <v>0</v>
      </c>
      <c r="BJ214" s="17" t="s">
        <v>77</v>
      </c>
      <c r="BK214" s="141">
        <f>ROUND(I214*H214,2)</f>
        <v>0</v>
      </c>
      <c r="BL214" s="17" t="s">
        <v>122</v>
      </c>
      <c r="BM214" s="140" t="s">
        <v>961</v>
      </c>
    </row>
    <row r="215" spans="2:65" s="1" customFormat="1" ht="28.8" x14ac:dyDescent="0.2">
      <c r="B215" s="32"/>
      <c r="D215" s="154" t="s">
        <v>317</v>
      </c>
      <c r="F215" s="192" t="s">
        <v>318</v>
      </c>
      <c r="I215" s="193"/>
      <c r="L215" s="32"/>
      <c r="M215" s="194"/>
      <c r="T215" s="56"/>
      <c r="AT215" s="17" t="s">
        <v>317</v>
      </c>
      <c r="AU215" s="17" t="s">
        <v>79</v>
      </c>
    </row>
    <row r="216" spans="2:65" s="1" customFormat="1" ht="24.15" customHeight="1" x14ac:dyDescent="0.2">
      <c r="B216" s="127"/>
      <c r="C216" s="128" t="s">
        <v>313</v>
      </c>
      <c r="D216" s="128" t="s">
        <v>118</v>
      </c>
      <c r="E216" s="129" t="s">
        <v>320</v>
      </c>
      <c r="F216" s="130" t="s">
        <v>321</v>
      </c>
      <c r="G216" s="131" t="s">
        <v>217</v>
      </c>
      <c r="H216" s="132">
        <v>275.22000000000003</v>
      </c>
      <c r="I216" s="133"/>
      <c r="J216" s="134">
        <f>ROUND(I216*H216,2)</f>
        <v>0</v>
      </c>
      <c r="K216" s="135"/>
      <c r="L216" s="32"/>
      <c r="M216" s="136" t="s">
        <v>1</v>
      </c>
      <c r="N216" s="137" t="s">
        <v>35</v>
      </c>
      <c r="P216" s="138">
        <f>O216*H216</f>
        <v>0</v>
      </c>
      <c r="Q216" s="138">
        <v>0</v>
      </c>
      <c r="R216" s="138">
        <f>Q216*H216</f>
        <v>0</v>
      </c>
      <c r="S216" s="138">
        <v>0</v>
      </c>
      <c r="T216" s="139">
        <f>S216*H216</f>
        <v>0</v>
      </c>
      <c r="AR216" s="140" t="s">
        <v>122</v>
      </c>
      <c r="AT216" s="140" t="s">
        <v>118</v>
      </c>
      <c r="AU216" s="140" t="s">
        <v>79</v>
      </c>
      <c r="AY216" s="17" t="s">
        <v>117</v>
      </c>
      <c r="BE216" s="141">
        <f>IF(N216="základní",J216,0)</f>
        <v>0</v>
      </c>
      <c r="BF216" s="141">
        <f>IF(N216="snížená",J216,0)</f>
        <v>0</v>
      </c>
      <c r="BG216" s="141">
        <f>IF(N216="zákl. přenesená",J216,0)</f>
        <v>0</v>
      </c>
      <c r="BH216" s="141">
        <f>IF(N216="sníž. přenesená",J216,0)</f>
        <v>0</v>
      </c>
      <c r="BI216" s="141">
        <f>IF(N216="nulová",J216,0)</f>
        <v>0</v>
      </c>
      <c r="BJ216" s="17" t="s">
        <v>77</v>
      </c>
      <c r="BK216" s="141">
        <f>ROUND(I216*H216,2)</f>
        <v>0</v>
      </c>
      <c r="BL216" s="17" t="s">
        <v>122</v>
      </c>
      <c r="BM216" s="140" t="s">
        <v>962</v>
      </c>
    </row>
    <row r="217" spans="2:65" s="1" customFormat="1" ht="16.5" customHeight="1" x14ac:dyDescent="0.2">
      <c r="B217" s="127"/>
      <c r="C217" s="181" t="s">
        <v>319</v>
      </c>
      <c r="D217" s="181" t="s">
        <v>301</v>
      </c>
      <c r="E217" s="182" t="s">
        <v>324</v>
      </c>
      <c r="F217" s="183" t="s">
        <v>325</v>
      </c>
      <c r="G217" s="184" t="s">
        <v>326</v>
      </c>
      <c r="H217" s="185">
        <v>8.2569999999999997</v>
      </c>
      <c r="I217" s="186"/>
      <c r="J217" s="187">
        <f>ROUND(I217*H217,2)</f>
        <v>0</v>
      </c>
      <c r="K217" s="188"/>
      <c r="L217" s="189"/>
      <c r="M217" s="190" t="s">
        <v>1</v>
      </c>
      <c r="N217" s="191" t="s">
        <v>35</v>
      </c>
      <c r="P217" s="138">
        <f>O217*H217</f>
        <v>0</v>
      </c>
      <c r="Q217" s="138">
        <v>1E-3</v>
      </c>
      <c r="R217" s="138">
        <f>Q217*H217</f>
        <v>8.2570000000000005E-3</v>
      </c>
      <c r="S217" s="138">
        <v>0</v>
      </c>
      <c r="T217" s="139">
        <f>S217*H217</f>
        <v>0</v>
      </c>
      <c r="AR217" s="140" t="s">
        <v>145</v>
      </c>
      <c r="AT217" s="140" t="s">
        <v>301</v>
      </c>
      <c r="AU217" s="140" t="s">
        <v>79</v>
      </c>
      <c r="AY217" s="17" t="s">
        <v>117</v>
      </c>
      <c r="BE217" s="141">
        <f>IF(N217="základní",J217,0)</f>
        <v>0</v>
      </c>
      <c r="BF217" s="141">
        <f>IF(N217="snížená",J217,0)</f>
        <v>0</v>
      </c>
      <c r="BG217" s="141">
        <f>IF(N217="zákl. přenesená",J217,0)</f>
        <v>0</v>
      </c>
      <c r="BH217" s="141">
        <f>IF(N217="sníž. přenesená",J217,0)</f>
        <v>0</v>
      </c>
      <c r="BI217" s="141">
        <f>IF(N217="nulová",J217,0)</f>
        <v>0</v>
      </c>
      <c r="BJ217" s="17" t="s">
        <v>77</v>
      </c>
      <c r="BK217" s="141">
        <f>ROUND(I217*H217,2)</f>
        <v>0</v>
      </c>
      <c r="BL217" s="17" t="s">
        <v>122</v>
      </c>
      <c r="BM217" s="140" t="s">
        <v>963</v>
      </c>
    </row>
    <row r="218" spans="2:65" s="12" customFormat="1" x14ac:dyDescent="0.2">
      <c r="B218" s="153"/>
      <c r="D218" s="154" t="s">
        <v>191</v>
      </c>
      <c r="F218" s="156" t="s">
        <v>964</v>
      </c>
      <c r="H218" s="157">
        <v>8.2569999999999997</v>
      </c>
      <c r="I218" s="158"/>
      <c r="L218" s="153"/>
      <c r="M218" s="159"/>
      <c r="T218" s="160"/>
      <c r="AT218" s="155" t="s">
        <v>191</v>
      </c>
      <c r="AU218" s="155" t="s">
        <v>79</v>
      </c>
      <c r="AV218" s="12" t="s">
        <v>79</v>
      </c>
      <c r="AW218" s="12" t="s">
        <v>3</v>
      </c>
      <c r="AX218" s="12" t="s">
        <v>77</v>
      </c>
      <c r="AY218" s="155" t="s">
        <v>117</v>
      </c>
    </row>
    <row r="219" spans="2:65" s="10" customFormat="1" ht="22.95" customHeight="1" x14ac:dyDescent="0.25">
      <c r="B219" s="117"/>
      <c r="D219" s="118" t="s">
        <v>69</v>
      </c>
      <c r="E219" s="151" t="s">
        <v>79</v>
      </c>
      <c r="F219" s="151" t="s">
        <v>329</v>
      </c>
      <c r="I219" s="120"/>
      <c r="J219" s="152">
        <f>BK219</f>
        <v>0</v>
      </c>
      <c r="L219" s="117"/>
      <c r="M219" s="122"/>
      <c r="P219" s="123">
        <f>SUM(P220:P221)</f>
        <v>0</v>
      </c>
      <c r="R219" s="123">
        <f>SUM(R220:R221)</f>
        <v>0.52224000000000004</v>
      </c>
      <c r="T219" s="124">
        <f>SUM(T220:T221)</f>
        <v>0</v>
      </c>
      <c r="AR219" s="118" t="s">
        <v>77</v>
      </c>
      <c r="AT219" s="125" t="s">
        <v>69</v>
      </c>
      <c r="AU219" s="125" t="s">
        <v>77</v>
      </c>
      <c r="AY219" s="118" t="s">
        <v>117</v>
      </c>
      <c r="BK219" s="126">
        <f>SUM(BK220:BK221)</f>
        <v>0</v>
      </c>
    </row>
    <row r="220" spans="2:65" s="1" customFormat="1" ht="16.5" customHeight="1" x14ac:dyDescent="0.2">
      <c r="B220" s="127"/>
      <c r="C220" s="128" t="s">
        <v>323</v>
      </c>
      <c r="D220" s="128" t="s">
        <v>118</v>
      </c>
      <c r="E220" s="129" t="s">
        <v>965</v>
      </c>
      <c r="F220" s="130" t="s">
        <v>966</v>
      </c>
      <c r="G220" s="131" t="s">
        <v>189</v>
      </c>
      <c r="H220" s="132">
        <v>544</v>
      </c>
      <c r="I220" s="133"/>
      <c r="J220" s="134">
        <f>ROUND(I220*H220,2)</f>
        <v>0</v>
      </c>
      <c r="K220" s="135"/>
      <c r="L220" s="32"/>
      <c r="M220" s="136" t="s">
        <v>1</v>
      </c>
      <c r="N220" s="137" t="s">
        <v>35</v>
      </c>
      <c r="P220" s="138">
        <f>O220*H220</f>
        <v>0</v>
      </c>
      <c r="Q220" s="138">
        <v>4.8000000000000001E-4</v>
      </c>
      <c r="R220" s="138">
        <f>Q220*H220</f>
        <v>0.26112000000000002</v>
      </c>
      <c r="S220" s="138">
        <v>0</v>
      </c>
      <c r="T220" s="139">
        <f>S220*H220</f>
        <v>0</v>
      </c>
      <c r="AR220" s="140" t="s">
        <v>122</v>
      </c>
      <c r="AT220" s="140" t="s">
        <v>118</v>
      </c>
      <c r="AU220" s="140" t="s">
        <v>79</v>
      </c>
      <c r="AY220" s="17" t="s">
        <v>117</v>
      </c>
      <c r="BE220" s="141">
        <f>IF(N220="základní",J220,0)</f>
        <v>0</v>
      </c>
      <c r="BF220" s="141">
        <f>IF(N220="snížená",J220,0)</f>
        <v>0</v>
      </c>
      <c r="BG220" s="141">
        <f>IF(N220="zákl. přenesená",J220,0)</f>
        <v>0</v>
      </c>
      <c r="BH220" s="141">
        <f>IF(N220="sníž. přenesená",J220,0)</f>
        <v>0</v>
      </c>
      <c r="BI220" s="141">
        <f>IF(N220="nulová",J220,0)</f>
        <v>0</v>
      </c>
      <c r="BJ220" s="17" t="s">
        <v>77</v>
      </c>
      <c r="BK220" s="141">
        <f>ROUND(I220*H220,2)</f>
        <v>0</v>
      </c>
      <c r="BL220" s="17" t="s">
        <v>122</v>
      </c>
      <c r="BM220" s="140" t="s">
        <v>967</v>
      </c>
    </row>
    <row r="221" spans="2:65" s="1" customFormat="1" ht="21.75" customHeight="1" x14ac:dyDescent="0.2">
      <c r="B221" s="127"/>
      <c r="C221" s="181" t="s">
        <v>330</v>
      </c>
      <c r="D221" s="181" t="s">
        <v>301</v>
      </c>
      <c r="E221" s="182" t="s">
        <v>968</v>
      </c>
      <c r="F221" s="183" t="s">
        <v>969</v>
      </c>
      <c r="G221" s="184" t="s">
        <v>189</v>
      </c>
      <c r="H221" s="185">
        <v>544</v>
      </c>
      <c r="I221" s="186"/>
      <c r="J221" s="187">
        <f>ROUND(I221*H221,2)</f>
        <v>0</v>
      </c>
      <c r="K221" s="188"/>
      <c r="L221" s="189"/>
      <c r="M221" s="190" t="s">
        <v>1</v>
      </c>
      <c r="N221" s="191" t="s">
        <v>35</v>
      </c>
      <c r="P221" s="138">
        <f>O221*H221</f>
        <v>0</v>
      </c>
      <c r="Q221" s="138">
        <v>4.8000000000000001E-4</v>
      </c>
      <c r="R221" s="138">
        <f>Q221*H221</f>
        <v>0.26112000000000002</v>
      </c>
      <c r="S221" s="138">
        <v>0</v>
      </c>
      <c r="T221" s="139">
        <f>S221*H221</f>
        <v>0</v>
      </c>
      <c r="AR221" s="140" t="s">
        <v>145</v>
      </c>
      <c r="AT221" s="140" t="s">
        <v>301</v>
      </c>
      <c r="AU221" s="140" t="s">
        <v>79</v>
      </c>
      <c r="AY221" s="17" t="s">
        <v>117</v>
      </c>
      <c r="BE221" s="141">
        <f>IF(N221="základní",J221,0)</f>
        <v>0</v>
      </c>
      <c r="BF221" s="141">
        <f>IF(N221="snížená",J221,0)</f>
        <v>0</v>
      </c>
      <c r="BG221" s="141">
        <f>IF(N221="zákl. přenesená",J221,0)</f>
        <v>0</v>
      </c>
      <c r="BH221" s="141">
        <f>IF(N221="sníž. přenesená",J221,0)</f>
        <v>0</v>
      </c>
      <c r="BI221" s="141">
        <f>IF(N221="nulová",J221,0)</f>
        <v>0</v>
      </c>
      <c r="BJ221" s="17" t="s">
        <v>77</v>
      </c>
      <c r="BK221" s="141">
        <f>ROUND(I221*H221,2)</f>
        <v>0</v>
      </c>
      <c r="BL221" s="17" t="s">
        <v>122</v>
      </c>
      <c r="BM221" s="140" t="s">
        <v>970</v>
      </c>
    </row>
    <row r="222" spans="2:65" s="10" customFormat="1" ht="22.95" customHeight="1" x14ac:dyDescent="0.25">
      <c r="B222" s="117"/>
      <c r="D222" s="118" t="s">
        <v>69</v>
      </c>
      <c r="E222" s="151" t="s">
        <v>122</v>
      </c>
      <c r="F222" s="151" t="s">
        <v>335</v>
      </c>
      <c r="I222" s="120"/>
      <c r="J222" s="152">
        <f>BK222</f>
        <v>0</v>
      </c>
      <c r="L222" s="117"/>
      <c r="M222" s="122"/>
      <c r="P222" s="123">
        <f>SUM(P223:P229)</f>
        <v>0</v>
      </c>
      <c r="R222" s="123">
        <f>SUM(R223:R229)</f>
        <v>0</v>
      </c>
      <c r="T222" s="124">
        <f>SUM(T223:T229)</f>
        <v>0</v>
      </c>
      <c r="AR222" s="118" t="s">
        <v>77</v>
      </c>
      <c r="AT222" s="125" t="s">
        <v>69</v>
      </c>
      <c r="AU222" s="125" t="s">
        <v>77</v>
      </c>
      <c r="AY222" s="118" t="s">
        <v>117</v>
      </c>
      <c r="BK222" s="126">
        <f>SUM(BK223:BK229)</f>
        <v>0</v>
      </c>
    </row>
    <row r="223" spans="2:65" s="1" customFormat="1" ht="24.15" customHeight="1" x14ac:dyDescent="0.2">
      <c r="B223" s="127"/>
      <c r="C223" s="128" t="s">
        <v>336</v>
      </c>
      <c r="D223" s="128" t="s">
        <v>118</v>
      </c>
      <c r="E223" s="129" t="s">
        <v>337</v>
      </c>
      <c r="F223" s="130" t="s">
        <v>338</v>
      </c>
      <c r="G223" s="131" t="s">
        <v>221</v>
      </c>
      <c r="H223" s="132">
        <v>77.38</v>
      </c>
      <c r="I223" s="133"/>
      <c r="J223" s="134">
        <f>ROUND(I223*H223,2)</f>
        <v>0</v>
      </c>
      <c r="K223" s="135"/>
      <c r="L223" s="32"/>
      <c r="M223" s="136" t="s">
        <v>1</v>
      </c>
      <c r="N223" s="137" t="s">
        <v>35</v>
      </c>
      <c r="P223" s="138">
        <f>O223*H223</f>
        <v>0</v>
      </c>
      <c r="Q223" s="138">
        <v>0</v>
      </c>
      <c r="R223" s="138">
        <f>Q223*H223</f>
        <v>0</v>
      </c>
      <c r="S223" s="138">
        <v>0</v>
      </c>
      <c r="T223" s="139">
        <f>S223*H223</f>
        <v>0</v>
      </c>
      <c r="AR223" s="140" t="s">
        <v>122</v>
      </c>
      <c r="AT223" s="140" t="s">
        <v>118</v>
      </c>
      <c r="AU223" s="140" t="s">
        <v>79</v>
      </c>
      <c r="AY223" s="17" t="s">
        <v>117</v>
      </c>
      <c r="BE223" s="141">
        <f>IF(N223="základní",J223,0)</f>
        <v>0</v>
      </c>
      <c r="BF223" s="141">
        <f>IF(N223="snížená",J223,0)</f>
        <v>0</v>
      </c>
      <c r="BG223" s="141">
        <f>IF(N223="zákl. přenesená",J223,0)</f>
        <v>0</v>
      </c>
      <c r="BH223" s="141">
        <f>IF(N223="sníž. přenesená",J223,0)</f>
        <v>0</v>
      </c>
      <c r="BI223" s="141">
        <f>IF(N223="nulová",J223,0)</f>
        <v>0</v>
      </c>
      <c r="BJ223" s="17" t="s">
        <v>77</v>
      </c>
      <c r="BK223" s="141">
        <f>ROUND(I223*H223,2)</f>
        <v>0</v>
      </c>
      <c r="BL223" s="17" t="s">
        <v>122</v>
      </c>
      <c r="BM223" s="140" t="s">
        <v>971</v>
      </c>
    </row>
    <row r="224" spans="2:65" s="12" customFormat="1" x14ac:dyDescent="0.2">
      <c r="B224" s="153"/>
      <c r="D224" s="154" t="s">
        <v>191</v>
      </c>
      <c r="E224" s="155" t="s">
        <v>1</v>
      </c>
      <c r="F224" s="156" t="s">
        <v>972</v>
      </c>
      <c r="H224" s="157">
        <v>50.66</v>
      </c>
      <c r="I224" s="158"/>
      <c r="L224" s="153"/>
      <c r="M224" s="159"/>
      <c r="T224" s="160"/>
      <c r="AT224" s="155" t="s">
        <v>191</v>
      </c>
      <c r="AU224" s="155" t="s">
        <v>79</v>
      </c>
      <c r="AV224" s="12" t="s">
        <v>79</v>
      </c>
      <c r="AW224" s="12" t="s">
        <v>27</v>
      </c>
      <c r="AX224" s="12" t="s">
        <v>70</v>
      </c>
      <c r="AY224" s="155" t="s">
        <v>117</v>
      </c>
    </row>
    <row r="225" spans="2:65" s="12" customFormat="1" x14ac:dyDescent="0.2">
      <c r="B225" s="153"/>
      <c r="D225" s="154" t="s">
        <v>191</v>
      </c>
      <c r="E225" s="155" t="s">
        <v>1</v>
      </c>
      <c r="F225" s="156" t="s">
        <v>973</v>
      </c>
      <c r="H225" s="157">
        <v>13.2</v>
      </c>
      <c r="I225" s="158"/>
      <c r="L225" s="153"/>
      <c r="M225" s="159"/>
      <c r="T225" s="160"/>
      <c r="AT225" s="155" t="s">
        <v>191</v>
      </c>
      <c r="AU225" s="155" t="s">
        <v>79</v>
      </c>
      <c r="AV225" s="12" t="s">
        <v>79</v>
      </c>
      <c r="AW225" s="12" t="s">
        <v>27</v>
      </c>
      <c r="AX225" s="12" t="s">
        <v>70</v>
      </c>
      <c r="AY225" s="155" t="s">
        <v>117</v>
      </c>
    </row>
    <row r="226" spans="2:65" s="12" customFormat="1" x14ac:dyDescent="0.2">
      <c r="B226" s="153"/>
      <c r="D226" s="154" t="s">
        <v>191</v>
      </c>
      <c r="E226" s="155" t="s">
        <v>1</v>
      </c>
      <c r="F226" s="156" t="s">
        <v>974</v>
      </c>
      <c r="H226" s="157">
        <v>9.1999999999999993</v>
      </c>
      <c r="I226" s="158"/>
      <c r="L226" s="153"/>
      <c r="M226" s="159"/>
      <c r="T226" s="160"/>
      <c r="AT226" s="155" t="s">
        <v>191</v>
      </c>
      <c r="AU226" s="155" t="s">
        <v>79</v>
      </c>
      <c r="AV226" s="12" t="s">
        <v>79</v>
      </c>
      <c r="AW226" s="12" t="s">
        <v>27</v>
      </c>
      <c r="AX226" s="12" t="s">
        <v>70</v>
      </c>
      <c r="AY226" s="155" t="s">
        <v>117</v>
      </c>
    </row>
    <row r="227" spans="2:65" s="12" customFormat="1" x14ac:dyDescent="0.2">
      <c r="B227" s="153"/>
      <c r="D227" s="154" t="s">
        <v>191</v>
      </c>
      <c r="E227" s="155" t="s">
        <v>1</v>
      </c>
      <c r="F227" s="156" t="s">
        <v>883</v>
      </c>
      <c r="H227" s="157">
        <v>3</v>
      </c>
      <c r="I227" s="158"/>
      <c r="L227" s="153"/>
      <c r="M227" s="159"/>
      <c r="T227" s="160"/>
      <c r="AT227" s="155" t="s">
        <v>191</v>
      </c>
      <c r="AU227" s="155" t="s">
        <v>79</v>
      </c>
      <c r="AV227" s="12" t="s">
        <v>79</v>
      </c>
      <c r="AW227" s="12" t="s">
        <v>27</v>
      </c>
      <c r="AX227" s="12" t="s">
        <v>70</v>
      </c>
      <c r="AY227" s="155" t="s">
        <v>117</v>
      </c>
    </row>
    <row r="228" spans="2:65" s="12" customFormat="1" x14ac:dyDescent="0.2">
      <c r="B228" s="153"/>
      <c r="D228" s="154" t="s">
        <v>191</v>
      </c>
      <c r="E228" s="155" t="s">
        <v>1</v>
      </c>
      <c r="F228" s="156" t="s">
        <v>975</v>
      </c>
      <c r="H228" s="157">
        <v>1.32</v>
      </c>
      <c r="I228" s="158"/>
      <c r="L228" s="153"/>
      <c r="M228" s="159"/>
      <c r="T228" s="160"/>
      <c r="AT228" s="155" t="s">
        <v>191</v>
      </c>
      <c r="AU228" s="155" t="s">
        <v>79</v>
      </c>
      <c r="AV228" s="12" t="s">
        <v>79</v>
      </c>
      <c r="AW228" s="12" t="s">
        <v>27</v>
      </c>
      <c r="AX228" s="12" t="s">
        <v>70</v>
      </c>
      <c r="AY228" s="155" t="s">
        <v>117</v>
      </c>
    </row>
    <row r="229" spans="2:65" s="15" customFormat="1" x14ac:dyDescent="0.2">
      <c r="B229" s="174"/>
      <c r="D229" s="154" t="s">
        <v>191</v>
      </c>
      <c r="E229" s="175" t="s">
        <v>1</v>
      </c>
      <c r="F229" s="176" t="s">
        <v>241</v>
      </c>
      <c r="H229" s="177">
        <v>77.38</v>
      </c>
      <c r="I229" s="178"/>
      <c r="L229" s="174"/>
      <c r="M229" s="179"/>
      <c r="T229" s="180"/>
      <c r="AT229" s="175" t="s">
        <v>191</v>
      </c>
      <c r="AU229" s="175" t="s">
        <v>79</v>
      </c>
      <c r="AV229" s="15" t="s">
        <v>122</v>
      </c>
      <c r="AW229" s="15" t="s">
        <v>27</v>
      </c>
      <c r="AX229" s="15" t="s">
        <v>77</v>
      </c>
      <c r="AY229" s="175" t="s">
        <v>117</v>
      </c>
    </row>
    <row r="230" spans="2:65" s="10" customFormat="1" ht="22.95" customHeight="1" x14ac:dyDescent="0.25">
      <c r="B230" s="117"/>
      <c r="D230" s="118" t="s">
        <v>69</v>
      </c>
      <c r="E230" s="151" t="s">
        <v>116</v>
      </c>
      <c r="F230" s="151" t="s">
        <v>342</v>
      </c>
      <c r="I230" s="120"/>
      <c r="J230" s="152">
        <f>BK230</f>
        <v>0</v>
      </c>
      <c r="L230" s="117"/>
      <c r="M230" s="122"/>
      <c r="P230" s="123">
        <f>SUM(P231:P249)</f>
        <v>0</v>
      </c>
      <c r="R230" s="123">
        <f>SUM(R231:R249)</f>
        <v>3.2656399999999999</v>
      </c>
      <c r="T230" s="124">
        <f>SUM(T231:T249)</f>
        <v>0</v>
      </c>
      <c r="AR230" s="118" t="s">
        <v>77</v>
      </c>
      <c r="AT230" s="125" t="s">
        <v>69</v>
      </c>
      <c r="AU230" s="125" t="s">
        <v>77</v>
      </c>
      <c r="AY230" s="118" t="s">
        <v>117</v>
      </c>
      <c r="BK230" s="126">
        <f>SUM(BK231:BK249)</f>
        <v>0</v>
      </c>
    </row>
    <row r="231" spans="2:65" s="1" customFormat="1" ht="21.75" customHeight="1" x14ac:dyDescent="0.2">
      <c r="B231" s="127"/>
      <c r="C231" s="128" t="s">
        <v>343</v>
      </c>
      <c r="D231" s="128" t="s">
        <v>118</v>
      </c>
      <c r="E231" s="129" t="s">
        <v>344</v>
      </c>
      <c r="F231" s="130" t="s">
        <v>976</v>
      </c>
      <c r="G231" s="131" t="s">
        <v>217</v>
      </c>
      <c r="H231" s="132">
        <v>6</v>
      </c>
      <c r="I231" s="133"/>
      <c r="J231" s="134">
        <f>ROUND(I231*H231,2)</f>
        <v>0</v>
      </c>
      <c r="K231" s="135"/>
      <c r="L231" s="32"/>
      <c r="M231" s="136" t="s">
        <v>1</v>
      </c>
      <c r="N231" s="137" t="s">
        <v>35</v>
      </c>
      <c r="P231" s="138">
        <f>O231*H231</f>
        <v>0</v>
      </c>
      <c r="Q231" s="138">
        <v>0</v>
      </c>
      <c r="R231" s="138">
        <f>Q231*H231</f>
        <v>0</v>
      </c>
      <c r="S231" s="138">
        <v>0</v>
      </c>
      <c r="T231" s="139">
        <f>S231*H231</f>
        <v>0</v>
      </c>
      <c r="AR231" s="140" t="s">
        <v>122</v>
      </c>
      <c r="AT231" s="140" t="s">
        <v>118</v>
      </c>
      <c r="AU231" s="140" t="s">
        <v>79</v>
      </c>
      <c r="AY231" s="17" t="s">
        <v>117</v>
      </c>
      <c r="BE231" s="141">
        <f>IF(N231="základní",J231,0)</f>
        <v>0</v>
      </c>
      <c r="BF231" s="141">
        <f>IF(N231="snížená",J231,0)</f>
        <v>0</v>
      </c>
      <c r="BG231" s="141">
        <f>IF(N231="zákl. přenesená",J231,0)</f>
        <v>0</v>
      </c>
      <c r="BH231" s="141">
        <f>IF(N231="sníž. přenesená",J231,0)</f>
        <v>0</v>
      </c>
      <c r="BI231" s="141">
        <f>IF(N231="nulová",J231,0)</f>
        <v>0</v>
      </c>
      <c r="BJ231" s="17" t="s">
        <v>77</v>
      </c>
      <c r="BK231" s="141">
        <f>ROUND(I231*H231,2)</f>
        <v>0</v>
      </c>
      <c r="BL231" s="17" t="s">
        <v>122</v>
      </c>
      <c r="BM231" s="140" t="s">
        <v>977</v>
      </c>
    </row>
    <row r="232" spans="2:65" s="12" customFormat="1" ht="20.399999999999999" x14ac:dyDescent="0.2">
      <c r="B232" s="153"/>
      <c r="D232" s="154" t="s">
        <v>191</v>
      </c>
      <c r="E232" s="155" t="s">
        <v>1</v>
      </c>
      <c r="F232" s="156" t="s">
        <v>978</v>
      </c>
      <c r="H232" s="157">
        <v>6</v>
      </c>
      <c r="I232" s="158"/>
      <c r="L232" s="153"/>
      <c r="M232" s="159"/>
      <c r="T232" s="160"/>
      <c r="AT232" s="155" t="s">
        <v>191</v>
      </c>
      <c r="AU232" s="155" t="s">
        <v>79</v>
      </c>
      <c r="AV232" s="12" t="s">
        <v>79</v>
      </c>
      <c r="AW232" s="12" t="s">
        <v>27</v>
      </c>
      <c r="AX232" s="12" t="s">
        <v>77</v>
      </c>
      <c r="AY232" s="155" t="s">
        <v>117</v>
      </c>
    </row>
    <row r="233" spans="2:65" s="1" customFormat="1" ht="24.15" customHeight="1" x14ac:dyDescent="0.2">
      <c r="B233" s="127"/>
      <c r="C233" s="128" t="s">
        <v>349</v>
      </c>
      <c r="D233" s="128" t="s">
        <v>118</v>
      </c>
      <c r="E233" s="129" t="s">
        <v>350</v>
      </c>
      <c r="F233" s="130" t="s">
        <v>979</v>
      </c>
      <c r="G233" s="131" t="s">
        <v>217</v>
      </c>
      <c r="H233" s="132">
        <v>7.2</v>
      </c>
      <c r="I233" s="133"/>
      <c r="J233" s="134">
        <f>ROUND(I233*H233,2)</f>
        <v>0</v>
      </c>
      <c r="K233" s="135"/>
      <c r="L233" s="32"/>
      <c r="M233" s="136" t="s">
        <v>1</v>
      </c>
      <c r="N233" s="137" t="s">
        <v>35</v>
      </c>
      <c r="P233" s="138">
        <f>O233*H233</f>
        <v>0</v>
      </c>
      <c r="Q233" s="138">
        <v>0</v>
      </c>
      <c r="R233" s="138">
        <f>Q233*H233</f>
        <v>0</v>
      </c>
      <c r="S233" s="138">
        <v>0</v>
      </c>
      <c r="T233" s="139">
        <f>S233*H233</f>
        <v>0</v>
      </c>
      <c r="AR233" s="140" t="s">
        <v>122</v>
      </c>
      <c r="AT233" s="140" t="s">
        <v>118</v>
      </c>
      <c r="AU233" s="140" t="s">
        <v>79</v>
      </c>
      <c r="AY233" s="17" t="s">
        <v>117</v>
      </c>
      <c r="BE233" s="141">
        <f>IF(N233="základní",J233,0)</f>
        <v>0</v>
      </c>
      <c r="BF233" s="141">
        <f>IF(N233="snížená",J233,0)</f>
        <v>0</v>
      </c>
      <c r="BG233" s="141">
        <f>IF(N233="zákl. přenesená",J233,0)</f>
        <v>0</v>
      </c>
      <c r="BH233" s="141">
        <f>IF(N233="sníž. přenesená",J233,0)</f>
        <v>0</v>
      </c>
      <c r="BI233" s="141">
        <f>IF(N233="nulová",J233,0)</f>
        <v>0</v>
      </c>
      <c r="BJ233" s="17" t="s">
        <v>77</v>
      </c>
      <c r="BK233" s="141">
        <f>ROUND(I233*H233,2)</f>
        <v>0</v>
      </c>
      <c r="BL233" s="17" t="s">
        <v>122</v>
      </c>
      <c r="BM233" s="140" t="s">
        <v>980</v>
      </c>
    </row>
    <row r="234" spans="2:65" s="12" customFormat="1" x14ac:dyDescent="0.2">
      <c r="B234" s="153"/>
      <c r="D234" s="154" t="s">
        <v>191</v>
      </c>
      <c r="E234" s="155" t="s">
        <v>1</v>
      </c>
      <c r="F234" s="156" t="s">
        <v>981</v>
      </c>
      <c r="H234" s="157">
        <v>7.2</v>
      </c>
      <c r="I234" s="158"/>
      <c r="L234" s="153"/>
      <c r="M234" s="159"/>
      <c r="T234" s="160"/>
      <c r="AT234" s="155" t="s">
        <v>191</v>
      </c>
      <c r="AU234" s="155" t="s">
        <v>79</v>
      </c>
      <c r="AV234" s="12" t="s">
        <v>79</v>
      </c>
      <c r="AW234" s="12" t="s">
        <v>27</v>
      </c>
      <c r="AX234" s="12" t="s">
        <v>77</v>
      </c>
      <c r="AY234" s="155" t="s">
        <v>117</v>
      </c>
    </row>
    <row r="235" spans="2:65" s="1" customFormat="1" ht="24.15" customHeight="1" x14ac:dyDescent="0.2">
      <c r="B235" s="127"/>
      <c r="C235" s="128" t="s">
        <v>354</v>
      </c>
      <c r="D235" s="128" t="s">
        <v>118</v>
      </c>
      <c r="E235" s="129" t="s">
        <v>360</v>
      </c>
      <c r="F235" s="130" t="s">
        <v>982</v>
      </c>
      <c r="G235" s="131" t="s">
        <v>217</v>
      </c>
      <c r="H235" s="132">
        <v>14.8</v>
      </c>
      <c r="I235" s="133"/>
      <c r="J235" s="134">
        <f>ROUND(I235*H235,2)</f>
        <v>0</v>
      </c>
      <c r="K235" s="135"/>
      <c r="L235" s="32"/>
      <c r="M235" s="136" t="s">
        <v>1</v>
      </c>
      <c r="N235" s="137" t="s">
        <v>35</v>
      </c>
      <c r="P235" s="138">
        <f>O235*H235</f>
        <v>0</v>
      </c>
      <c r="Q235" s="138">
        <v>0</v>
      </c>
      <c r="R235" s="138">
        <f>Q235*H235</f>
        <v>0</v>
      </c>
      <c r="S235" s="138">
        <v>0</v>
      </c>
      <c r="T235" s="139">
        <f>S235*H235</f>
        <v>0</v>
      </c>
      <c r="AR235" s="140" t="s">
        <v>122</v>
      </c>
      <c r="AT235" s="140" t="s">
        <v>118</v>
      </c>
      <c r="AU235" s="140" t="s">
        <v>79</v>
      </c>
      <c r="AY235" s="17" t="s">
        <v>117</v>
      </c>
      <c r="BE235" s="141">
        <f>IF(N235="základní",J235,0)</f>
        <v>0</v>
      </c>
      <c r="BF235" s="141">
        <f>IF(N235="snížená",J235,0)</f>
        <v>0</v>
      </c>
      <c r="BG235" s="141">
        <f>IF(N235="zákl. přenesená",J235,0)</f>
        <v>0</v>
      </c>
      <c r="BH235" s="141">
        <f>IF(N235="sníž. přenesená",J235,0)</f>
        <v>0</v>
      </c>
      <c r="BI235" s="141">
        <f>IF(N235="nulová",J235,0)</f>
        <v>0</v>
      </c>
      <c r="BJ235" s="17" t="s">
        <v>77</v>
      </c>
      <c r="BK235" s="141">
        <f>ROUND(I235*H235,2)</f>
        <v>0</v>
      </c>
      <c r="BL235" s="17" t="s">
        <v>122</v>
      </c>
      <c r="BM235" s="140" t="s">
        <v>983</v>
      </c>
    </row>
    <row r="236" spans="2:65" s="12" customFormat="1" x14ac:dyDescent="0.2">
      <c r="B236" s="153"/>
      <c r="D236" s="154" t="s">
        <v>191</v>
      </c>
      <c r="E236" s="155" t="s">
        <v>1</v>
      </c>
      <c r="F236" s="156" t="s">
        <v>984</v>
      </c>
      <c r="H236" s="157">
        <v>14.8</v>
      </c>
      <c r="I236" s="158"/>
      <c r="L236" s="153"/>
      <c r="M236" s="159"/>
      <c r="T236" s="160"/>
      <c r="AT236" s="155" t="s">
        <v>191</v>
      </c>
      <c r="AU236" s="155" t="s">
        <v>79</v>
      </c>
      <c r="AV236" s="12" t="s">
        <v>79</v>
      </c>
      <c r="AW236" s="12" t="s">
        <v>27</v>
      </c>
      <c r="AX236" s="12" t="s">
        <v>77</v>
      </c>
      <c r="AY236" s="155" t="s">
        <v>117</v>
      </c>
    </row>
    <row r="237" spans="2:65" s="1" customFormat="1" ht="24.15" customHeight="1" x14ac:dyDescent="0.2">
      <c r="B237" s="127"/>
      <c r="C237" s="128" t="s">
        <v>359</v>
      </c>
      <c r="D237" s="128" t="s">
        <v>118</v>
      </c>
      <c r="E237" s="129" t="s">
        <v>365</v>
      </c>
      <c r="F237" s="130" t="s">
        <v>985</v>
      </c>
      <c r="G237" s="131" t="s">
        <v>217</v>
      </c>
      <c r="H237" s="132">
        <v>6</v>
      </c>
      <c r="I237" s="133"/>
      <c r="J237" s="134">
        <f>ROUND(I237*H237,2)</f>
        <v>0</v>
      </c>
      <c r="K237" s="135"/>
      <c r="L237" s="32"/>
      <c r="M237" s="136" t="s">
        <v>1</v>
      </c>
      <c r="N237" s="137" t="s">
        <v>35</v>
      </c>
      <c r="P237" s="138">
        <f>O237*H237</f>
        <v>0</v>
      </c>
      <c r="Q237" s="138">
        <v>0.13188</v>
      </c>
      <c r="R237" s="138">
        <f>Q237*H237</f>
        <v>0.79127999999999998</v>
      </c>
      <c r="S237" s="138">
        <v>0</v>
      </c>
      <c r="T237" s="139">
        <f>S237*H237</f>
        <v>0</v>
      </c>
      <c r="AR237" s="140" t="s">
        <v>122</v>
      </c>
      <c r="AT237" s="140" t="s">
        <v>118</v>
      </c>
      <c r="AU237" s="140" t="s">
        <v>79</v>
      </c>
      <c r="AY237" s="17" t="s">
        <v>117</v>
      </c>
      <c r="BE237" s="141">
        <f>IF(N237="základní",J237,0)</f>
        <v>0</v>
      </c>
      <c r="BF237" s="141">
        <f>IF(N237="snížená",J237,0)</f>
        <v>0</v>
      </c>
      <c r="BG237" s="141">
        <f>IF(N237="zákl. přenesená",J237,0)</f>
        <v>0</v>
      </c>
      <c r="BH237" s="141">
        <f>IF(N237="sníž. přenesená",J237,0)</f>
        <v>0</v>
      </c>
      <c r="BI237" s="141">
        <f>IF(N237="nulová",J237,0)</f>
        <v>0</v>
      </c>
      <c r="BJ237" s="17" t="s">
        <v>77</v>
      </c>
      <c r="BK237" s="141">
        <f>ROUND(I237*H237,2)</f>
        <v>0</v>
      </c>
      <c r="BL237" s="17" t="s">
        <v>122</v>
      </c>
      <c r="BM237" s="140" t="s">
        <v>986</v>
      </c>
    </row>
    <row r="238" spans="2:65" s="12" customFormat="1" ht="20.399999999999999" x14ac:dyDescent="0.2">
      <c r="B238" s="153"/>
      <c r="D238" s="154" t="s">
        <v>191</v>
      </c>
      <c r="E238" s="155" t="s">
        <v>1</v>
      </c>
      <c r="F238" s="156" t="s">
        <v>978</v>
      </c>
      <c r="H238" s="157">
        <v>6</v>
      </c>
      <c r="I238" s="158"/>
      <c r="L238" s="153"/>
      <c r="M238" s="159"/>
      <c r="T238" s="160"/>
      <c r="AT238" s="155" t="s">
        <v>191</v>
      </c>
      <c r="AU238" s="155" t="s">
        <v>79</v>
      </c>
      <c r="AV238" s="12" t="s">
        <v>79</v>
      </c>
      <c r="AW238" s="12" t="s">
        <v>27</v>
      </c>
      <c r="AX238" s="12" t="s">
        <v>77</v>
      </c>
      <c r="AY238" s="155" t="s">
        <v>117</v>
      </c>
    </row>
    <row r="239" spans="2:65" s="1" customFormat="1" ht="24.15" customHeight="1" x14ac:dyDescent="0.2">
      <c r="B239" s="127"/>
      <c r="C239" s="128" t="s">
        <v>364</v>
      </c>
      <c r="D239" s="128" t="s">
        <v>118</v>
      </c>
      <c r="E239" s="129" t="s">
        <v>369</v>
      </c>
      <c r="F239" s="130" t="s">
        <v>370</v>
      </c>
      <c r="G239" s="131" t="s">
        <v>217</v>
      </c>
      <c r="H239" s="132">
        <v>1.02</v>
      </c>
      <c r="I239" s="133"/>
      <c r="J239" s="134">
        <f>ROUND(I239*H239,2)</f>
        <v>0</v>
      </c>
      <c r="K239" s="135"/>
      <c r="L239" s="32"/>
      <c r="M239" s="136" t="s">
        <v>1</v>
      </c>
      <c r="N239" s="137" t="s">
        <v>35</v>
      </c>
      <c r="P239" s="138">
        <f>O239*H239</f>
        <v>0</v>
      </c>
      <c r="Q239" s="138">
        <v>0.46</v>
      </c>
      <c r="R239" s="138">
        <f>Q239*H239</f>
        <v>0.46920000000000001</v>
      </c>
      <c r="S239" s="138">
        <v>0</v>
      </c>
      <c r="T239" s="139">
        <f>S239*H239</f>
        <v>0</v>
      </c>
      <c r="AR239" s="140" t="s">
        <v>122</v>
      </c>
      <c r="AT239" s="140" t="s">
        <v>118</v>
      </c>
      <c r="AU239" s="140" t="s">
        <v>79</v>
      </c>
      <c r="AY239" s="17" t="s">
        <v>117</v>
      </c>
      <c r="BE239" s="141">
        <f>IF(N239="základní",J239,0)</f>
        <v>0</v>
      </c>
      <c r="BF239" s="141">
        <f>IF(N239="snížená",J239,0)</f>
        <v>0</v>
      </c>
      <c r="BG239" s="141">
        <f>IF(N239="zákl. přenesená",J239,0)</f>
        <v>0</v>
      </c>
      <c r="BH239" s="141">
        <f>IF(N239="sníž. přenesená",J239,0)</f>
        <v>0</v>
      </c>
      <c r="BI239" s="141">
        <f>IF(N239="nulová",J239,0)</f>
        <v>0</v>
      </c>
      <c r="BJ239" s="17" t="s">
        <v>77</v>
      </c>
      <c r="BK239" s="141">
        <f>ROUND(I239*H239,2)</f>
        <v>0</v>
      </c>
      <c r="BL239" s="17" t="s">
        <v>122</v>
      </c>
      <c r="BM239" s="140" t="s">
        <v>987</v>
      </c>
    </row>
    <row r="240" spans="2:65" s="12" customFormat="1" ht="20.399999999999999" x14ac:dyDescent="0.2">
      <c r="B240" s="153"/>
      <c r="D240" s="154" t="s">
        <v>191</v>
      </c>
      <c r="E240" s="155" t="s">
        <v>1</v>
      </c>
      <c r="F240" s="156" t="s">
        <v>988</v>
      </c>
      <c r="H240" s="157">
        <v>1.02</v>
      </c>
      <c r="I240" s="158"/>
      <c r="L240" s="153"/>
      <c r="M240" s="159"/>
      <c r="T240" s="160"/>
      <c r="AT240" s="155" t="s">
        <v>191</v>
      </c>
      <c r="AU240" s="155" t="s">
        <v>79</v>
      </c>
      <c r="AV240" s="12" t="s">
        <v>79</v>
      </c>
      <c r="AW240" s="12" t="s">
        <v>27</v>
      </c>
      <c r="AX240" s="12" t="s">
        <v>77</v>
      </c>
      <c r="AY240" s="155" t="s">
        <v>117</v>
      </c>
    </row>
    <row r="241" spans="2:65" s="1" customFormat="1" ht="24.15" customHeight="1" x14ac:dyDescent="0.2">
      <c r="B241" s="127"/>
      <c r="C241" s="128" t="s">
        <v>368</v>
      </c>
      <c r="D241" s="128" t="s">
        <v>118</v>
      </c>
      <c r="E241" s="129" t="s">
        <v>374</v>
      </c>
      <c r="F241" s="130" t="s">
        <v>989</v>
      </c>
      <c r="G241" s="131" t="s">
        <v>217</v>
      </c>
      <c r="H241" s="132">
        <v>6</v>
      </c>
      <c r="I241" s="133"/>
      <c r="J241" s="134">
        <f>ROUND(I241*H241,2)</f>
        <v>0</v>
      </c>
      <c r="K241" s="135"/>
      <c r="L241" s="32"/>
      <c r="M241" s="136" t="s">
        <v>1</v>
      </c>
      <c r="N241" s="137" t="s">
        <v>35</v>
      </c>
      <c r="P241" s="138">
        <f>O241*H241</f>
        <v>0</v>
      </c>
      <c r="Q241" s="138">
        <v>0</v>
      </c>
      <c r="R241" s="138">
        <f>Q241*H241</f>
        <v>0</v>
      </c>
      <c r="S241" s="138">
        <v>0</v>
      </c>
      <c r="T241" s="139">
        <f>S241*H241</f>
        <v>0</v>
      </c>
      <c r="AR241" s="140" t="s">
        <v>122</v>
      </c>
      <c r="AT241" s="140" t="s">
        <v>118</v>
      </c>
      <c r="AU241" s="140" t="s">
        <v>79</v>
      </c>
      <c r="AY241" s="17" t="s">
        <v>117</v>
      </c>
      <c r="BE241" s="141">
        <f>IF(N241="základní",J241,0)</f>
        <v>0</v>
      </c>
      <c r="BF241" s="141">
        <f>IF(N241="snížená",J241,0)</f>
        <v>0</v>
      </c>
      <c r="BG241" s="141">
        <f>IF(N241="zákl. přenesená",J241,0)</f>
        <v>0</v>
      </c>
      <c r="BH241" s="141">
        <f>IF(N241="sníž. přenesená",J241,0)</f>
        <v>0</v>
      </c>
      <c r="BI241" s="141">
        <f>IF(N241="nulová",J241,0)</f>
        <v>0</v>
      </c>
      <c r="BJ241" s="17" t="s">
        <v>77</v>
      </c>
      <c r="BK241" s="141">
        <f>ROUND(I241*H241,2)</f>
        <v>0</v>
      </c>
      <c r="BL241" s="17" t="s">
        <v>122</v>
      </c>
      <c r="BM241" s="140" t="s">
        <v>990</v>
      </c>
    </row>
    <row r="242" spans="2:65" s="12" customFormat="1" ht="20.399999999999999" x14ac:dyDescent="0.2">
      <c r="B242" s="153"/>
      <c r="D242" s="154" t="s">
        <v>191</v>
      </c>
      <c r="E242" s="155" t="s">
        <v>1</v>
      </c>
      <c r="F242" s="156" t="s">
        <v>978</v>
      </c>
      <c r="H242" s="157">
        <v>6</v>
      </c>
      <c r="I242" s="158"/>
      <c r="L242" s="153"/>
      <c r="M242" s="159"/>
      <c r="T242" s="160"/>
      <c r="AT242" s="155" t="s">
        <v>191</v>
      </c>
      <c r="AU242" s="155" t="s">
        <v>79</v>
      </c>
      <c r="AV242" s="12" t="s">
        <v>79</v>
      </c>
      <c r="AW242" s="12" t="s">
        <v>27</v>
      </c>
      <c r="AX242" s="12" t="s">
        <v>77</v>
      </c>
      <c r="AY242" s="155" t="s">
        <v>117</v>
      </c>
    </row>
    <row r="243" spans="2:65" s="1" customFormat="1" ht="24.15" customHeight="1" x14ac:dyDescent="0.2">
      <c r="B243" s="127"/>
      <c r="C243" s="128" t="s">
        <v>373</v>
      </c>
      <c r="D243" s="128" t="s">
        <v>118</v>
      </c>
      <c r="E243" s="129" t="s">
        <v>378</v>
      </c>
      <c r="F243" s="130" t="s">
        <v>379</v>
      </c>
      <c r="G243" s="131" t="s">
        <v>217</v>
      </c>
      <c r="H243" s="132">
        <v>6</v>
      </c>
      <c r="I243" s="133"/>
      <c r="J243" s="134">
        <f>ROUND(I243*H243,2)</f>
        <v>0</v>
      </c>
      <c r="K243" s="135"/>
      <c r="L243" s="32"/>
      <c r="M243" s="136" t="s">
        <v>1</v>
      </c>
      <c r="N243" s="137" t="s">
        <v>35</v>
      </c>
      <c r="P243" s="138">
        <f>O243*H243</f>
        <v>0</v>
      </c>
      <c r="Q243" s="138">
        <v>0</v>
      </c>
      <c r="R243" s="138">
        <f>Q243*H243</f>
        <v>0</v>
      </c>
      <c r="S243" s="138">
        <v>0</v>
      </c>
      <c r="T243" s="139">
        <f>S243*H243</f>
        <v>0</v>
      </c>
      <c r="AR243" s="140" t="s">
        <v>122</v>
      </c>
      <c r="AT243" s="140" t="s">
        <v>118</v>
      </c>
      <c r="AU243" s="140" t="s">
        <v>79</v>
      </c>
      <c r="AY243" s="17" t="s">
        <v>117</v>
      </c>
      <c r="BE243" s="141">
        <f>IF(N243="základní",J243,0)</f>
        <v>0</v>
      </c>
      <c r="BF243" s="141">
        <f>IF(N243="snížená",J243,0)</f>
        <v>0</v>
      </c>
      <c r="BG243" s="141">
        <f>IF(N243="zákl. přenesená",J243,0)</f>
        <v>0</v>
      </c>
      <c r="BH243" s="141">
        <f>IF(N243="sníž. přenesená",J243,0)</f>
        <v>0</v>
      </c>
      <c r="BI243" s="141">
        <f>IF(N243="nulová",J243,0)</f>
        <v>0</v>
      </c>
      <c r="BJ243" s="17" t="s">
        <v>77</v>
      </c>
      <c r="BK243" s="141">
        <f>ROUND(I243*H243,2)</f>
        <v>0</v>
      </c>
      <c r="BL243" s="17" t="s">
        <v>122</v>
      </c>
      <c r="BM243" s="140" t="s">
        <v>991</v>
      </c>
    </row>
    <row r="244" spans="2:65" s="12" customFormat="1" ht="20.399999999999999" x14ac:dyDescent="0.2">
      <c r="B244" s="153"/>
      <c r="D244" s="154" t="s">
        <v>191</v>
      </c>
      <c r="E244" s="155" t="s">
        <v>1</v>
      </c>
      <c r="F244" s="156" t="s">
        <v>978</v>
      </c>
      <c r="H244" s="157">
        <v>6</v>
      </c>
      <c r="I244" s="158"/>
      <c r="L244" s="153"/>
      <c r="M244" s="159"/>
      <c r="T244" s="160"/>
      <c r="AT244" s="155" t="s">
        <v>191</v>
      </c>
      <c r="AU244" s="155" t="s">
        <v>79</v>
      </c>
      <c r="AV244" s="12" t="s">
        <v>79</v>
      </c>
      <c r="AW244" s="12" t="s">
        <v>27</v>
      </c>
      <c r="AX244" s="12" t="s">
        <v>77</v>
      </c>
      <c r="AY244" s="155" t="s">
        <v>117</v>
      </c>
    </row>
    <row r="245" spans="2:65" s="1" customFormat="1" ht="24.15" customHeight="1" x14ac:dyDescent="0.2">
      <c r="B245" s="127"/>
      <c r="C245" s="128" t="s">
        <v>377</v>
      </c>
      <c r="D245" s="128" t="s">
        <v>118</v>
      </c>
      <c r="E245" s="129" t="s">
        <v>992</v>
      </c>
      <c r="F245" s="130" t="s">
        <v>993</v>
      </c>
      <c r="G245" s="131" t="s">
        <v>217</v>
      </c>
      <c r="H245" s="132">
        <v>7.2</v>
      </c>
      <c r="I245" s="133"/>
      <c r="J245" s="134">
        <f>ROUND(I245*H245,2)</f>
        <v>0</v>
      </c>
      <c r="K245" s="135"/>
      <c r="L245" s="32"/>
      <c r="M245" s="136" t="s">
        <v>1</v>
      </c>
      <c r="N245" s="137" t="s">
        <v>35</v>
      </c>
      <c r="P245" s="138">
        <f>O245*H245</f>
        <v>0</v>
      </c>
      <c r="Q245" s="138">
        <v>8.9219999999999994E-2</v>
      </c>
      <c r="R245" s="138">
        <f>Q245*H245</f>
        <v>0.64238399999999996</v>
      </c>
      <c r="S245" s="138">
        <v>0</v>
      </c>
      <c r="T245" s="139">
        <f>S245*H245</f>
        <v>0</v>
      </c>
      <c r="AR245" s="140" t="s">
        <v>122</v>
      </c>
      <c r="AT245" s="140" t="s">
        <v>118</v>
      </c>
      <c r="AU245" s="140" t="s">
        <v>79</v>
      </c>
      <c r="AY245" s="17" t="s">
        <v>117</v>
      </c>
      <c r="BE245" s="141">
        <f>IF(N245="základní",J245,0)</f>
        <v>0</v>
      </c>
      <c r="BF245" s="141">
        <f>IF(N245="snížená",J245,0)</f>
        <v>0</v>
      </c>
      <c r="BG245" s="141">
        <f>IF(N245="zákl. přenesená",J245,0)</f>
        <v>0</v>
      </c>
      <c r="BH245" s="141">
        <f>IF(N245="sníž. přenesená",J245,0)</f>
        <v>0</v>
      </c>
      <c r="BI245" s="141">
        <f>IF(N245="nulová",J245,0)</f>
        <v>0</v>
      </c>
      <c r="BJ245" s="17" t="s">
        <v>77</v>
      </c>
      <c r="BK245" s="141">
        <f>ROUND(I245*H245,2)</f>
        <v>0</v>
      </c>
      <c r="BL245" s="17" t="s">
        <v>122</v>
      </c>
      <c r="BM245" s="140" t="s">
        <v>994</v>
      </c>
    </row>
    <row r="246" spans="2:65" s="12" customFormat="1" x14ac:dyDescent="0.2">
      <c r="B246" s="153"/>
      <c r="D246" s="154" t="s">
        <v>191</v>
      </c>
      <c r="E246" s="155" t="s">
        <v>1</v>
      </c>
      <c r="F246" s="156" t="s">
        <v>995</v>
      </c>
      <c r="H246" s="157">
        <v>7.2</v>
      </c>
      <c r="I246" s="158"/>
      <c r="L246" s="153"/>
      <c r="M246" s="159"/>
      <c r="T246" s="160"/>
      <c r="AT246" s="155" t="s">
        <v>191</v>
      </c>
      <c r="AU246" s="155" t="s">
        <v>79</v>
      </c>
      <c r="AV246" s="12" t="s">
        <v>79</v>
      </c>
      <c r="AW246" s="12" t="s">
        <v>27</v>
      </c>
      <c r="AX246" s="12" t="s">
        <v>77</v>
      </c>
      <c r="AY246" s="155" t="s">
        <v>117</v>
      </c>
    </row>
    <row r="247" spans="2:65" s="1" customFormat="1" ht="24.15" customHeight="1" x14ac:dyDescent="0.2">
      <c r="B247" s="127"/>
      <c r="C247" s="128" t="s">
        <v>381</v>
      </c>
      <c r="D247" s="128" t="s">
        <v>118</v>
      </c>
      <c r="E247" s="129" t="s">
        <v>996</v>
      </c>
      <c r="F247" s="130" t="s">
        <v>997</v>
      </c>
      <c r="G247" s="131" t="s">
        <v>217</v>
      </c>
      <c r="H247" s="132">
        <v>14.8</v>
      </c>
      <c r="I247" s="133"/>
      <c r="J247" s="134">
        <f>ROUND(I247*H247,2)</f>
        <v>0</v>
      </c>
      <c r="K247" s="135"/>
      <c r="L247" s="32"/>
      <c r="M247" s="136" t="s">
        <v>1</v>
      </c>
      <c r="N247" s="137" t="s">
        <v>35</v>
      </c>
      <c r="P247" s="138">
        <f>O247*H247</f>
        <v>0</v>
      </c>
      <c r="Q247" s="138">
        <v>9.0620000000000006E-2</v>
      </c>
      <c r="R247" s="138">
        <f>Q247*H247</f>
        <v>1.3411760000000001</v>
      </c>
      <c r="S247" s="138">
        <v>0</v>
      </c>
      <c r="T247" s="139">
        <f>S247*H247</f>
        <v>0</v>
      </c>
      <c r="AR247" s="140" t="s">
        <v>122</v>
      </c>
      <c r="AT247" s="140" t="s">
        <v>118</v>
      </c>
      <c r="AU247" s="140" t="s">
        <v>79</v>
      </c>
      <c r="AY247" s="17" t="s">
        <v>117</v>
      </c>
      <c r="BE247" s="141">
        <f>IF(N247="základní",J247,0)</f>
        <v>0</v>
      </c>
      <c r="BF247" s="141">
        <f>IF(N247="snížená",J247,0)</f>
        <v>0</v>
      </c>
      <c r="BG247" s="141">
        <f>IF(N247="zákl. přenesená",J247,0)</f>
        <v>0</v>
      </c>
      <c r="BH247" s="141">
        <f>IF(N247="sníž. přenesená",J247,0)</f>
        <v>0</v>
      </c>
      <c r="BI247" s="141">
        <f>IF(N247="nulová",J247,0)</f>
        <v>0</v>
      </c>
      <c r="BJ247" s="17" t="s">
        <v>77</v>
      </c>
      <c r="BK247" s="141">
        <f>ROUND(I247*H247,2)</f>
        <v>0</v>
      </c>
      <c r="BL247" s="17" t="s">
        <v>122</v>
      </c>
      <c r="BM247" s="140" t="s">
        <v>998</v>
      </c>
    </row>
    <row r="248" spans="2:65" s="12" customFormat="1" x14ac:dyDescent="0.2">
      <c r="B248" s="153"/>
      <c r="D248" s="154" t="s">
        <v>191</v>
      </c>
      <c r="E248" s="155" t="s">
        <v>1</v>
      </c>
      <c r="F248" s="156" t="s">
        <v>984</v>
      </c>
      <c r="H248" s="157">
        <v>14.8</v>
      </c>
      <c r="I248" s="158"/>
      <c r="L248" s="153"/>
      <c r="M248" s="159"/>
      <c r="T248" s="160"/>
      <c r="AT248" s="155" t="s">
        <v>191</v>
      </c>
      <c r="AU248" s="155" t="s">
        <v>79</v>
      </c>
      <c r="AV248" s="12" t="s">
        <v>79</v>
      </c>
      <c r="AW248" s="12" t="s">
        <v>27</v>
      </c>
      <c r="AX248" s="12" t="s">
        <v>77</v>
      </c>
      <c r="AY248" s="155" t="s">
        <v>117</v>
      </c>
    </row>
    <row r="249" spans="2:65" s="1" customFormat="1" ht="16.5" customHeight="1" x14ac:dyDescent="0.2">
      <c r="B249" s="127"/>
      <c r="C249" s="128" t="s">
        <v>385</v>
      </c>
      <c r="D249" s="128" t="s">
        <v>118</v>
      </c>
      <c r="E249" s="129" t="s">
        <v>400</v>
      </c>
      <c r="F249" s="130" t="s">
        <v>401</v>
      </c>
      <c r="G249" s="131" t="s">
        <v>189</v>
      </c>
      <c r="H249" s="132">
        <v>6</v>
      </c>
      <c r="I249" s="133"/>
      <c r="J249" s="134">
        <f>ROUND(I249*H249,2)</f>
        <v>0</v>
      </c>
      <c r="K249" s="135"/>
      <c r="L249" s="32"/>
      <c r="M249" s="136" t="s">
        <v>1</v>
      </c>
      <c r="N249" s="137" t="s">
        <v>35</v>
      </c>
      <c r="P249" s="138">
        <f>O249*H249</f>
        <v>0</v>
      </c>
      <c r="Q249" s="138">
        <v>3.5999999999999999E-3</v>
      </c>
      <c r="R249" s="138">
        <f>Q249*H249</f>
        <v>2.1600000000000001E-2</v>
      </c>
      <c r="S249" s="138">
        <v>0</v>
      </c>
      <c r="T249" s="139">
        <f>S249*H249</f>
        <v>0</v>
      </c>
      <c r="AR249" s="140" t="s">
        <v>122</v>
      </c>
      <c r="AT249" s="140" t="s">
        <v>118</v>
      </c>
      <c r="AU249" s="140" t="s">
        <v>79</v>
      </c>
      <c r="AY249" s="17" t="s">
        <v>117</v>
      </c>
      <c r="BE249" s="141">
        <f>IF(N249="základní",J249,0)</f>
        <v>0</v>
      </c>
      <c r="BF249" s="141">
        <f>IF(N249="snížená",J249,0)</f>
        <v>0</v>
      </c>
      <c r="BG249" s="141">
        <f>IF(N249="zákl. přenesená",J249,0)</f>
        <v>0</v>
      </c>
      <c r="BH249" s="141">
        <f>IF(N249="sníž. přenesená",J249,0)</f>
        <v>0</v>
      </c>
      <c r="BI249" s="141">
        <f>IF(N249="nulová",J249,0)</f>
        <v>0</v>
      </c>
      <c r="BJ249" s="17" t="s">
        <v>77</v>
      </c>
      <c r="BK249" s="141">
        <f>ROUND(I249*H249,2)</f>
        <v>0</v>
      </c>
      <c r="BL249" s="17" t="s">
        <v>122</v>
      </c>
      <c r="BM249" s="140" t="s">
        <v>999</v>
      </c>
    </row>
    <row r="250" spans="2:65" s="10" customFormat="1" ht="22.95" customHeight="1" x14ac:dyDescent="0.25">
      <c r="B250" s="117"/>
      <c r="D250" s="118" t="s">
        <v>69</v>
      </c>
      <c r="E250" s="151" t="s">
        <v>145</v>
      </c>
      <c r="F250" s="151" t="s">
        <v>417</v>
      </c>
      <c r="I250" s="120"/>
      <c r="J250" s="152">
        <f>BK250</f>
        <v>0</v>
      </c>
      <c r="L250" s="117"/>
      <c r="M250" s="122"/>
      <c r="P250" s="123">
        <f>SUM(P251:P300)</f>
        <v>0</v>
      </c>
      <c r="R250" s="123">
        <f>SUM(R251:R300)</f>
        <v>8.5567299999999999</v>
      </c>
      <c r="T250" s="124">
        <f>SUM(T251:T300)</f>
        <v>0</v>
      </c>
      <c r="AR250" s="118" t="s">
        <v>77</v>
      </c>
      <c r="AT250" s="125" t="s">
        <v>69</v>
      </c>
      <c r="AU250" s="125" t="s">
        <v>77</v>
      </c>
      <c r="AY250" s="118" t="s">
        <v>117</v>
      </c>
      <c r="BK250" s="126">
        <f>SUM(BK251:BK300)</f>
        <v>0</v>
      </c>
    </row>
    <row r="251" spans="2:65" s="1" customFormat="1" ht="24.15" customHeight="1" x14ac:dyDescent="0.2">
      <c r="B251" s="127"/>
      <c r="C251" s="128" t="s">
        <v>390</v>
      </c>
      <c r="D251" s="128" t="s">
        <v>118</v>
      </c>
      <c r="E251" s="129" t="s">
        <v>1000</v>
      </c>
      <c r="F251" s="130" t="s">
        <v>1001</v>
      </c>
      <c r="G251" s="131" t="s">
        <v>189</v>
      </c>
      <c r="H251" s="132">
        <v>3</v>
      </c>
      <c r="I251" s="133"/>
      <c r="J251" s="134">
        <f>ROUND(I251*H251,2)</f>
        <v>0</v>
      </c>
      <c r="K251" s="135"/>
      <c r="L251" s="32"/>
      <c r="M251" s="136" t="s">
        <v>1</v>
      </c>
      <c r="N251" s="137" t="s">
        <v>35</v>
      </c>
      <c r="P251" s="138">
        <f>O251*H251</f>
        <v>0</v>
      </c>
      <c r="Q251" s="138">
        <v>2.0000000000000002E-5</v>
      </c>
      <c r="R251" s="138">
        <f>Q251*H251</f>
        <v>6.0000000000000008E-5</v>
      </c>
      <c r="S251" s="138">
        <v>0</v>
      </c>
      <c r="T251" s="139">
        <f>S251*H251</f>
        <v>0</v>
      </c>
      <c r="AR251" s="140" t="s">
        <v>122</v>
      </c>
      <c r="AT251" s="140" t="s">
        <v>118</v>
      </c>
      <c r="AU251" s="140" t="s">
        <v>79</v>
      </c>
      <c r="AY251" s="17" t="s">
        <v>117</v>
      </c>
      <c r="BE251" s="141">
        <f>IF(N251="základní",J251,0)</f>
        <v>0</v>
      </c>
      <c r="BF251" s="141">
        <f>IF(N251="snížená",J251,0)</f>
        <v>0</v>
      </c>
      <c r="BG251" s="141">
        <f>IF(N251="zákl. přenesená",J251,0)</f>
        <v>0</v>
      </c>
      <c r="BH251" s="141">
        <f>IF(N251="sníž. přenesená",J251,0)</f>
        <v>0</v>
      </c>
      <c r="BI251" s="141">
        <f>IF(N251="nulová",J251,0)</f>
        <v>0</v>
      </c>
      <c r="BJ251" s="17" t="s">
        <v>77</v>
      </c>
      <c r="BK251" s="141">
        <f>ROUND(I251*H251,2)</f>
        <v>0</v>
      </c>
      <c r="BL251" s="17" t="s">
        <v>122</v>
      </c>
      <c r="BM251" s="140" t="s">
        <v>1002</v>
      </c>
    </row>
    <row r="252" spans="2:65" s="1" customFormat="1" ht="24.15" customHeight="1" x14ac:dyDescent="0.2">
      <c r="B252" s="127"/>
      <c r="C252" s="181" t="s">
        <v>394</v>
      </c>
      <c r="D252" s="181" t="s">
        <v>301</v>
      </c>
      <c r="E252" s="182" t="s">
        <v>1003</v>
      </c>
      <c r="F252" s="183" t="s">
        <v>1004</v>
      </c>
      <c r="G252" s="184" t="s">
        <v>421</v>
      </c>
      <c r="H252" s="185">
        <v>1</v>
      </c>
      <c r="I252" s="186"/>
      <c r="J252" s="187">
        <f>ROUND(I252*H252,2)</f>
        <v>0</v>
      </c>
      <c r="K252" s="188"/>
      <c r="L252" s="189"/>
      <c r="M252" s="190" t="s">
        <v>1</v>
      </c>
      <c r="N252" s="191" t="s">
        <v>35</v>
      </c>
      <c r="P252" s="138">
        <f>O252*H252</f>
        <v>0</v>
      </c>
      <c r="Q252" s="138">
        <v>8.6E-3</v>
      </c>
      <c r="R252" s="138">
        <f>Q252*H252</f>
        <v>8.6E-3</v>
      </c>
      <c r="S252" s="138">
        <v>0</v>
      </c>
      <c r="T252" s="139">
        <f>S252*H252</f>
        <v>0</v>
      </c>
      <c r="AR252" s="140" t="s">
        <v>145</v>
      </c>
      <c r="AT252" s="140" t="s">
        <v>301</v>
      </c>
      <c r="AU252" s="140" t="s">
        <v>79</v>
      </c>
      <c r="AY252" s="17" t="s">
        <v>117</v>
      </c>
      <c r="BE252" s="141">
        <f>IF(N252="základní",J252,0)</f>
        <v>0</v>
      </c>
      <c r="BF252" s="141">
        <f>IF(N252="snížená",J252,0)</f>
        <v>0</v>
      </c>
      <c r="BG252" s="141">
        <f>IF(N252="zákl. přenesená",J252,0)</f>
        <v>0</v>
      </c>
      <c r="BH252" s="141">
        <f>IF(N252="sníž. přenesená",J252,0)</f>
        <v>0</v>
      </c>
      <c r="BI252" s="141">
        <f>IF(N252="nulová",J252,0)</f>
        <v>0</v>
      </c>
      <c r="BJ252" s="17" t="s">
        <v>77</v>
      </c>
      <c r="BK252" s="141">
        <f>ROUND(I252*H252,2)</f>
        <v>0</v>
      </c>
      <c r="BL252" s="17" t="s">
        <v>122</v>
      </c>
      <c r="BM252" s="140" t="s">
        <v>1005</v>
      </c>
    </row>
    <row r="253" spans="2:65" s="12" customFormat="1" ht="20.399999999999999" x14ac:dyDescent="0.2">
      <c r="B253" s="153"/>
      <c r="D253" s="154" t="s">
        <v>191</v>
      </c>
      <c r="F253" s="156" t="s">
        <v>1006</v>
      </c>
      <c r="H253" s="157">
        <v>1</v>
      </c>
      <c r="I253" s="158"/>
      <c r="L253" s="153"/>
      <c r="M253" s="159"/>
      <c r="T253" s="160"/>
      <c r="AT253" s="155" t="s">
        <v>191</v>
      </c>
      <c r="AU253" s="155" t="s">
        <v>79</v>
      </c>
      <c r="AV253" s="12" t="s">
        <v>79</v>
      </c>
      <c r="AW253" s="12" t="s">
        <v>3</v>
      </c>
      <c r="AX253" s="12" t="s">
        <v>77</v>
      </c>
      <c r="AY253" s="155" t="s">
        <v>117</v>
      </c>
    </row>
    <row r="254" spans="2:65" s="1" customFormat="1" ht="24.15" customHeight="1" x14ac:dyDescent="0.2">
      <c r="B254" s="127"/>
      <c r="C254" s="128" t="s">
        <v>399</v>
      </c>
      <c r="D254" s="128" t="s">
        <v>118</v>
      </c>
      <c r="E254" s="129" t="s">
        <v>1007</v>
      </c>
      <c r="F254" s="130" t="s">
        <v>1008</v>
      </c>
      <c r="G254" s="131" t="s">
        <v>189</v>
      </c>
      <c r="H254" s="132">
        <v>130</v>
      </c>
      <c r="I254" s="133"/>
      <c r="J254" s="134">
        <f t="shared" ref="J254:J276" si="0">ROUND(I254*H254,2)</f>
        <v>0</v>
      </c>
      <c r="K254" s="135"/>
      <c r="L254" s="32"/>
      <c r="M254" s="136" t="s">
        <v>1</v>
      </c>
      <c r="N254" s="137" t="s">
        <v>35</v>
      </c>
      <c r="P254" s="138">
        <f t="shared" ref="P254:P276" si="1">O254*H254</f>
        <v>0</v>
      </c>
      <c r="Q254" s="138">
        <v>2.0000000000000002E-5</v>
      </c>
      <c r="R254" s="138">
        <f t="shared" ref="R254:R276" si="2">Q254*H254</f>
        <v>2.6000000000000003E-3</v>
      </c>
      <c r="S254" s="138">
        <v>0</v>
      </c>
      <c r="T254" s="139">
        <f t="shared" ref="T254:T276" si="3">S254*H254</f>
        <v>0</v>
      </c>
      <c r="AR254" s="140" t="s">
        <v>122</v>
      </c>
      <c r="AT254" s="140" t="s">
        <v>118</v>
      </c>
      <c r="AU254" s="140" t="s">
        <v>79</v>
      </c>
      <c r="AY254" s="17" t="s">
        <v>117</v>
      </c>
      <c r="BE254" s="141">
        <f t="shared" ref="BE254:BE276" si="4">IF(N254="základní",J254,0)</f>
        <v>0</v>
      </c>
      <c r="BF254" s="141">
        <f t="shared" ref="BF254:BF276" si="5">IF(N254="snížená",J254,0)</f>
        <v>0</v>
      </c>
      <c r="BG254" s="141">
        <f t="shared" ref="BG254:BG276" si="6">IF(N254="zákl. přenesená",J254,0)</f>
        <v>0</v>
      </c>
      <c r="BH254" s="141">
        <f t="shared" ref="BH254:BH276" si="7">IF(N254="sníž. přenesená",J254,0)</f>
        <v>0</v>
      </c>
      <c r="BI254" s="141">
        <f t="shared" ref="BI254:BI276" si="8">IF(N254="nulová",J254,0)</f>
        <v>0</v>
      </c>
      <c r="BJ254" s="17" t="s">
        <v>77</v>
      </c>
      <c r="BK254" s="141">
        <f t="shared" ref="BK254:BK276" si="9">ROUND(I254*H254,2)</f>
        <v>0</v>
      </c>
      <c r="BL254" s="17" t="s">
        <v>122</v>
      </c>
      <c r="BM254" s="140" t="s">
        <v>1009</v>
      </c>
    </row>
    <row r="255" spans="2:65" s="1" customFormat="1" ht="24.15" customHeight="1" x14ac:dyDescent="0.2">
      <c r="B255" s="127"/>
      <c r="C255" s="181" t="s">
        <v>406</v>
      </c>
      <c r="D255" s="181" t="s">
        <v>301</v>
      </c>
      <c r="E255" s="182" t="s">
        <v>1010</v>
      </c>
      <c r="F255" s="183" t="s">
        <v>1011</v>
      </c>
      <c r="G255" s="184" t="s">
        <v>421</v>
      </c>
      <c r="H255" s="185">
        <v>22</v>
      </c>
      <c r="I255" s="186"/>
      <c r="J255" s="187">
        <f t="shared" si="0"/>
        <v>0</v>
      </c>
      <c r="K255" s="188"/>
      <c r="L255" s="189"/>
      <c r="M255" s="190" t="s">
        <v>1</v>
      </c>
      <c r="N255" s="191" t="s">
        <v>35</v>
      </c>
      <c r="P255" s="138">
        <f t="shared" si="1"/>
        <v>0</v>
      </c>
      <c r="Q255" s="138">
        <v>1.142E-2</v>
      </c>
      <c r="R255" s="138">
        <f t="shared" si="2"/>
        <v>0.25124000000000002</v>
      </c>
      <c r="S255" s="138">
        <v>0</v>
      </c>
      <c r="T255" s="139">
        <f t="shared" si="3"/>
        <v>0</v>
      </c>
      <c r="AR255" s="140" t="s">
        <v>145</v>
      </c>
      <c r="AT255" s="140" t="s">
        <v>301</v>
      </c>
      <c r="AU255" s="140" t="s">
        <v>79</v>
      </c>
      <c r="AY255" s="17" t="s">
        <v>117</v>
      </c>
      <c r="BE255" s="141">
        <f t="shared" si="4"/>
        <v>0</v>
      </c>
      <c r="BF255" s="141">
        <f t="shared" si="5"/>
        <v>0</v>
      </c>
      <c r="BG255" s="141">
        <f t="shared" si="6"/>
        <v>0</v>
      </c>
      <c r="BH255" s="141">
        <f t="shared" si="7"/>
        <v>0</v>
      </c>
      <c r="BI255" s="141">
        <f t="shared" si="8"/>
        <v>0</v>
      </c>
      <c r="BJ255" s="17" t="s">
        <v>77</v>
      </c>
      <c r="BK255" s="141">
        <f t="shared" si="9"/>
        <v>0</v>
      </c>
      <c r="BL255" s="17" t="s">
        <v>122</v>
      </c>
      <c r="BM255" s="140" t="s">
        <v>1012</v>
      </c>
    </row>
    <row r="256" spans="2:65" s="1" customFormat="1" ht="16.5" customHeight="1" x14ac:dyDescent="0.2">
      <c r="B256" s="127"/>
      <c r="C256" s="181" t="s">
        <v>411</v>
      </c>
      <c r="D256" s="181" t="s">
        <v>301</v>
      </c>
      <c r="E256" s="182" t="s">
        <v>1013</v>
      </c>
      <c r="F256" s="183" t="s">
        <v>1014</v>
      </c>
      <c r="G256" s="184" t="s">
        <v>421</v>
      </c>
      <c r="H256" s="185">
        <v>4</v>
      </c>
      <c r="I256" s="186"/>
      <c r="J256" s="187">
        <f t="shared" si="0"/>
        <v>0</v>
      </c>
      <c r="K256" s="188"/>
      <c r="L256" s="189"/>
      <c r="M256" s="190" t="s">
        <v>1</v>
      </c>
      <c r="N256" s="191" t="s">
        <v>35</v>
      </c>
      <c r="P256" s="138">
        <f t="shared" si="1"/>
        <v>0</v>
      </c>
      <c r="Q256" s="138">
        <v>3.0000000000000001E-3</v>
      </c>
      <c r="R256" s="138">
        <f t="shared" si="2"/>
        <v>1.2E-2</v>
      </c>
      <c r="S256" s="138">
        <v>0</v>
      </c>
      <c r="T256" s="139">
        <f t="shared" si="3"/>
        <v>0</v>
      </c>
      <c r="AR256" s="140" t="s">
        <v>145</v>
      </c>
      <c r="AT256" s="140" t="s">
        <v>301</v>
      </c>
      <c r="AU256" s="140" t="s">
        <v>79</v>
      </c>
      <c r="AY256" s="17" t="s">
        <v>117</v>
      </c>
      <c r="BE256" s="141">
        <f t="shared" si="4"/>
        <v>0</v>
      </c>
      <c r="BF256" s="141">
        <f t="shared" si="5"/>
        <v>0</v>
      </c>
      <c r="BG256" s="141">
        <f t="shared" si="6"/>
        <v>0</v>
      </c>
      <c r="BH256" s="141">
        <f t="shared" si="7"/>
        <v>0</v>
      </c>
      <c r="BI256" s="141">
        <f t="shared" si="8"/>
        <v>0</v>
      </c>
      <c r="BJ256" s="17" t="s">
        <v>77</v>
      </c>
      <c r="BK256" s="141">
        <f t="shared" si="9"/>
        <v>0</v>
      </c>
      <c r="BL256" s="17" t="s">
        <v>122</v>
      </c>
      <c r="BM256" s="140" t="s">
        <v>1015</v>
      </c>
    </row>
    <row r="257" spans="2:65" s="1" customFormat="1" ht="24.15" customHeight="1" x14ac:dyDescent="0.2">
      <c r="B257" s="127"/>
      <c r="C257" s="128" t="s">
        <v>418</v>
      </c>
      <c r="D257" s="128" t="s">
        <v>118</v>
      </c>
      <c r="E257" s="129" t="s">
        <v>1016</v>
      </c>
      <c r="F257" s="130" t="s">
        <v>1017</v>
      </c>
      <c r="G257" s="131" t="s">
        <v>189</v>
      </c>
      <c r="H257" s="132">
        <v>104</v>
      </c>
      <c r="I257" s="133"/>
      <c r="J257" s="134">
        <f t="shared" si="0"/>
        <v>0</v>
      </c>
      <c r="K257" s="135"/>
      <c r="L257" s="32"/>
      <c r="M257" s="136" t="s">
        <v>1</v>
      </c>
      <c r="N257" s="137" t="s">
        <v>35</v>
      </c>
      <c r="P257" s="138">
        <f t="shared" si="1"/>
        <v>0</v>
      </c>
      <c r="Q257" s="138">
        <v>3.0000000000000001E-5</v>
      </c>
      <c r="R257" s="138">
        <f t="shared" si="2"/>
        <v>3.1199999999999999E-3</v>
      </c>
      <c r="S257" s="138">
        <v>0</v>
      </c>
      <c r="T257" s="139">
        <f t="shared" si="3"/>
        <v>0</v>
      </c>
      <c r="AR257" s="140" t="s">
        <v>122</v>
      </c>
      <c r="AT257" s="140" t="s">
        <v>118</v>
      </c>
      <c r="AU257" s="140" t="s">
        <v>79</v>
      </c>
      <c r="AY257" s="17" t="s">
        <v>117</v>
      </c>
      <c r="BE257" s="141">
        <f t="shared" si="4"/>
        <v>0</v>
      </c>
      <c r="BF257" s="141">
        <f t="shared" si="5"/>
        <v>0</v>
      </c>
      <c r="BG257" s="141">
        <f t="shared" si="6"/>
        <v>0</v>
      </c>
      <c r="BH257" s="141">
        <f t="shared" si="7"/>
        <v>0</v>
      </c>
      <c r="BI257" s="141">
        <f t="shared" si="8"/>
        <v>0</v>
      </c>
      <c r="BJ257" s="17" t="s">
        <v>77</v>
      </c>
      <c r="BK257" s="141">
        <f t="shared" si="9"/>
        <v>0</v>
      </c>
      <c r="BL257" s="17" t="s">
        <v>122</v>
      </c>
      <c r="BM257" s="140" t="s">
        <v>1018</v>
      </c>
    </row>
    <row r="258" spans="2:65" s="1" customFormat="1" ht="24.15" customHeight="1" x14ac:dyDescent="0.2">
      <c r="B258" s="127"/>
      <c r="C258" s="181" t="s">
        <v>423</v>
      </c>
      <c r="D258" s="181" t="s">
        <v>301</v>
      </c>
      <c r="E258" s="182" t="s">
        <v>1019</v>
      </c>
      <c r="F258" s="183" t="s">
        <v>1020</v>
      </c>
      <c r="G258" s="184" t="s">
        <v>421</v>
      </c>
      <c r="H258" s="185">
        <v>18</v>
      </c>
      <c r="I258" s="186"/>
      <c r="J258" s="187">
        <f t="shared" si="0"/>
        <v>0</v>
      </c>
      <c r="K258" s="188"/>
      <c r="L258" s="189"/>
      <c r="M258" s="190" t="s">
        <v>1</v>
      </c>
      <c r="N258" s="191" t="s">
        <v>35</v>
      </c>
      <c r="P258" s="138">
        <f t="shared" si="1"/>
        <v>0</v>
      </c>
      <c r="Q258" s="138">
        <v>0</v>
      </c>
      <c r="R258" s="138">
        <f t="shared" si="2"/>
        <v>0</v>
      </c>
      <c r="S258" s="138">
        <v>0</v>
      </c>
      <c r="T258" s="139">
        <f t="shared" si="3"/>
        <v>0</v>
      </c>
      <c r="AR258" s="140" t="s">
        <v>145</v>
      </c>
      <c r="AT258" s="140" t="s">
        <v>301</v>
      </c>
      <c r="AU258" s="140" t="s">
        <v>79</v>
      </c>
      <c r="AY258" s="17" t="s">
        <v>117</v>
      </c>
      <c r="BE258" s="141">
        <f t="shared" si="4"/>
        <v>0</v>
      </c>
      <c r="BF258" s="141">
        <f t="shared" si="5"/>
        <v>0</v>
      </c>
      <c r="BG258" s="141">
        <f t="shared" si="6"/>
        <v>0</v>
      </c>
      <c r="BH258" s="141">
        <f t="shared" si="7"/>
        <v>0</v>
      </c>
      <c r="BI258" s="141">
        <f t="shared" si="8"/>
        <v>0</v>
      </c>
      <c r="BJ258" s="17" t="s">
        <v>77</v>
      </c>
      <c r="BK258" s="141">
        <f t="shared" si="9"/>
        <v>0</v>
      </c>
      <c r="BL258" s="17" t="s">
        <v>122</v>
      </c>
      <c r="BM258" s="140" t="s">
        <v>1021</v>
      </c>
    </row>
    <row r="259" spans="2:65" s="1" customFormat="1" ht="16.5" customHeight="1" x14ac:dyDescent="0.2">
      <c r="B259" s="127"/>
      <c r="C259" s="181" t="s">
        <v>427</v>
      </c>
      <c r="D259" s="181" t="s">
        <v>301</v>
      </c>
      <c r="E259" s="182" t="s">
        <v>1022</v>
      </c>
      <c r="F259" s="183" t="s">
        <v>1023</v>
      </c>
      <c r="G259" s="184" t="s">
        <v>421</v>
      </c>
      <c r="H259" s="185">
        <v>1</v>
      </c>
      <c r="I259" s="186"/>
      <c r="J259" s="187">
        <f t="shared" si="0"/>
        <v>0</v>
      </c>
      <c r="K259" s="188"/>
      <c r="L259" s="189"/>
      <c r="M259" s="190" t="s">
        <v>1</v>
      </c>
      <c r="N259" s="191" t="s">
        <v>35</v>
      </c>
      <c r="P259" s="138">
        <f t="shared" si="1"/>
        <v>0</v>
      </c>
      <c r="Q259" s="138">
        <v>4.7000000000000002E-3</v>
      </c>
      <c r="R259" s="138">
        <f t="shared" si="2"/>
        <v>4.7000000000000002E-3</v>
      </c>
      <c r="S259" s="138">
        <v>0</v>
      </c>
      <c r="T259" s="139">
        <f t="shared" si="3"/>
        <v>0</v>
      </c>
      <c r="AR259" s="140" t="s">
        <v>145</v>
      </c>
      <c r="AT259" s="140" t="s">
        <v>301</v>
      </c>
      <c r="AU259" s="140" t="s">
        <v>79</v>
      </c>
      <c r="AY259" s="17" t="s">
        <v>117</v>
      </c>
      <c r="BE259" s="141">
        <f t="shared" si="4"/>
        <v>0</v>
      </c>
      <c r="BF259" s="141">
        <f t="shared" si="5"/>
        <v>0</v>
      </c>
      <c r="BG259" s="141">
        <f t="shared" si="6"/>
        <v>0</v>
      </c>
      <c r="BH259" s="141">
        <f t="shared" si="7"/>
        <v>0</v>
      </c>
      <c r="BI259" s="141">
        <f t="shared" si="8"/>
        <v>0</v>
      </c>
      <c r="BJ259" s="17" t="s">
        <v>77</v>
      </c>
      <c r="BK259" s="141">
        <f t="shared" si="9"/>
        <v>0</v>
      </c>
      <c r="BL259" s="17" t="s">
        <v>122</v>
      </c>
      <c r="BM259" s="140" t="s">
        <v>1024</v>
      </c>
    </row>
    <row r="260" spans="2:65" s="1" customFormat="1" ht="24.15" customHeight="1" x14ac:dyDescent="0.2">
      <c r="B260" s="127"/>
      <c r="C260" s="128" t="s">
        <v>431</v>
      </c>
      <c r="D260" s="128" t="s">
        <v>118</v>
      </c>
      <c r="E260" s="129" t="s">
        <v>1025</v>
      </c>
      <c r="F260" s="130" t="s">
        <v>1026</v>
      </c>
      <c r="G260" s="131" t="s">
        <v>189</v>
      </c>
      <c r="H260" s="132">
        <v>316</v>
      </c>
      <c r="I260" s="133"/>
      <c r="J260" s="134">
        <f t="shared" si="0"/>
        <v>0</v>
      </c>
      <c r="K260" s="135"/>
      <c r="L260" s="32"/>
      <c r="M260" s="136" t="s">
        <v>1</v>
      </c>
      <c r="N260" s="137" t="s">
        <v>35</v>
      </c>
      <c r="P260" s="138">
        <f t="shared" si="1"/>
        <v>0</v>
      </c>
      <c r="Q260" s="138">
        <v>3.0000000000000001E-5</v>
      </c>
      <c r="R260" s="138">
        <f t="shared" si="2"/>
        <v>9.4800000000000006E-3</v>
      </c>
      <c r="S260" s="138">
        <v>0</v>
      </c>
      <c r="T260" s="139">
        <f t="shared" si="3"/>
        <v>0</v>
      </c>
      <c r="AR260" s="140" t="s">
        <v>122</v>
      </c>
      <c r="AT260" s="140" t="s">
        <v>118</v>
      </c>
      <c r="AU260" s="140" t="s">
        <v>79</v>
      </c>
      <c r="AY260" s="17" t="s">
        <v>117</v>
      </c>
      <c r="BE260" s="141">
        <f t="shared" si="4"/>
        <v>0</v>
      </c>
      <c r="BF260" s="141">
        <f t="shared" si="5"/>
        <v>0</v>
      </c>
      <c r="BG260" s="141">
        <f t="shared" si="6"/>
        <v>0</v>
      </c>
      <c r="BH260" s="141">
        <f t="shared" si="7"/>
        <v>0</v>
      </c>
      <c r="BI260" s="141">
        <f t="shared" si="8"/>
        <v>0</v>
      </c>
      <c r="BJ260" s="17" t="s">
        <v>77</v>
      </c>
      <c r="BK260" s="141">
        <f t="shared" si="9"/>
        <v>0</v>
      </c>
      <c r="BL260" s="17" t="s">
        <v>122</v>
      </c>
      <c r="BM260" s="140" t="s">
        <v>1027</v>
      </c>
    </row>
    <row r="261" spans="2:65" s="1" customFormat="1" ht="24.15" customHeight="1" x14ac:dyDescent="0.2">
      <c r="B261" s="127"/>
      <c r="C261" s="181" t="s">
        <v>435</v>
      </c>
      <c r="D261" s="181" t="s">
        <v>301</v>
      </c>
      <c r="E261" s="182" t="s">
        <v>1028</v>
      </c>
      <c r="F261" s="183" t="s">
        <v>1029</v>
      </c>
      <c r="G261" s="184" t="s">
        <v>421</v>
      </c>
      <c r="H261" s="185">
        <v>53</v>
      </c>
      <c r="I261" s="186"/>
      <c r="J261" s="187">
        <f t="shared" si="0"/>
        <v>0</v>
      </c>
      <c r="K261" s="188"/>
      <c r="L261" s="189"/>
      <c r="M261" s="190" t="s">
        <v>1</v>
      </c>
      <c r="N261" s="191" t="s">
        <v>35</v>
      </c>
      <c r="P261" s="138">
        <f t="shared" si="1"/>
        <v>0</v>
      </c>
      <c r="Q261" s="138">
        <v>2.8400000000000002E-2</v>
      </c>
      <c r="R261" s="138">
        <f t="shared" si="2"/>
        <v>1.5052000000000001</v>
      </c>
      <c r="S261" s="138">
        <v>0</v>
      </c>
      <c r="T261" s="139">
        <f t="shared" si="3"/>
        <v>0</v>
      </c>
      <c r="AR261" s="140" t="s">
        <v>145</v>
      </c>
      <c r="AT261" s="140" t="s">
        <v>301</v>
      </c>
      <c r="AU261" s="140" t="s">
        <v>79</v>
      </c>
      <c r="AY261" s="17" t="s">
        <v>117</v>
      </c>
      <c r="BE261" s="141">
        <f t="shared" si="4"/>
        <v>0</v>
      </c>
      <c r="BF261" s="141">
        <f t="shared" si="5"/>
        <v>0</v>
      </c>
      <c r="BG261" s="141">
        <f t="shared" si="6"/>
        <v>0</v>
      </c>
      <c r="BH261" s="141">
        <f t="shared" si="7"/>
        <v>0</v>
      </c>
      <c r="BI261" s="141">
        <f t="shared" si="8"/>
        <v>0</v>
      </c>
      <c r="BJ261" s="17" t="s">
        <v>77</v>
      </c>
      <c r="BK261" s="141">
        <f t="shared" si="9"/>
        <v>0</v>
      </c>
      <c r="BL261" s="17" t="s">
        <v>122</v>
      </c>
      <c r="BM261" s="140" t="s">
        <v>1030</v>
      </c>
    </row>
    <row r="262" spans="2:65" s="1" customFormat="1" ht="16.5" customHeight="1" x14ac:dyDescent="0.2">
      <c r="B262" s="127"/>
      <c r="C262" s="181" t="s">
        <v>439</v>
      </c>
      <c r="D262" s="181" t="s">
        <v>301</v>
      </c>
      <c r="E262" s="182" t="s">
        <v>1031</v>
      </c>
      <c r="F262" s="183" t="s">
        <v>1032</v>
      </c>
      <c r="G262" s="184" t="s">
        <v>421</v>
      </c>
      <c r="H262" s="185">
        <v>7</v>
      </c>
      <c r="I262" s="186"/>
      <c r="J262" s="187">
        <f t="shared" si="0"/>
        <v>0</v>
      </c>
      <c r="K262" s="188"/>
      <c r="L262" s="189"/>
      <c r="M262" s="190" t="s">
        <v>1</v>
      </c>
      <c r="N262" s="191" t="s">
        <v>35</v>
      </c>
      <c r="P262" s="138">
        <f t="shared" si="1"/>
        <v>0</v>
      </c>
      <c r="Q262" s="138">
        <v>6.1000000000000004E-3</v>
      </c>
      <c r="R262" s="138">
        <f t="shared" si="2"/>
        <v>4.2700000000000002E-2</v>
      </c>
      <c r="S262" s="138">
        <v>0</v>
      </c>
      <c r="T262" s="139">
        <f t="shared" si="3"/>
        <v>0</v>
      </c>
      <c r="AR262" s="140" t="s">
        <v>145</v>
      </c>
      <c r="AT262" s="140" t="s">
        <v>301</v>
      </c>
      <c r="AU262" s="140" t="s">
        <v>79</v>
      </c>
      <c r="AY262" s="17" t="s">
        <v>117</v>
      </c>
      <c r="BE262" s="141">
        <f t="shared" si="4"/>
        <v>0</v>
      </c>
      <c r="BF262" s="141">
        <f t="shared" si="5"/>
        <v>0</v>
      </c>
      <c r="BG262" s="141">
        <f t="shared" si="6"/>
        <v>0</v>
      </c>
      <c r="BH262" s="141">
        <f t="shared" si="7"/>
        <v>0</v>
      </c>
      <c r="BI262" s="141">
        <f t="shared" si="8"/>
        <v>0</v>
      </c>
      <c r="BJ262" s="17" t="s">
        <v>77</v>
      </c>
      <c r="BK262" s="141">
        <f t="shared" si="9"/>
        <v>0</v>
      </c>
      <c r="BL262" s="17" t="s">
        <v>122</v>
      </c>
      <c r="BM262" s="140" t="s">
        <v>1033</v>
      </c>
    </row>
    <row r="263" spans="2:65" s="1" customFormat="1" ht="16.5" customHeight="1" x14ac:dyDescent="0.2">
      <c r="B263" s="127"/>
      <c r="C263" s="128" t="s">
        <v>443</v>
      </c>
      <c r="D263" s="128" t="s">
        <v>118</v>
      </c>
      <c r="E263" s="129" t="s">
        <v>1034</v>
      </c>
      <c r="F263" s="130" t="s">
        <v>1035</v>
      </c>
      <c r="G263" s="131" t="s">
        <v>421</v>
      </c>
      <c r="H263" s="132">
        <v>13</v>
      </c>
      <c r="I263" s="133"/>
      <c r="J263" s="134">
        <f t="shared" si="0"/>
        <v>0</v>
      </c>
      <c r="K263" s="135"/>
      <c r="L263" s="32"/>
      <c r="M263" s="136" t="s">
        <v>1</v>
      </c>
      <c r="N263" s="137" t="s">
        <v>35</v>
      </c>
      <c r="P263" s="138">
        <f t="shared" si="1"/>
        <v>0</v>
      </c>
      <c r="Q263" s="138">
        <v>4.0000000000000003E-5</v>
      </c>
      <c r="R263" s="138">
        <f t="shared" si="2"/>
        <v>5.2000000000000006E-4</v>
      </c>
      <c r="S263" s="138">
        <v>0</v>
      </c>
      <c r="T263" s="139">
        <f t="shared" si="3"/>
        <v>0</v>
      </c>
      <c r="AR263" s="140" t="s">
        <v>122</v>
      </c>
      <c r="AT263" s="140" t="s">
        <v>118</v>
      </c>
      <c r="AU263" s="140" t="s">
        <v>79</v>
      </c>
      <c r="AY263" s="17" t="s">
        <v>117</v>
      </c>
      <c r="BE263" s="141">
        <f t="shared" si="4"/>
        <v>0</v>
      </c>
      <c r="BF263" s="141">
        <f t="shared" si="5"/>
        <v>0</v>
      </c>
      <c r="BG263" s="141">
        <f t="shared" si="6"/>
        <v>0</v>
      </c>
      <c r="BH263" s="141">
        <f t="shared" si="7"/>
        <v>0</v>
      </c>
      <c r="BI263" s="141">
        <f t="shared" si="8"/>
        <v>0</v>
      </c>
      <c r="BJ263" s="17" t="s">
        <v>77</v>
      </c>
      <c r="BK263" s="141">
        <f t="shared" si="9"/>
        <v>0</v>
      </c>
      <c r="BL263" s="17" t="s">
        <v>122</v>
      </c>
      <c r="BM263" s="140" t="s">
        <v>1036</v>
      </c>
    </row>
    <row r="264" spans="2:65" s="1" customFormat="1" ht="33" customHeight="1" x14ac:dyDescent="0.2">
      <c r="B264" s="127"/>
      <c r="C264" s="181" t="s">
        <v>447</v>
      </c>
      <c r="D264" s="181" t="s">
        <v>301</v>
      </c>
      <c r="E264" s="182" t="s">
        <v>1037</v>
      </c>
      <c r="F264" s="183" t="s">
        <v>1038</v>
      </c>
      <c r="G264" s="184" t="s">
        <v>421</v>
      </c>
      <c r="H264" s="185">
        <v>13</v>
      </c>
      <c r="I264" s="186"/>
      <c r="J264" s="187">
        <f t="shared" si="0"/>
        <v>0</v>
      </c>
      <c r="K264" s="188"/>
      <c r="L264" s="189"/>
      <c r="M264" s="190" t="s">
        <v>1</v>
      </c>
      <c r="N264" s="191" t="s">
        <v>35</v>
      </c>
      <c r="P264" s="138">
        <f t="shared" si="1"/>
        <v>0</v>
      </c>
      <c r="Q264" s="138">
        <v>7.9000000000000001E-4</v>
      </c>
      <c r="R264" s="138">
        <f t="shared" si="2"/>
        <v>1.027E-2</v>
      </c>
      <c r="S264" s="138">
        <v>0</v>
      </c>
      <c r="T264" s="139">
        <f t="shared" si="3"/>
        <v>0</v>
      </c>
      <c r="AR264" s="140" t="s">
        <v>145</v>
      </c>
      <c r="AT264" s="140" t="s">
        <v>301</v>
      </c>
      <c r="AU264" s="140" t="s">
        <v>79</v>
      </c>
      <c r="AY264" s="17" t="s">
        <v>117</v>
      </c>
      <c r="BE264" s="141">
        <f t="shared" si="4"/>
        <v>0</v>
      </c>
      <c r="BF264" s="141">
        <f t="shared" si="5"/>
        <v>0</v>
      </c>
      <c r="BG264" s="141">
        <f t="shared" si="6"/>
        <v>0</v>
      </c>
      <c r="BH264" s="141">
        <f t="shared" si="7"/>
        <v>0</v>
      </c>
      <c r="BI264" s="141">
        <f t="shared" si="8"/>
        <v>0</v>
      </c>
      <c r="BJ264" s="17" t="s">
        <v>77</v>
      </c>
      <c r="BK264" s="141">
        <f t="shared" si="9"/>
        <v>0</v>
      </c>
      <c r="BL264" s="17" t="s">
        <v>122</v>
      </c>
      <c r="BM264" s="140" t="s">
        <v>1039</v>
      </c>
    </row>
    <row r="265" spans="2:65" s="1" customFormat="1" ht="16.5" customHeight="1" x14ac:dyDescent="0.2">
      <c r="B265" s="127"/>
      <c r="C265" s="128" t="s">
        <v>451</v>
      </c>
      <c r="D265" s="128" t="s">
        <v>118</v>
      </c>
      <c r="E265" s="129" t="s">
        <v>1040</v>
      </c>
      <c r="F265" s="130" t="s">
        <v>1041</v>
      </c>
      <c r="G265" s="131" t="s">
        <v>421</v>
      </c>
      <c r="H265" s="132">
        <v>9</v>
      </c>
      <c r="I265" s="133"/>
      <c r="J265" s="134">
        <f t="shared" si="0"/>
        <v>0</v>
      </c>
      <c r="K265" s="135"/>
      <c r="L265" s="32"/>
      <c r="M265" s="136" t="s">
        <v>1</v>
      </c>
      <c r="N265" s="137" t="s">
        <v>35</v>
      </c>
      <c r="P265" s="138">
        <f t="shared" si="1"/>
        <v>0</v>
      </c>
      <c r="Q265" s="138">
        <v>6.9999999999999994E-5</v>
      </c>
      <c r="R265" s="138">
        <f t="shared" si="2"/>
        <v>6.2999999999999992E-4</v>
      </c>
      <c r="S265" s="138">
        <v>0</v>
      </c>
      <c r="T265" s="139">
        <f t="shared" si="3"/>
        <v>0</v>
      </c>
      <c r="AR265" s="140" t="s">
        <v>122</v>
      </c>
      <c r="AT265" s="140" t="s">
        <v>118</v>
      </c>
      <c r="AU265" s="140" t="s">
        <v>79</v>
      </c>
      <c r="AY265" s="17" t="s">
        <v>117</v>
      </c>
      <c r="BE265" s="141">
        <f t="shared" si="4"/>
        <v>0</v>
      </c>
      <c r="BF265" s="141">
        <f t="shared" si="5"/>
        <v>0</v>
      </c>
      <c r="BG265" s="141">
        <f t="shared" si="6"/>
        <v>0</v>
      </c>
      <c r="BH265" s="141">
        <f t="shared" si="7"/>
        <v>0</v>
      </c>
      <c r="BI265" s="141">
        <f t="shared" si="8"/>
        <v>0</v>
      </c>
      <c r="BJ265" s="17" t="s">
        <v>77</v>
      </c>
      <c r="BK265" s="141">
        <f t="shared" si="9"/>
        <v>0</v>
      </c>
      <c r="BL265" s="17" t="s">
        <v>122</v>
      </c>
      <c r="BM265" s="140" t="s">
        <v>1042</v>
      </c>
    </row>
    <row r="266" spans="2:65" s="1" customFormat="1" ht="33" customHeight="1" x14ac:dyDescent="0.2">
      <c r="B266" s="127"/>
      <c r="C266" s="181" t="s">
        <v>455</v>
      </c>
      <c r="D266" s="181" t="s">
        <v>301</v>
      </c>
      <c r="E266" s="182" t="s">
        <v>1043</v>
      </c>
      <c r="F266" s="183" t="s">
        <v>1044</v>
      </c>
      <c r="G266" s="184" t="s">
        <v>421</v>
      </c>
      <c r="H266" s="185">
        <v>9</v>
      </c>
      <c r="I266" s="186"/>
      <c r="J266" s="187">
        <f t="shared" si="0"/>
        <v>0</v>
      </c>
      <c r="K266" s="188"/>
      <c r="L266" s="189"/>
      <c r="M266" s="190" t="s">
        <v>1</v>
      </c>
      <c r="N266" s="191" t="s">
        <v>35</v>
      </c>
      <c r="P266" s="138">
        <f t="shared" si="1"/>
        <v>0</v>
      </c>
      <c r="Q266" s="138">
        <v>0</v>
      </c>
      <c r="R266" s="138">
        <f t="shared" si="2"/>
        <v>0</v>
      </c>
      <c r="S266" s="138">
        <v>0</v>
      </c>
      <c r="T266" s="139">
        <f t="shared" si="3"/>
        <v>0</v>
      </c>
      <c r="AR266" s="140" t="s">
        <v>145</v>
      </c>
      <c r="AT266" s="140" t="s">
        <v>301</v>
      </c>
      <c r="AU266" s="140" t="s">
        <v>79</v>
      </c>
      <c r="AY266" s="17" t="s">
        <v>117</v>
      </c>
      <c r="BE266" s="141">
        <f t="shared" si="4"/>
        <v>0</v>
      </c>
      <c r="BF266" s="141">
        <f t="shared" si="5"/>
        <v>0</v>
      </c>
      <c r="BG266" s="141">
        <f t="shared" si="6"/>
        <v>0</v>
      </c>
      <c r="BH266" s="141">
        <f t="shared" si="7"/>
        <v>0</v>
      </c>
      <c r="BI266" s="141">
        <f t="shared" si="8"/>
        <v>0</v>
      </c>
      <c r="BJ266" s="17" t="s">
        <v>77</v>
      </c>
      <c r="BK266" s="141">
        <f t="shared" si="9"/>
        <v>0</v>
      </c>
      <c r="BL266" s="17" t="s">
        <v>122</v>
      </c>
      <c r="BM266" s="140" t="s">
        <v>1045</v>
      </c>
    </row>
    <row r="267" spans="2:65" s="1" customFormat="1" ht="24.15" customHeight="1" x14ac:dyDescent="0.2">
      <c r="B267" s="127"/>
      <c r="C267" s="128" t="s">
        <v>459</v>
      </c>
      <c r="D267" s="128" t="s">
        <v>118</v>
      </c>
      <c r="E267" s="129" t="s">
        <v>1046</v>
      </c>
      <c r="F267" s="130" t="s">
        <v>1047</v>
      </c>
      <c r="G267" s="131" t="s">
        <v>421</v>
      </c>
      <c r="H267" s="132">
        <v>2</v>
      </c>
      <c r="I267" s="133"/>
      <c r="J267" s="134">
        <f t="shared" si="0"/>
        <v>0</v>
      </c>
      <c r="K267" s="135"/>
      <c r="L267" s="32"/>
      <c r="M267" s="136" t="s">
        <v>1</v>
      </c>
      <c r="N267" s="137" t="s">
        <v>35</v>
      </c>
      <c r="P267" s="138">
        <f t="shared" si="1"/>
        <v>0</v>
      </c>
      <c r="Q267" s="138">
        <v>0</v>
      </c>
      <c r="R267" s="138">
        <f t="shared" si="2"/>
        <v>0</v>
      </c>
      <c r="S267" s="138">
        <v>0</v>
      </c>
      <c r="T267" s="139">
        <f t="shared" si="3"/>
        <v>0</v>
      </c>
      <c r="AR267" s="140" t="s">
        <v>122</v>
      </c>
      <c r="AT267" s="140" t="s">
        <v>118</v>
      </c>
      <c r="AU267" s="140" t="s">
        <v>79</v>
      </c>
      <c r="AY267" s="17" t="s">
        <v>117</v>
      </c>
      <c r="BE267" s="141">
        <f t="shared" si="4"/>
        <v>0</v>
      </c>
      <c r="BF267" s="141">
        <f t="shared" si="5"/>
        <v>0</v>
      </c>
      <c r="BG267" s="141">
        <f t="shared" si="6"/>
        <v>0</v>
      </c>
      <c r="BH267" s="141">
        <f t="shared" si="7"/>
        <v>0</v>
      </c>
      <c r="BI267" s="141">
        <f t="shared" si="8"/>
        <v>0</v>
      </c>
      <c r="BJ267" s="17" t="s">
        <v>77</v>
      </c>
      <c r="BK267" s="141">
        <f t="shared" si="9"/>
        <v>0</v>
      </c>
      <c r="BL267" s="17" t="s">
        <v>122</v>
      </c>
      <c r="BM267" s="140" t="s">
        <v>1048</v>
      </c>
    </row>
    <row r="268" spans="2:65" s="1" customFormat="1" ht="16.5" customHeight="1" x14ac:dyDescent="0.2">
      <c r="B268" s="127"/>
      <c r="C268" s="181" t="s">
        <v>463</v>
      </c>
      <c r="D268" s="181" t="s">
        <v>301</v>
      </c>
      <c r="E268" s="182" t="s">
        <v>1049</v>
      </c>
      <c r="F268" s="183" t="s">
        <v>1050</v>
      </c>
      <c r="G268" s="184" t="s">
        <v>421</v>
      </c>
      <c r="H268" s="185">
        <v>1</v>
      </c>
      <c r="I268" s="186"/>
      <c r="J268" s="187">
        <f t="shared" si="0"/>
        <v>0</v>
      </c>
      <c r="K268" s="188"/>
      <c r="L268" s="189"/>
      <c r="M268" s="190" t="s">
        <v>1</v>
      </c>
      <c r="N268" s="191" t="s">
        <v>35</v>
      </c>
      <c r="P268" s="138">
        <f t="shared" si="1"/>
        <v>0</v>
      </c>
      <c r="Q268" s="138">
        <v>2.3400000000000001E-3</v>
      </c>
      <c r="R268" s="138">
        <f t="shared" si="2"/>
        <v>2.3400000000000001E-3</v>
      </c>
      <c r="S268" s="138">
        <v>0</v>
      </c>
      <c r="T268" s="139">
        <f t="shared" si="3"/>
        <v>0</v>
      </c>
      <c r="AR268" s="140" t="s">
        <v>145</v>
      </c>
      <c r="AT268" s="140" t="s">
        <v>301</v>
      </c>
      <c r="AU268" s="140" t="s">
        <v>79</v>
      </c>
      <c r="AY268" s="17" t="s">
        <v>117</v>
      </c>
      <c r="BE268" s="141">
        <f t="shared" si="4"/>
        <v>0</v>
      </c>
      <c r="BF268" s="141">
        <f t="shared" si="5"/>
        <v>0</v>
      </c>
      <c r="BG268" s="141">
        <f t="shared" si="6"/>
        <v>0</v>
      </c>
      <c r="BH268" s="141">
        <f t="shared" si="7"/>
        <v>0</v>
      </c>
      <c r="BI268" s="141">
        <f t="shared" si="8"/>
        <v>0</v>
      </c>
      <c r="BJ268" s="17" t="s">
        <v>77</v>
      </c>
      <c r="BK268" s="141">
        <f t="shared" si="9"/>
        <v>0</v>
      </c>
      <c r="BL268" s="17" t="s">
        <v>122</v>
      </c>
      <c r="BM268" s="140" t="s">
        <v>1051</v>
      </c>
    </row>
    <row r="269" spans="2:65" s="1" customFormat="1" ht="16.5" customHeight="1" x14ac:dyDescent="0.2">
      <c r="B269" s="127"/>
      <c r="C269" s="181" t="s">
        <v>467</v>
      </c>
      <c r="D269" s="181" t="s">
        <v>301</v>
      </c>
      <c r="E269" s="182" t="s">
        <v>1052</v>
      </c>
      <c r="F269" s="183" t="s">
        <v>1053</v>
      </c>
      <c r="G269" s="184" t="s">
        <v>421</v>
      </c>
      <c r="H269" s="185">
        <v>1</v>
      </c>
      <c r="I269" s="186"/>
      <c r="J269" s="187">
        <f t="shared" si="0"/>
        <v>0</v>
      </c>
      <c r="K269" s="188"/>
      <c r="L269" s="189"/>
      <c r="M269" s="190" t="s">
        <v>1</v>
      </c>
      <c r="N269" s="191" t="s">
        <v>35</v>
      </c>
      <c r="P269" s="138">
        <f t="shared" si="1"/>
        <v>0</v>
      </c>
      <c r="Q269" s="138">
        <v>1.9E-3</v>
      </c>
      <c r="R269" s="138">
        <f t="shared" si="2"/>
        <v>1.9E-3</v>
      </c>
      <c r="S269" s="138">
        <v>0</v>
      </c>
      <c r="T269" s="139">
        <f t="shared" si="3"/>
        <v>0</v>
      </c>
      <c r="AR269" s="140" t="s">
        <v>145</v>
      </c>
      <c r="AT269" s="140" t="s">
        <v>301</v>
      </c>
      <c r="AU269" s="140" t="s">
        <v>79</v>
      </c>
      <c r="AY269" s="17" t="s">
        <v>117</v>
      </c>
      <c r="BE269" s="141">
        <f t="shared" si="4"/>
        <v>0</v>
      </c>
      <c r="BF269" s="141">
        <f t="shared" si="5"/>
        <v>0</v>
      </c>
      <c r="BG269" s="141">
        <f t="shared" si="6"/>
        <v>0</v>
      </c>
      <c r="BH269" s="141">
        <f t="shared" si="7"/>
        <v>0</v>
      </c>
      <c r="BI269" s="141">
        <f t="shared" si="8"/>
        <v>0</v>
      </c>
      <c r="BJ269" s="17" t="s">
        <v>77</v>
      </c>
      <c r="BK269" s="141">
        <f t="shared" si="9"/>
        <v>0</v>
      </c>
      <c r="BL269" s="17" t="s">
        <v>122</v>
      </c>
      <c r="BM269" s="140" t="s">
        <v>1054</v>
      </c>
    </row>
    <row r="270" spans="2:65" s="1" customFormat="1" ht="21.75" customHeight="1" x14ac:dyDescent="0.2">
      <c r="B270" s="127"/>
      <c r="C270" s="128" t="s">
        <v>471</v>
      </c>
      <c r="D270" s="128" t="s">
        <v>118</v>
      </c>
      <c r="E270" s="129" t="s">
        <v>1055</v>
      </c>
      <c r="F270" s="130" t="s">
        <v>1056</v>
      </c>
      <c r="G270" s="131" t="s">
        <v>421</v>
      </c>
      <c r="H270" s="132">
        <v>3</v>
      </c>
      <c r="I270" s="133"/>
      <c r="J270" s="134">
        <f t="shared" si="0"/>
        <v>0</v>
      </c>
      <c r="K270" s="135"/>
      <c r="L270" s="32"/>
      <c r="M270" s="136" t="s">
        <v>1</v>
      </c>
      <c r="N270" s="137" t="s">
        <v>35</v>
      </c>
      <c r="P270" s="138">
        <f t="shared" si="1"/>
        <v>0</v>
      </c>
      <c r="Q270" s="138">
        <v>0</v>
      </c>
      <c r="R270" s="138">
        <f t="shared" si="2"/>
        <v>0</v>
      </c>
      <c r="S270" s="138">
        <v>0</v>
      </c>
      <c r="T270" s="139">
        <f t="shared" si="3"/>
        <v>0</v>
      </c>
      <c r="AR270" s="140" t="s">
        <v>122</v>
      </c>
      <c r="AT270" s="140" t="s">
        <v>118</v>
      </c>
      <c r="AU270" s="140" t="s">
        <v>79</v>
      </c>
      <c r="AY270" s="17" t="s">
        <v>117</v>
      </c>
      <c r="BE270" s="141">
        <f t="shared" si="4"/>
        <v>0</v>
      </c>
      <c r="BF270" s="141">
        <f t="shared" si="5"/>
        <v>0</v>
      </c>
      <c r="BG270" s="141">
        <f t="shared" si="6"/>
        <v>0</v>
      </c>
      <c r="BH270" s="141">
        <f t="shared" si="7"/>
        <v>0</v>
      </c>
      <c r="BI270" s="141">
        <f t="shared" si="8"/>
        <v>0</v>
      </c>
      <c r="BJ270" s="17" t="s">
        <v>77</v>
      </c>
      <c r="BK270" s="141">
        <f t="shared" si="9"/>
        <v>0</v>
      </c>
      <c r="BL270" s="17" t="s">
        <v>122</v>
      </c>
      <c r="BM270" s="140" t="s">
        <v>1057</v>
      </c>
    </row>
    <row r="271" spans="2:65" s="1" customFormat="1" ht="24.15" customHeight="1" x14ac:dyDescent="0.2">
      <c r="B271" s="127"/>
      <c r="C271" s="181" t="s">
        <v>475</v>
      </c>
      <c r="D271" s="181" t="s">
        <v>301</v>
      </c>
      <c r="E271" s="182" t="s">
        <v>1058</v>
      </c>
      <c r="F271" s="183" t="s">
        <v>1059</v>
      </c>
      <c r="G271" s="184" t="s">
        <v>421</v>
      </c>
      <c r="H271" s="185">
        <v>3</v>
      </c>
      <c r="I271" s="186"/>
      <c r="J271" s="187">
        <f t="shared" si="0"/>
        <v>0</v>
      </c>
      <c r="K271" s="188"/>
      <c r="L271" s="189"/>
      <c r="M271" s="190" t="s">
        <v>1</v>
      </c>
      <c r="N271" s="191" t="s">
        <v>35</v>
      </c>
      <c r="P271" s="138">
        <f t="shared" si="1"/>
        <v>0</v>
      </c>
      <c r="Q271" s="138">
        <v>4.1999999999999997E-3</v>
      </c>
      <c r="R271" s="138">
        <f t="shared" si="2"/>
        <v>1.26E-2</v>
      </c>
      <c r="S271" s="138">
        <v>0</v>
      </c>
      <c r="T271" s="139">
        <f t="shared" si="3"/>
        <v>0</v>
      </c>
      <c r="AR271" s="140" t="s">
        <v>145</v>
      </c>
      <c r="AT271" s="140" t="s">
        <v>301</v>
      </c>
      <c r="AU271" s="140" t="s">
        <v>79</v>
      </c>
      <c r="AY271" s="17" t="s">
        <v>117</v>
      </c>
      <c r="BE271" s="141">
        <f t="shared" si="4"/>
        <v>0</v>
      </c>
      <c r="BF271" s="141">
        <f t="shared" si="5"/>
        <v>0</v>
      </c>
      <c r="BG271" s="141">
        <f t="shared" si="6"/>
        <v>0</v>
      </c>
      <c r="BH271" s="141">
        <f t="shared" si="7"/>
        <v>0</v>
      </c>
      <c r="BI271" s="141">
        <f t="shared" si="8"/>
        <v>0</v>
      </c>
      <c r="BJ271" s="17" t="s">
        <v>77</v>
      </c>
      <c r="BK271" s="141">
        <f t="shared" si="9"/>
        <v>0</v>
      </c>
      <c r="BL271" s="17" t="s">
        <v>122</v>
      </c>
      <c r="BM271" s="140" t="s">
        <v>1060</v>
      </c>
    </row>
    <row r="272" spans="2:65" s="1" customFormat="1" ht="16.5" customHeight="1" x14ac:dyDescent="0.2">
      <c r="B272" s="127"/>
      <c r="C272" s="128" t="s">
        <v>479</v>
      </c>
      <c r="D272" s="128" t="s">
        <v>118</v>
      </c>
      <c r="E272" s="129" t="s">
        <v>1061</v>
      </c>
      <c r="F272" s="130" t="s">
        <v>1062</v>
      </c>
      <c r="G272" s="131" t="s">
        <v>421</v>
      </c>
      <c r="H272" s="132">
        <v>3</v>
      </c>
      <c r="I272" s="133"/>
      <c r="J272" s="134">
        <f t="shared" si="0"/>
        <v>0</v>
      </c>
      <c r="K272" s="135"/>
      <c r="L272" s="32"/>
      <c r="M272" s="136" t="s">
        <v>1</v>
      </c>
      <c r="N272" s="137" t="s">
        <v>35</v>
      </c>
      <c r="P272" s="138">
        <f t="shared" si="1"/>
        <v>0</v>
      </c>
      <c r="Q272" s="138">
        <v>0</v>
      </c>
      <c r="R272" s="138">
        <f t="shared" si="2"/>
        <v>0</v>
      </c>
      <c r="S272" s="138">
        <v>0</v>
      </c>
      <c r="T272" s="139">
        <f t="shared" si="3"/>
        <v>0</v>
      </c>
      <c r="AR272" s="140" t="s">
        <v>122</v>
      </c>
      <c r="AT272" s="140" t="s">
        <v>118</v>
      </c>
      <c r="AU272" s="140" t="s">
        <v>79</v>
      </c>
      <c r="AY272" s="17" t="s">
        <v>117</v>
      </c>
      <c r="BE272" s="141">
        <f t="shared" si="4"/>
        <v>0</v>
      </c>
      <c r="BF272" s="141">
        <f t="shared" si="5"/>
        <v>0</v>
      </c>
      <c r="BG272" s="141">
        <f t="shared" si="6"/>
        <v>0</v>
      </c>
      <c r="BH272" s="141">
        <f t="shared" si="7"/>
        <v>0</v>
      </c>
      <c r="BI272" s="141">
        <f t="shared" si="8"/>
        <v>0</v>
      </c>
      <c r="BJ272" s="17" t="s">
        <v>77</v>
      </c>
      <c r="BK272" s="141">
        <f t="shared" si="9"/>
        <v>0</v>
      </c>
      <c r="BL272" s="17" t="s">
        <v>122</v>
      </c>
      <c r="BM272" s="140" t="s">
        <v>1063</v>
      </c>
    </row>
    <row r="273" spans="2:65" s="1" customFormat="1" ht="24.15" customHeight="1" x14ac:dyDescent="0.2">
      <c r="B273" s="127"/>
      <c r="C273" s="181" t="s">
        <v>483</v>
      </c>
      <c r="D273" s="181" t="s">
        <v>301</v>
      </c>
      <c r="E273" s="182" t="s">
        <v>1064</v>
      </c>
      <c r="F273" s="183" t="s">
        <v>1065</v>
      </c>
      <c r="G273" s="184" t="s">
        <v>421</v>
      </c>
      <c r="H273" s="185">
        <v>3</v>
      </c>
      <c r="I273" s="186"/>
      <c r="J273" s="187">
        <f t="shared" si="0"/>
        <v>0</v>
      </c>
      <c r="K273" s="188"/>
      <c r="L273" s="189"/>
      <c r="M273" s="190" t="s">
        <v>1</v>
      </c>
      <c r="N273" s="191" t="s">
        <v>35</v>
      </c>
      <c r="P273" s="138">
        <f t="shared" si="1"/>
        <v>0</v>
      </c>
      <c r="Q273" s="138">
        <v>0</v>
      </c>
      <c r="R273" s="138">
        <f t="shared" si="2"/>
        <v>0</v>
      </c>
      <c r="S273" s="138">
        <v>0</v>
      </c>
      <c r="T273" s="139">
        <f t="shared" si="3"/>
        <v>0</v>
      </c>
      <c r="AR273" s="140" t="s">
        <v>145</v>
      </c>
      <c r="AT273" s="140" t="s">
        <v>301</v>
      </c>
      <c r="AU273" s="140" t="s">
        <v>79</v>
      </c>
      <c r="AY273" s="17" t="s">
        <v>117</v>
      </c>
      <c r="BE273" s="141">
        <f t="shared" si="4"/>
        <v>0</v>
      </c>
      <c r="BF273" s="141">
        <f t="shared" si="5"/>
        <v>0</v>
      </c>
      <c r="BG273" s="141">
        <f t="shared" si="6"/>
        <v>0</v>
      </c>
      <c r="BH273" s="141">
        <f t="shared" si="7"/>
        <v>0</v>
      </c>
      <c r="BI273" s="141">
        <f t="shared" si="8"/>
        <v>0</v>
      </c>
      <c r="BJ273" s="17" t="s">
        <v>77</v>
      </c>
      <c r="BK273" s="141">
        <f t="shared" si="9"/>
        <v>0</v>
      </c>
      <c r="BL273" s="17" t="s">
        <v>122</v>
      </c>
      <c r="BM273" s="140" t="s">
        <v>1066</v>
      </c>
    </row>
    <row r="274" spans="2:65" s="1" customFormat="1" ht="21.75" customHeight="1" x14ac:dyDescent="0.2">
      <c r="B274" s="127"/>
      <c r="C274" s="128" t="s">
        <v>487</v>
      </c>
      <c r="D274" s="128" t="s">
        <v>118</v>
      </c>
      <c r="E274" s="129" t="s">
        <v>1067</v>
      </c>
      <c r="F274" s="130" t="s">
        <v>1068</v>
      </c>
      <c r="G274" s="131" t="s">
        <v>421</v>
      </c>
      <c r="H274" s="132">
        <v>1</v>
      </c>
      <c r="I274" s="133"/>
      <c r="J274" s="134">
        <f t="shared" si="0"/>
        <v>0</v>
      </c>
      <c r="K274" s="135"/>
      <c r="L274" s="32"/>
      <c r="M274" s="136" t="s">
        <v>1</v>
      </c>
      <c r="N274" s="137" t="s">
        <v>35</v>
      </c>
      <c r="P274" s="138">
        <f t="shared" si="1"/>
        <v>0</v>
      </c>
      <c r="Q274" s="138">
        <v>1.0000000000000001E-5</v>
      </c>
      <c r="R274" s="138">
        <f t="shared" si="2"/>
        <v>1.0000000000000001E-5</v>
      </c>
      <c r="S274" s="138">
        <v>0</v>
      </c>
      <c r="T274" s="139">
        <f t="shared" si="3"/>
        <v>0</v>
      </c>
      <c r="AR274" s="140" t="s">
        <v>122</v>
      </c>
      <c r="AT274" s="140" t="s">
        <v>118</v>
      </c>
      <c r="AU274" s="140" t="s">
        <v>79</v>
      </c>
      <c r="AY274" s="17" t="s">
        <v>117</v>
      </c>
      <c r="BE274" s="141">
        <f t="shared" si="4"/>
        <v>0</v>
      </c>
      <c r="BF274" s="141">
        <f t="shared" si="5"/>
        <v>0</v>
      </c>
      <c r="BG274" s="141">
        <f t="shared" si="6"/>
        <v>0</v>
      </c>
      <c r="BH274" s="141">
        <f t="shared" si="7"/>
        <v>0</v>
      </c>
      <c r="BI274" s="141">
        <f t="shared" si="8"/>
        <v>0</v>
      </c>
      <c r="BJ274" s="17" t="s">
        <v>77</v>
      </c>
      <c r="BK274" s="141">
        <f t="shared" si="9"/>
        <v>0</v>
      </c>
      <c r="BL274" s="17" t="s">
        <v>122</v>
      </c>
      <c r="BM274" s="140" t="s">
        <v>1069</v>
      </c>
    </row>
    <row r="275" spans="2:65" s="1" customFormat="1" ht="16.5" customHeight="1" x14ac:dyDescent="0.2">
      <c r="B275" s="127"/>
      <c r="C275" s="128" t="s">
        <v>492</v>
      </c>
      <c r="D275" s="128" t="s">
        <v>118</v>
      </c>
      <c r="E275" s="129" t="s">
        <v>1070</v>
      </c>
      <c r="F275" s="130" t="s">
        <v>1071</v>
      </c>
      <c r="G275" s="131" t="s">
        <v>421</v>
      </c>
      <c r="H275" s="132">
        <v>1</v>
      </c>
      <c r="I275" s="133"/>
      <c r="J275" s="134">
        <f t="shared" si="0"/>
        <v>0</v>
      </c>
      <c r="K275" s="135"/>
      <c r="L275" s="32"/>
      <c r="M275" s="136" t="s">
        <v>1</v>
      </c>
      <c r="N275" s="137" t="s">
        <v>35</v>
      </c>
      <c r="P275" s="138">
        <f t="shared" si="1"/>
        <v>0</v>
      </c>
      <c r="Q275" s="138">
        <v>0</v>
      </c>
      <c r="R275" s="138">
        <f t="shared" si="2"/>
        <v>0</v>
      </c>
      <c r="S275" s="138">
        <v>0</v>
      </c>
      <c r="T275" s="139">
        <f t="shared" si="3"/>
        <v>0</v>
      </c>
      <c r="AR275" s="140" t="s">
        <v>122</v>
      </c>
      <c r="AT275" s="140" t="s">
        <v>118</v>
      </c>
      <c r="AU275" s="140" t="s">
        <v>79</v>
      </c>
      <c r="AY275" s="17" t="s">
        <v>117</v>
      </c>
      <c r="BE275" s="141">
        <f t="shared" si="4"/>
        <v>0</v>
      </c>
      <c r="BF275" s="141">
        <f t="shared" si="5"/>
        <v>0</v>
      </c>
      <c r="BG275" s="141">
        <f t="shared" si="6"/>
        <v>0</v>
      </c>
      <c r="BH275" s="141">
        <f t="shared" si="7"/>
        <v>0</v>
      </c>
      <c r="BI275" s="141">
        <f t="shared" si="8"/>
        <v>0</v>
      </c>
      <c r="BJ275" s="17" t="s">
        <v>77</v>
      </c>
      <c r="BK275" s="141">
        <f t="shared" si="9"/>
        <v>0</v>
      </c>
      <c r="BL275" s="17" t="s">
        <v>122</v>
      </c>
      <c r="BM275" s="140" t="s">
        <v>1072</v>
      </c>
    </row>
    <row r="276" spans="2:65" s="1" customFormat="1" ht="24.15" customHeight="1" x14ac:dyDescent="0.2">
      <c r="B276" s="127"/>
      <c r="C276" s="128" t="s">
        <v>496</v>
      </c>
      <c r="D276" s="128" t="s">
        <v>118</v>
      </c>
      <c r="E276" s="129" t="s">
        <v>1073</v>
      </c>
      <c r="F276" s="130" t="s">
        <v>1074</v>
      </c>
      <c r="G276" s="131" t="s">
        <v>126</v>
      </c>
      <c r="H276" s="132">
        <v>1</v>
      </c>
      <c r="I276" s="133"/>
      <c r="J276" s="134">
        <f t="shared" si="0"/>
        <v>0</v>
      </c>
      <c r="K276" s="135"/>
      <c r="L276" s="32"/>
      <c r="M276" s="136" t="s">
        <v>1</v>
      </c>
      <c r="N276" s="137" t="s">
        <v>35</v>
      </c>
      <c r="P276" s="138">
        <f t="shared" si="1"/>
        <v>0</v>
      </c>
      <c r="Q276" s="138">
        <v>0.41948000000000002</v>
      </c>
      <c r="R276" s="138">
        <f t="shared" si="2"/>
        <v>0.41948000000000002</v>
      </c>
      <c r="S276" s="138">
        <v>0</v>
      </c>
      <c r="T276" s="139">
        <f t="shared" si="3"/>
        <v>0</v>
      </c>
      <c r="AR276" s="140" t="s">
        <v>122</v>
      </c>
      <c r="AT276" s="140" t="s">
        <v>118</v>
      </c>
      <c r="AU276" s="140" t="s">
        <v>79</v>
      </c>
      <c r="AY276" s="17" t="s">
        <v>117</v>
      </c>
      <c r="BE276" s="141">
        <f t="shared" si="4"/>
        <v>0</v>
      </c>
      <c r="BF276" s="141">
        <f t="shared" si="5"/>
        <v>0</v>
      </c>
      <c r="BG276" s="141">
        <f t="shared" si="6"/>
        <v>0</v>
      </c>
      <c r="BH276" s="141">
        <f t="shared" si="7"/>
        <v>0</v>
      </c>
      <c r="BI276" s="141">
        <f t="shared" si="8"/>
        <v>0</v>
      </c>
      <c r="BJ276" s="17" t="s">
        <v>77</v>
      </c>
      <c r="BK276" s="141">
        <f t="shared" si="9"/>
        <v>0</v>
      </c>
      <c r="BL276" s="17" t="s">
        <v>122</v>
      </c>
      <c r="BM276" s="140" t="s">
        <v>1075</v>
      </c>
    </row>
    <row r="277" spans="2:65" s="1" customFormat="1" ht="76.8" x14ac:dyDescent="0.2">
      <c r="B277" s="32"/>
      <c r="D277" s="154" t="s">
        <v>317</v>
      </c>
      <c r="F277" s="192" t="s">
        <v>1076</v>
      </c>
      <c r="I277" s="193"/>
      <c r="L277" s="32"/>
      <c r="M277" s="194"/>
      <c r="T277" s="56"/>
      <c r="AT277" s="17" t="s">
        <v>317</v>
      </c>
      <c r="AU277" s="17" t="s">
        <v>79</v>
      </c>
    </row>
    <row r="278" spans="2:65" s="1" customFormat="1" ht="24.15" customHeight="1" x14ac:dyDescent="0.2">
      <c r="B278" s="127"/>
      <c r="C278" s="128" t="s">
        <v>501</v>
      </c>
      <c r="D278" s="128" t="s">
        <v>118</v>
      </c>
      <c r="E278" s="129" t="s">
        <v>1077</v>
      </c>
      <c r="F278" s="130" t="s">
        <v>1078</v>
      </c>
      <c r="G278" s="131" t="s">
        <v>126</v>
      </c>
      <c r="H278" s="132">
        <v>4</v>
      </c>
      <c r="I278" s="133"/>
      <c r="J278" s="134">
        <f>ROUND(I278*H278,2)</f>
        <v>0</v>
      </c>
      <c r="K278" s="135"/>
      <c r="L278" s="32"/>
      <c r="M278" s="136" t="s">
        <v>1</v>
      </c>
      <c r="N278" s="137" t="s">
        <v>35</v>
      </c>
      <c r="P278" s="138">
        <f>O278*H278</f>
        <v>0</v>
      </c>
      <c r="Q278" s="138">
        <v>0.41948000000000002</v>
      </c>
      <c r="R278" s="138">
        <f>Q278*H278</f>
        <v>1.6779200000000001</v>
      </c>
      <c r="S278" s="138">
        <v>0</v>
      </c>
      <c r="T278" s="139">
        <f>S278*H278</f>
        <v>0</v>
      </c>
      <c r="AR278" s="140" t="s">
        <v>122</v>
      </c>
      <c r="AT278" s="140" t="s">
        <v>118</v>
      </c>
      <c r="AU278" s="140" t="s">
        <v>79</v>
      </c>
      <c r="AY278" s="17" t="s">
        <v>117</v>
      </c>
      <c r="BE278" s="141">
        <f>IF(N278="základní",J278,0)</f>
        <v>0</v>
      </c>
      <c r="BF278" s="141">
        <f>IF(N278="snížená",J278,0)</f>
        <v>0</v>
      </c>
      <c r="BG278" s="141">
        <f>IF(N278="zákl. přenesená",J278,0)</f>
        <v>0</v>
      </c>
      <c r="BH278" s="141">
        <f>IF(N278="sníž. přenesená",J278,0)</f>
        <v>0</v>
      </c>
      <c r="BI278" s="141">
        <f>IF(N278="nulová",J278,0)</f>
        <v>0</v>
      </c>
      <c r="BJ278" s="17" t="s">
        <v>77</v>
      </c>
      <c r="BK278" s="141">
        <f>ROUND(I278*H278,2)</f>
        <v>0</v>
      </c>
      <c r="BL278" s="17" t="s">
        <v>122</v>
      </c>
      <c r="BM278" s="140" t="s">
        <v>1079</v>
      </c>
    </row>
    <row r="279" spans="2:65" s="1" customFormat="1" ht="76.8" x14ac:dyDescent="0.2">
      <c r="B279" s="32"/>
      <c r="D279" s="154" t="s">
        <v>317</v>
      </c>
      <c r="F279" s="192" t="s">
        <v>1080</v>
      </c>
      <c r="I279" s="193"/>
      <c r="L279" s="32"/>
      <c r="M279" s="194"/>
      <c r="T279" s="56"/>
      <c r="AT279" s="17" t="s">
        <v>317</v>
      </c>
      <c r="AU279" s="17" t="s">
        <v>79</v>
      </c>
    </row>
    <row r="280" spans="2:65" s="1" customFormat="1" ht="24.15" customHeight="1" x14ac:dyDescent="0.2">
      <c r="B280" s="127"/>
      <c r="C280" s="128" t="s">
        <v>505</v>
      </c>
      <c r="D280" s="128" t="s">
        <v>118</v>
      </c>
      <c r="E280" s="129" t="s">
        <v>1081</v>
      </c>
      <c r="F280" s="130" t="s">
        <v>1082</v>
      </c>
      <c r="G280" s="131" t="s">
        <v>126</v>
      </c>
      <c r="H280" s="132">
        <v>5</v>
      </c>
      <c r="I280" s="133"/>
      <c r="J280" s="134">
        <f>ROUND(I280*H280,2)</f>
        <v>0</v>
      </c>
      <c r="K280" s="135"/>
      <c r="L280" s="32"/>
      <c r="M280" s="136" t="s">
        <v>1</v>
      </c>
      <c r="N280" s="137" t="s">
        <v>35</v>
      </c>
      <c r="P280" s="138">
        <f>O280*H280</f>
        <v>0</v>
      </c>
      <c r="Q280" s="138">
        <v>0</v>
      </c>
      <c r="R280" s="138">
        <f>Q280*H280</f>
        <v>0</v>
      </c>
      <c r="S280" s="138">
        <v>0</v>
      </c>
      <c r="T280" s="139">
        <f>S280*H280</f>
        <v>0</v>
      </c>
      <c r="AR280" s="140" t="s">
        <v>122</v>
      </c>
      <c r="AT280" s="140" t="s">
        <v>118</v>
      </c>
      <c r="AU280" s="140" t="s">
        <v>79</v>
      </c>
      <c r="AY280" s="17" t="s">
        <v>117</v>
      </c>
      <c r="BE280" s="141">
        <f>IF(N280="základní",J280,0)</f>
        <v>0</v>
      </c>
      <c r="BF280" s="141">
        <f>IF(N280="snížená",J280,0)</f>
        <v>0</v>
      </c>
      <c r="BG280" s="141">
        <f>IF(N280="zákl. přenesená",J280,0)</f>
        <v>0</v>
      </c>
      <c r="BH280" s="141">
        <f>IF(N280="sníž. přenesená",J280,0)</f>
        <v>0</v>
      </c>
      <c r="BI280" s="141">
        <f>IF(N280="nulová",J280,0)</f>
        <v>0</v>
      </c>
      <c r="BJ280" s="17" t="s">
        <v>77</v>
      </c>
      <c r="BK280" s="141">
        <f>ROUND(I280*H280,2)</f>
        <v>0</v>
      </c>
      <c r="BL280" s="17" t="s">
        <v>122</v>
      </c>
      <c r="BM280" s="140" t="s">
        <v>1083</v>
      </c>
    </row>
    <row r="281" spans="2:65" s="1" customFormat="1" ht="76.8" x14ac:dyDescent="0.2">
      <c r="B281" s="32"/>
      <c r="D281" s="154" t="s">
        <v>317</v>
      </c>
      <c r="F281" s="192" t="s">
        <v>1084</v>
      </c>
      <c r="I281" s="193"/>
      <c r="L281" s="32"/>
      <c r="M281" s="194"/>
      <c r="T281" s="56"/>
      <c r="AT281" s="17" t="s">
        <v>317</v>
      </c>
      <c r="AU281" s="17" t="s">
        <v>79</v>
      </c>
    </row>
    <row r="282" spans="2:65" s="1" customFormat="1" ht="33" customHeight="1" x14ac:dyDescent="0.2">
      <c r="B282" s="127"/>
      <c r="C282" s="128" t="s">
        <v>509</v>
      </c>
      <c r="D282" s="128" t="s">
        <v>118</v>
      </c>
      <c r="E282" s="129" t="s">
        <v>1085</v>
      </c>
      <c r="F282" s="130" t="s">
        <v>1086</v>
      </c>
      <c r="G282" s="131" t="s">
        <v>126</v>
      </c>
      <c r="H282" s="132">
        <v>6</v>
      </c>
      <c r="I282" s="133"/>
      <c r="J282" s="134">
        <f>ROUND(I282*H282,2)</f>
        <v>0</v>
      </c>
      <c r="K282" s="135"/>
      <c r="L282" s="32"/>
      <c r="M282" s="136" t="s">
        <v>1</v>
      </c>
      <c r="N282" s="137" t="s">
        <v>35</v>
      </c>
      <c r="P282" s="138">
        <f>O282*H282</f>
        <v>0</v>
      </c>
      <c r="Q282" s="138">
        <v>0.41948000000000002</v>
      </c>
      <c r="R282" s="138">
        <f>Q282*H282</f>
        <v>2.51688</v>
      </c>
      <c r="S282" s="138">
        <v>0</v>
      </c>
      <c r="T282" s="139">
        <f>S282*H282</f>
        <v>0</v>
      </c>
      <c r="AR282" s="140" t="s">
        <v>122</v>
      </c>
      <c r="AT282" s="140" t="s">
        <v>118</v>
      </c>
      <c r="AU282" s="140" t="s">
        <v>79</v>
      </c>
      <c r="AY282" s="17" t="s">
        <v>117</v>
      </c>
      <c r="BE282" s="141">
        <f>IF(N282="základní",J282,0)</f>
        <v>0</v>
      </c>
      <c r="BF282" s="141">
        <f>IF(N282="snížená",J282,0)</f>
        <v>0</v>
      </c>
      <c r="BG282" s="141">
        <f>IF(N282="zákl. přenesená",J282,0)</f>
        <v>0</v>
      </c>
      <c r="BH282" s="141">
        <f>IF(N282="sníž. přenesená",J282,0)</f>
        <v>0</v>
      </c>
      <c r="BI282" s="141">
        <f>IF(N282="nulová",J282,0)</f>
        <v>0</v>
      </c>
      <c r="BJ282" s="17" t="s">
        <v>77</v>
      </c>
      <c r="BK282" s="141">
        <f>ROUND(I282*H282,2)</f>
        <v>0</v>
      </c>
      <c r="BL282" s="17" t="s">
        <v>122</v>
      </c>
      <c r="BM282" s="140" t="s">
        <v>1087</v>
      </c>
    </row>
    <row r="283" spans="2:65" s="1" customFormat="1" ht="76.8" x14ac:dyDescent="0.2">
      <c r="B283" s="32"/>
      <c r="D283" s="154" t="s">
        <v>317</v>
      </c>
      <c r="F283" s="192" t="s">
        <v>1084</v>
      </c>
      <c r="I283" s="193"/>
      <c r="L283" s="32"/>
      <c r="M283" s="194"/>
      <c r="T283" s="56"/>
      <c r="AT283" s="17" t="s">
        <v>317</v>
      </c>
      <c r="AU283" s="17" t="s">
        <v>79</v>
      </c>
    </row>
    <row r="284" spans="2:65" s="1" customFormat="1" ht="33" customHeight="1" x14ac:dyDescent="0.2">
      <c r="B284" s="127"/>
      <c r="C284" s="128" t="s">
        <v>513</v>
      </c>
      <c r="D284" s="128" t="s">
        <v>118</v>
      </c>
      <c r="E284" s="129" t="s">
        <v>1088</v>
      </c>
      <c r="F284" s="130" t="s">
        <v>1089</v>
      </c>
      <c r="G284" s="131" t="s">
        <v>126</v>
      </c>
      <c r="H284" s="132">
        <v>1</v>
      </c>
      <c r="I284" s="133"/>
      <c r="J284" s="134">
        <f>ROUND(I284*H284,2)</f>
        <v>0</v>
      </c>
      <c r="K284" s="135"/>
      <c r="L284" s="32"/>
      <c r="M284" s="136" t="s">
        <v>1</v>
      </c>
      <c r="N284" s="137" t="s">
        <v>35</v>
      </c>
      <c r="P284" s="138">
        <f>O284*H284</f>
        <v>0</v>
      </c>
      <c r="Q284" s="138">
        <v>0.41948000000000002</v>
      </c>
      <c r="R284" s="138">
        <f>Q284*H284</f>
        <v>0.41948000000000002</v>
      </c>
      <c r="S284" s="138">
        <v>0</v>
      </c>
      <c r="T284" s="139">
        <f>S284*H284</f>
        <v>0</v>
      </c>
      <c r="AR284" s="140" t="s">
        <v>122</v>
      </c>
      <c r="AT284" s="140" t="s">
        <v>118</v>
      </c>
      <c r="AU284" s="140" t="s">
        <v>79</v>
      </c>
      <c r="AY284" s="17" t="s">
        <v>117</v>
      </c>
      <c r="BE284" s="141">
        <f>IF(N284="základní",J284,0)</f>
        <v>0</v>
      </c>
      <c r="BF284" s="141">
        <f>IF(N284="snížená",J284,0)</f>
        <v>0</v>
      </c>
      <c r="BG284" s="141">
        <f>IF(N284="zákl. přenesená",J284,0)</f>
        <v>0</v>
      </c>
      <c r="BH284" s="141">
        <f>IF(N284="sníž. přenesená",J284,0)</f>
        <v>0</v>
      </c>
      <c r="BI284" s="141">
        <f>IF(N284="nulová",J284,0)</f>
        <v>0</v>
      </c>
      <c r="BJ284" s="17" t="s">
        <v>77</v>
      </c>
      <c r="BK284" s="141">
        <f>ROUND(I284*H284,2)</f>
        <v>0</v>
      </c>
      <c r="BL284" s="17" t="s">
        <v>122</v>
      </c>
      <c r="BM284" s="140" t="s">
        <v>1090</v>
      </c>
    </row>
    <row r="285" spans="2:65" s="1" customFormat="1" ht="76.8" x14ac:dyDescent="0.2">
      <c r="B285" s="32"/>
      <c r="D285" s="154" t="s">
        <v>317</v>
      </c>
      <c r="F285" s="192" t="s">
        <v>1084</v>
      </c>
      <c r="I285" s="193"/>
      <c r="L285" s="32"/>
      <c r="M285" s="194"/>
      <c r="T285" s="56"/>
      <c r="AT285" s="17" t="s">
        <v>317</v>
      </c>
      <c r="AU285" s="17" t="s">
        <v>79</v>
      </c>
    </row>
    <row r="286" spans="2:65" s="1" customFormat="1" ht="24.15" customHeight="1" x14ac:dyDescent="0.2">
      <c r="B286" s="127"/>
      <c r="C286" s="128" t="s">
        <v>517</v>
      </c>
      <c r="D286" s="128" t="s">
        <v>118</v>
      </c>
      <c r="E286" s="129" t="s">
        <v>1091</v>
      </c>
      <c r="F286" s="130" t="s">
        <v>1092</v>
      </c>
      <c r="G286" s="131" t="s">
        <v>126</v>
      </c>
      <c r="H286" s="132">
        <v>2</v>
      </c>
      <c r="I286" s="133"/>
      <c r="J286" s="134">
        <f>ROUND(I286*H286,2)</f>
        <v>0</v>
      </c>
      <c r="K286" s="135"/>
      <c r="L286" s="32"/>
      <c r="M286" s="136" t="s">
        <v>1</v>
      </c>
      <c r="N286" s="137" t="s">
        <v>35</v>
      </c>
      <c r="P286" s="138">
        <f>O286*H286</f>
        <v>0</v>
      </c>
      <c r="Q286" s="138">
        <v>0.41948000000000002</v>
      </c>
      <c r="R286" s="138">
        <f>Q286*H286</f>
        <v>0.83896000000000004</v>
      </c>
      <c r="S286" s="138">
        <v>0</v>
      </c>
      <c r="T286" s="139">
        <f>S286*H286</f>
        <v>0</v>
      </c>
      <c r="AR286" s="140" t="s">
        <v>122</v>
      </c>
      <c r="AT286" s="140" t="s">
        <v>118</v>
      </c>
      <c r="AU286" s="140" t="s">
        <v>79</v>
      </c>
      <c r="AY286" s="17" t="s">
        <v>117</v>
      </c>
      <c r="BE286" s="141">
        <f>IF(N286="základní",J286,0)</f>
        <v>0</v>
      </c>
      <c r="BF286" s="141">
        <f>IF(N286="snížená",J286,0)</f>
        <v>0</v>
      </c>
      <c r="BG286" s="141">
        <f>IF(N286="zákl. přenesená",J286,0)</f>
        <v>0</v>
      </c>
      <c r="BH286" s="141">
        <f>IF(N286="sníž. přenesená",J286,0)</f>
        <v>0</v>
      </c>
      <c r="BI286" s="141">
        <f>IF(N286="nulová",J286,0)</f>
        <v>0</v>
      </c>
      <c r="BJ286" s="17" t="s">
        <v>77</v>
      </c>
      <c r="BK286" s="141">
        <f>ROUND(I286*H286,2)</f>
        <v>0</v>
      </c>
      <c r="BL286" s="17" t="s">
        <v>122</v>
      </c>
      <c r="BM286" s="140" t="s">
        <v>1093</v>
      </c>
    </row>
    <row r="287" spans="2:65" s="1" customFormat="1" ht="105.6" x14ac:dyDescent="0.2">
      <c r="B287" s="32"/>
      <c r="D287" s="154" t="s">
        <v>317</v>
      </c>
      <c r="F287" s="192" t="s">
        <v>1094</v>
      </c>
      <c r="I287" s="193"/>
      <c r="L287" s="32"/>
      <c r="M287" s="194"/>
      <c r="T287" s="56"/>
      <c r="AT287" s="17" t="s">
        <v>317</v>
      </c>
      <c r="AU287" s="17" t="s">
        <v>79</v>
      </c>
    </row>
    <row r="288" spans="2:65" s="1" customFormat="1" ht="21.75" customHeight="1" x14ac:dyDescent="0.2">
      <c r="B288" s="127"/>
      <c r="C288" s="128" t="s">
        <v>521</v>
      </c>
      <c r="D288" s="128" t="s">
        <v>118</v>
      </c>
      <c r="E288" s="129" t="s">
        <v>1095</v>
      </c>
      <c r="F288" s="130" t="s">
        <v>1096</v>
      </c>
      <c r="G288" s="131" t="s">
        <v>126</v>
      </c>
      <c r="H288" s="132">
        <v>6</v>
      </c>
      <c r="I288" s="133"/>
      <c r="J288" s="134">
        <f>ROUND(I288*H288,2)</f>
        <v>0</v>
      </c>
      <c r="K288" s="135"/>
      <c r="L288" s="32"/>
      <c r="M288" s="136" t="s">
        <v>1</v>
      </c>
      <c r="N288" s="137" t="s">
        <v>35</v>
      </c>
      <c r="P288" s="138">
        <f>O288*H288</f>
        <v>0</v>
      </c>
      <c r="Q288" s="138">
        <v>0.12422</v>
      </c>
      <c r="R288" s="138">
        <f>Q288*H288</f>
        <v>0.74531999999999998</v>
      </c>
      <c r="S288" s="138">
        <v>0</v>
      </c>
      <c r="T288" s="139">
        <f>S288*H288</f>
        <v>0</v>
      </c>
      <c r="AR288" s="140" t="s">
        <v>122</v>
      </c>
      <c r="AT288" s="140" t="s">
        <v>118</v>
      </c>
      <c r="AU288" s="140" t="s">
        <v>79</v>
      </c>
      <c r="AY288" s="17" t="s">
        <v>117</v>
      </c>
      <c r="BE288" s="141">
        <f>IF(N288="základní",J288,0)</f>
        <v>0</v>
      </c>
      <c r="BF288" s="141">
        <f>IF(N288="snížená",J288,0)</f>
        <v>0</v>
      </c>
      <c r="BG288" s="141">
        <f>IF(N288="zákl. přenesená",J288,0)</f>
        <v>0</v>
      </c>
      <c r="BH288" s="141">
        <f>IF(N288="sníž. přenesená",J288,0)</f>
        <v>0</v>
      </c>
      <c r="BI288" s="141">
        <f>IF(N288="nulová",J288,0)</f>
        <v>0</v>
      </c>
      <c r="BJ288" s="17" t="s">
        <v>77</v>
      </c>
      <c r="BK288" s="141">
        <f>ROUND(I288*H288,2)</f>
        <v>0</v>
      </c>
      <c r="BL288" s="17" t="s">
        <v>122</v>
      </c>
      <c r="BM288" s="140" t="s">
        <v>1097</v>
      </c>
    </row>
    <row r="289" spans="2:65" s="1" customFormat="1" ht="57.6" x14ac:dyDescent="0.2">
      <c r="B289" s="32"/>
      <c r="D289" s="154" t="s">
        <v>317</v>
      </c>
      <c r="F289" s="192" t="s">
        <v>1098</v>
      </c>
      <c r="I289" s="193"/>
      <c r="L289" s="32"/>
      <c r="M289" s="194"/>
      <c r="T289" s="56"/>
      <c r="AT289" s="17" t="s">
        <v>317</v>
      </c>
      <c r="AU289" s="17" t="s">
        <v>79</v>
      </c>
    </row>
    <row r="290" spans="2:65" s="1" customFormat="1" ht="24.15" customHeight="1" x14ac:dyDescent="0.2">
      <c r="B290" s="127"/>
      <c r="C290" s="128" t="s">
        <v>525</v>
      </c>
      <c r="D290" s="128" t="s">
        <v>118</v>
      </c>
      <c r="E290" s="129" t="s">
        <v>1099</v>
      </c>
      <c r="F290" s="130" t="s">
        <v>1100</v>
      </c>
      <c r="G290" s="131" t="s">
        <v>189</v>
      </c>
      <c r="H290" s="132">
        <v>149</v>
      </c>
      <c r="I290" s="133"/>
      <c r="J290" s="134">
        <f t="shared" ref="J290:J297" si="10">ROUND(I290*H290,2)</f>
        <v>0</v>
      </c>
      <c r="K290" s="135"/>
      <c r="L290" s="32"/>
      <c r="M290" s="136" t="s">
        <v>1</v>
      </c>
      <c r="N290" s="137" t="s">
        <v>35</v>
      </c>
      <c r="P290" s="138">
        <f t="shared" ref="P290:P297" si="11">O290*H290</f>
        <v>0</v>
      </c>
      <c r="Q290" s="138">
        <v>1.2999999999999999E-4</v>
      </c>
      <c r="R290" s="138">
        <f t="shared" ref="R290:R297" si="12">Q290*H290</f>
        <v>1.9369999999999998E-2</v>
      </c>
      <c r="S290" s="138">
        <v>0</v>
      </c>
      <c r="T290" s="139">
        <f t="shared" ref="T290:T297" si="13">S290*H290</f>
        <v>0</v>
      </c>
      <c r="AR290" s="140" t="s">
        <v>122</v>
      </c>
      <c r="AT290" s="140" t="s">
        <v>118</v>
      </c>
      <c r="AU290" s="140" t="s">
        <v>79</v>
      </c>
      <c r="AY290" s="17" t="s">
        <v>117</v>
      </c>
      <c r="BE290" s="141">
        <f t="shared" ref="BE290:BE297" si="14">IF(N290="základní",J290,0)</f>
        <v>0</v>
      </c>
      <c r="BF290" s="141">
        <f t="shared" ref="BF290:BF297" si="15">IF(N290="snížená",J290,0)</f>
        <v>0</v>
      </c>
      <c r="BG290" s="141">
        <f t="shared" ref="BG290:BG297" si="16">IF(N290="zákl. přenesená",J290,0)</f>
        <v>0</v>
      </c>
      <c r="BH290" s="141">
        <f t="shared" ref="BH290:BH297" si="17">IF(N290="sníž. přenesená",J290,0)</f>
        <v>0</v>
      </c>
      <c r="BI290" s="141">
        <f t="shared" ref="BI290:BI297" si="18">IF(N290="nulová",J290,0)</f>
        <v>0</v>
      </c>
      <c r="BJ290" s="17" t="s">
        <v>77</v>
      </c>
      <c r="BK290" s="141">
        <f t="shared" ref="BK290:BK297" si="19">ROUND(I290*H290,2)</f>
        <v>0</v>
      </c>
      <c r="BL290" s="17" t="s">
        <v>122</v>
      </c>
      <c r="BM290" s="140" t="s">
        <v>1101</v>
      </c>
    </row>
    <row r="291" spans="2:65" s="1" customFormat="1" ht="24.15" customHeight="1" x14ac:dyDescent="0.2">
      <c r="B291" s="127"/>
      <c r="C291" s="128" t="s">
        <v>529</v>
      </c>
      <c r="D291" s="128" t="s">
        <v>118</v>
      </c>
      <c r="E291" s="129" t="s">
        <v>1102</v>
      </c>
      <c r="F291" s="130" t="s">
        <v>1103</v>
      </c>
      <c r="G291" s="131" t="s">
        <v>189</v>
      </c>
      <c r="H291" s="132">
        <v>79</v>
      </c>
      <c r="I291" s="133"/>
      <c r="J291" s="134">
        <f t="shared" si="10"/>
        <v>0</v>
      </c>
      <c r="K291" s="135"/>
      <c r="L291" s="32"/>
      <c r="M291" s="136" t="s">
        <v>1</v>
      </c>
      <c r="N291" s="137" t="s">
        <v>35</v>
      </c>
      <c r="P291" s="138">
        <f t="shared" si="11"/>
        <v>0</v>
      </c>
      <c r="Q291" s="138">
        <v>1.2999999999999999E-4</v>
      </c>
      <c r="R291" s="138">
        <f t="shared" si="12"/>
        <v>1.027E-2</v>
      </c>
      <c r="S291" s="138">
        <v>0</v>
      </c>
      <c r="T291" s="139">
        <f t="shared" si="13"/>
        <v>0</v>
      </c>
      <c r="AR291" s="140" t="s">
        <v>122</v>
      </c>
      <c r="AT291" s="140" t="s">
        <v>118</v>
      </c>
      <c r="AU291" s="140" t="s">
        <v>79</v>
      </c>
      <c r="AY291" s="17" t="s">
        <v>117</v>
      </c>
      <c r="BE291" s="141">
        <f t="shared" si="14"/>
        <v>0</v>
      </c>
      <c r="BF291" s="141">
        <f t="shared" si="15"/>
        <v>0</v>
      </c>
      <c r="BG291" s="141">
        <f t="shared" si="16"/>
        <v>0</v>
      </c>
      <c r="BH291" s="141">
        <f t="shared" si="17"/>
        <v>0</v>
      </c>
      <c r="BI291" s="141">
        <f t="shared" si="18"/>
        <v>0</v>
      </c>
      <c r="BJ291" s="17" t="s">
        <v>77</v>
      </c>
      <c r="BK291" s="141">
        <f t="shared" si="19"/>
        <v>0</v>
      </c>
      <c r="BL291" s="17" t="s">
        <v>122</v>
      </c>
      <c r="BM291" s="140" t="s">
        <v>1104</v>
      </c>
    </row>
    <row r="292" spans="2:65" s="1" customFormat="1" ht="24.15" customHeight="1" x14ac:dyDescent="0.2">
      <c r="B292" s="127"/>
      <c r="C292" s="128" t="s">
        <v>533</v>
      </c>
      <c r="D292" s="128" t="s">
        <v>118</v>
      </c>
      <c r="E292" s="129" t="s">
        <v>1105</v>
      </c>
      <c r="F292" s="130" t="s">
        <v>1106</v>
      </c>
      <c r="G292" s="131" t="s">
        <v>189</v>
      </c>
      <c r="H292" s="132">
        <v>316</v>
      </c>
      <c r="I292" s="133"/>
      <c r="J292" s="134">
        <f t="shared" si="10"/>
        <v>0</v>
      </c>
      <c r="K292" s="135"/>
      <c r="L292" s="32"/>
      <c r="M292" s="136" t="s">
        <v>1</v>
      </c>
      <c r="N292" s="137" t="s">
        <v>35</v>
      </c>
      <c r="P292" s="138">
        <f t="shared" si="11"/>
        <v>0</v>
      </c>
      <c r="Q292" s="138">
        <v>1.2999999999999999E-4</v>
      </c>
      <c r="R292" s="138">
        <f t="shared" si="12"/>
        <v>4.1079999999999998E-2</v>
      </c>
      <c r="S292" s="138">
        <v>0</v>
      </c>
      <c r="T292" s="139">
        <f t="shared" si="13"/>
        <v>0</v>
      </c>
      <c r="AR292" s="140" t="s">
        <v>122</v>
      </c>
      <c r="AT292" s="140" t="s">
        <v>118</v>
      </c>
      <c r="AU292" s="140" t="s">
        <v>79</v>
      </c>
      <c r="AY292" s="17" t="s">
        <v>117</v>
      </c>
      <c r="BE292" s="141">
        <f t="shared" si="14"/>
        <v>0</v>
      </c>
      <c r="BF292" s="141">
        <f t="shared" si="15"/>
        <v>0</v>
      </c>
      <c r="BG292" s="141">
        <f t="shared" si="16"/>
        <v>0</v>
      </c>
      <c r="BH292" s="141">
        <f t="shared" si="17"/>
        <v>0</v>
      </c>
      <c r="BI292" s="141">
        <f t="shared" si="18"/>
        <v>0</v>
      </c>
      <c r="BJ292" s="17" t="s">
        <v>77</v>
      </c>
      <c r="BK292" s="141">
        <f t="shared" si="19"/>
        <v>0</v>
      </c>
      <c r="BL292" s="17" t="s">
        <v>122</v>
      </c>
      <c r="BM292" s="140" t="s">
        <v>1107</v>
      </c>
    </row>
    <row r="293" spans="2:65" s="1" customFormat="1" ht="24.15" customHeight="1" x14ac:dyDescent="0.2">
      <c r="B293" s="127"/>
      <c r="C293" s="128" t="s">
        <v>537</v>
      </c>
      <c r="D293" s="128" t="s">
        <v>118</v>
      </c>
      <c r="E293" s="129" t="s">
        <v>720</v>
      </c>
      <c r="F293" s="130" t="s">
        <v>1108</v>
      </c>
      <c r="G293" s="131" t="s">
        <v>221</v>
      </c>
      <c r="H293" s="132">
        <v>1.57</v>
      </c>
      <c r="I293" s="133"/>
      <c r="J293" s="134">
        <f t="shared" si="10"/>
        <v>0</v>
      </c>
      <c r="K293" s="135"/>
      <c r="L293" s="32"/>
      <c r="M293" s="136" t="s">
        <v>1</v>
      </c>
      <c r="N293" s="137" t="s">
        <v>35</v>
      </c>
      <c r="P293" s="138">
        <f t="shared" si="11"/>
        <v>0</v>
      </c>
      <c r="Q293" s="138">
        <v>0</v>
      </c>
      <c r="R293" s="138">
        <f t="shared" si="12"/>
        <v>0</v>
      </c>
      <c r="S293" s="138">
        <v>0</v>
      </c>
      <c r="T293" s="139">
        <f t="shared" si="13"/>
        <v>0</v>
      </c>
      <c r="AR293" s="140" t="s">
        <v>122</v>
      </c>
      <c r="AT293" s="140" t="s">
        <v>118</v>
      </c>
      <c r="AU293" s="140" t="s">
        <v>79</v>
      </c>
      <c r="AY293" s="17" t="s">
        <v>117</v>
      </c>
      <c r="BE293" s="141">
        <f t="shared" si="14"/>
        <v>0</v>
      </c>
      <c r="BF293" s="141">
        <f t="shared" si="15"/>
        <v>0</v>
      </c>
      <c r="BG293" s="141">
        <f t="shared" si="16"/>
        <v>0</v>
      </c>
      <c r="BH293" s="141">
        <f t="shared" si="17"/>
        <v>0</v>
      </c>
      <c r="BI293" s="141">
        <f t="shared" si="18"/>
        <v>0</v>
      </c>
      <c r="BJ293" s="17" t="s">
        <v>77</v>
      </c>
      <c r="BK293" s="141">
        <f t="shared" si="19"/>
        <v>0</v>
      </c>
      <c r="BL293" s="17" t="s">
        <v>122</v>
      </c>
      <c r="BM293" s="140" t="s">
        <v>1109</v>
      </c>
    </row>
    <row r="294" spans="2:65" s="1" customFormat="1" ht="24.15" customHeight="1" x14ac:dyDescent="0.2">
      <c r="B294" s="127"/>
      <c r="C294" s="128" t="s">
        <v>541</v>
      </c>
      <c r="D294" s="128" t="s">
        <v>118</v>
      </c>
      <c r="E294" s="129" t="s">
        <v>724</v>
      </c>
      <c r="F294" s="130" t="s">
        <v>1110</v>
      </c>
      <c r="G294" s="131" t="s">
        <v>221</v>
      </c>
      <c r="H294" s="132">
        <v>2.2000000000000002</v>
      </c>
      <c r="I294" s="133"/>
      <c r="J294" s="134">
        <f t="shared" si="10"/>
        <v>0</v>
      </c>
      <c r="K294" s="135"/>
      <c r="L294" s="32"/>
      <c r="M294" s="136" t="s">
        <v>1</v>
      </c>
      <c r="N294" s="137" t="s">
        <v>35</v>
      </c>
      <c r="P294" s="138">
        <f t="shared" si="11"/>
        <v>0</v>
      </c>
      <c r="Q294" s="138">
        <v>0</v>
      </c>
      <c r="R294" s="138">
        <f t="shared" si="12"/>
        <v>0</v>
      </c>
      <c r="S294" s="138">
        <v>0</v>
      </c>
      <c r="T294" s="139">
        <f t="shared" si="13"/>
        <v>0</v>
      </c>
      <c r="AR294" s="140" t="s">
        <v>122</v>
      </c>
      <c r="AT294" s="140" t="s">
        <v>118</v>
      </c>
      <c r="AU294" s="140" t="s">
        <v>79</v>
      </c>
      <c r="AY294" s="17" t="s">
        <v>117</v>
      </c>
      <c r="BE294" s="141">
        <f t="shared" si="14"/>
        <v>0</v>
      </c>
      <c r="BF294" s="141">
        <f t="shared" si="15"/>
        <v>0</v>
      </c>
      <c r="BG294" s="141">
        <f t="shared" si="16"/>
        <v>0</v>
      </c>
      <c r="BH294" s="141">
        <f t="shared" si="17"/>
        <v>0</v>
      </c>
      <c r="BI294" s="141">
        <f t="shared" si="18"/>
        <v>0</v>
      </c>
      <c r="BJ294" s="17" t="s">
        <v>77</v>
      </c>
      <c r="BK294" s="141">
        <f t="shared" si="19"/>
        <v>0</v>
      </c>
      <c r="BL294" s="17" t="s">
        <v>122</v>
      </c>
      <c r="BM294" s="140" t="s">
        <v>1111</v>
      </c>
    </row>
    <row r="295" spans="2:65" s="1" customFormat="1" ht="24.15" customHeight="1" x14ac:dyDescent="0.2">
      <c r="B295" s="127"/>
      <c r="C295" s="128" t="s">
        <v>545</v>
      </c>
      <c r="D295" s="128" t="s">
        <v>118</v>
      </c>
      <c r="E295" s="129" t="s">
        <v>728</v>
      </c>
      <c r="F295" s="130" t="s">
        <v>1112</v>
      </c>
      <c r="G295" s="131" t="s">
        <v>421</v>
      </c>
      <c r="H295" s="132">
        <v>2</v>
      </c>
      <c r="I295" s="133"/>
      <c r="J295" s="134">
        <f t="shared" si="10"/>
        <v>0</v>
      </c>
      <c r="K295" s="135"/>
      <c r="L295" s="32"/>
      <c r="M295" s="136" t="s">
        <v>1</v>
      </c>
      <c r="N295" s="137" t="s">
        <v>35</v>
      </c>
      <c r="P295" s="138">
        <f t="shared" si="11"/>
        <v>0</v>
      </c>
      <c r="Q295" s="138">
        <v>0</v>
      </c>
      <c r="R295" s="138">
        <f t="shared" si="12"/>
        <v>0</v>
      </c>
      <c r="S295" s="138">
        <v>0</v>
      </c>
      <c r="T295" s="139">
        <f t="shared" si="13"/>
        <v>0</v>
      </c>
      <c r="AR295" s="140" t="s">
        <v>122</v>
      </c>
      <c r="AT295" s="140" t="s">
        <v>118</v>
      </c>
      <c r="AU295" s="140" t="s">
        <v>79</v>
      </c>
      <c r="AY295" s="17" t="s">
        <v>117</v>
      </c>
      <c r="BE295" s="141">
        <f t="shared" si="14"/>
        <v>0</v>
      </c>
      <c r="BF295" s="141">
        <f t="shared" si="15"/>
        <v>0</v>
      </c>
      <c r="BG295" s="141">
        <f t="shared" si="16"/>
        <v>0</v>
      </c>
      <c r="BH295" s="141">
        <f t="shared" si="17"/>
        <v>0</v>
      </c>
      <c r="BI295" s="141">
        <f t="shared" si="18"/>
        <v>0</v>
      </c>
      <c r="BJ295" s="17" t="s">
        <v>77</v>
      </c>
      <c r="BK295" s="141">
        <f t="shared" si="19"/>
        <v>0</v>
      </c>
      <c r="BL295" s="17" t="s">
        <v>122</v>
      </c>
      <c r="BM295" s="140" t="s">
        <v>1113</v>
      </c>
    </row>
    <row r="296" spans="2:65" s="1" customFormat="1" ht="24.15" customHeight="1" x14ac:dyDescent="0.2">
      <c r="B296" s="127"/>
      <c r="C296" s="128" t="s">
        <v>549</v>
      </c>
      <c r="D296" s="128" t="s">
        <v>118</v>
      </c>
      <c r="E296" s="129" t="s">
        <v>732</v>
      </c>
      <c r="F296" s="130" t="s">
        <v>1114</v>
      </c>
      <c r="G296" s="131" t="s">
        <v>421</v>
      </c>
      <c r="H296" s="132">
        <v>13</v>
      </c>
      <c r="I296" s="133"/>
      <c r="J296" s="134">
        <f t="shared" si="10"/>
        <v>0</v>
      </c>
      <c r="K296" s="135"/>
      <c r="L296" s="32"/>
      <c r="M296" s="136" t="s">
        <v>1</v>
      </c>
      <c r="N296" s="137" t="s">
        <v>35</v>
      </c>
      <c r="P296" s="138">
        <f t="shared" si="11"/>
        <v>0</v>
      </c>
      <c r="Q296" s="138">
        <v>0</v>
      </c>
      <c r="R296" s="138">
        <f t="shared" si="12"/>
        <v>0</v>
      </c>
      <c r="S296" s="138">
        <v>0</v>
      </c>
      <c r="T296" s="139">
        <f t="shared" si="13"/>
        <v>0</v>
      </c>
      <c r="AR296" s="140" t="s">
        <v>122</v>
      </c>
      <c r="AT296" s="140" t="s">
        <v>118</v>
      </c>
      <c r="AU296" s="140" t="s">
        <v>79</v>
      </c>
      <c r="AY296" s="17" t="s">
        <v>117</v>
      </c>
      <c r="BE296" s="141">
        <f t="shared" si="14"/>
        <v>0</v>
      </c>
      <c r="BF296" s="141">
        <f t="shared" si="15"/>
        <v>0</v>
      </c>
      <c r="BG296" s="141">
        <f t="shared" si="16"/>
        <v>0</v>
      </c>
      <c r="BH296" s="141">
        <f t="shared" si="17"/>
        <v>0</v>
      </c>
      <c r="BI296" s="141">
        <f t="shared" si="18"/>
        <v>0</v>
      </c>
      <c r="BJ296" s="17" t="s">
        <v>77</v>
      </c>
      <c r="BK296" s="141">
        <f t="shared" si="19"/>
        <v>0</v>
      </c>
      <c r="BL296" s="17" t="s">
        <v>122</v>
      </c>
      <c r="BM296" s="140" t="s">
        <v>1115</v>
      </c>
    </row>
    <row r="297" spans="2:65" s="1" customFormat="1" ht="16.5" customHeight="1" x14ac:dyDescent="0.2">
      <c r="B297" s="127"/>
      <c r="C297" s="128" t="s">
        <v>553</v>
      </c>
      <c r="D297" s="128" t="s">
        <v>118</v>
      </c>
      <c r="E297" s="129" t="s">
        <v>736</v>
      </c>
      <c r="F297" s="130" t="s">
        <v>1116</v>
      </c>
      <c r="G297" s="131" t="s">
        <v>1117</v>
      </c>
      <c r="H297" s="132">
        <v>2160</v>
      </c>
      <c r="I297" s="133"/>
      <c r="J297" s="134">
        <f t="shared" si="10"/>
        <v>0</v>
      </c>
      <c r="K297" s="135"/>
      <c r="L297" s="32"/>
      <c r="M297" s="136" t="s">
        <v>1</v>
      </c>
      <c r="N297" s="137" t="s">
        <v>35</v>
      </c>
      <c r="P297" s="138">
        <f t="shared" si="11"/>
        <v>0</v>
      </c>
      <c r="Q297" s="138">
        <v>0</v>
      </c>
      <c r="R297" s="138">
        <f t="shared" si="12"/>
        <v>0</v>
      </c>
      <c r="S297" s="138">
        <v>0</v>
      </c>
      <c r="T297" s="139">
        <f t="shared" si="13"/>
        <v>0</v>
      </c>
      <c r="AR297" s="140" t="s">
        <v>122</v>
      </c>
      <c r="AT297" s="140" t="s">
        <v>118</v>
      </c>
      <c r="AU297" s="140" t="s">
        <v>79</v>
      </c>
      <c r="AY297" s="17" t="s">
        <v>117</v>
      </c>
      <c r="BE297" s="141">
        <f t="shared" si="14"/>
        <v>0</v>
      </c>
      <c r="BF297" s="141">
        <f t="shared" si="15"/>
        <v>0</v>
      </c>
      <c r="BG297" s="141">
        <f t="shared" si="16"/>
        <v>0</v>
      </c>
      <c r="BH297" s="141">
        <f t="shared" si="17"/>
        <v>0</v>
      </c>
      <c r="BI297" s="141">
        <f t="shared" si="18"/>
        <v>0</v>
      </c>
      <c r="BJ297" s="17" t="s">
        <v>77</v>
      </c>
      <c r="BK297" s="141">
        <f t="shared" si="19"/>
        <v>0</v>
      </c>
      <c r="BL297" s="17" t="s">
        <v>122</v>
      </c>
      <c r="BM297" s="140" t="s">
        <v>1118</v>
      </c>
    </row>
    <row r="298" spans="2:65" s="12" customFormat="1" x14ac:dyDescent="0.2">
      <c r="B298" s="153"/>
      <c r="D298" s="154" t="s">
        <v>191</v>
      </c>
      <c r="E298" s="155" t="s">
        <v>1</v>
      </c>
      <c r="F298" s="156" t="s">
        <v>1119</v>
      </c>
      <c r="H298" s="157">
        <v>2160</v>
      </c>
      <c r="I298" s="158"/>
      <c r="L298" s="153"/>
      <c r="M298" s="159"/>
      <c r="T298" s="160"/>
      <c r="AT298" s="155" t="s">
        <v>191</v>
      </c>
      <c r="AU298" s="155" t="s">
        <v>79</v>
      </c>
      <c r="AV298" s="12" t="s">
        <v>79</v>
      </c>
      <c r="AW298" s="12" t="s">
        <v>27</v>
      </c>
      <c r="AX298" s="12" t="s">
        <v>77</v>
      </c>
      <c r="AY298" s="155" t="s">
        <v>117</v>
      </c>
    </row>
    <row r="299" spans="2:65" s="1" customFormat="1" ht="24.15" customHeight="1" x14ac:dyDescent="0.2">
      <c r="B299" s="127"/>
      <c r="C299" s="128" t="s">
        <v>557</v>
      </c>
      <c r="D299" s="128" t="s">
        <v>118</v>
      </c>
      <c r="E299" s="129" t="s">
        <v>741</v>
      </c>
      <c r="F299" s="130" t="s">
        <v>1120</v>
      </c>
      <c r="G299" s="131" t="s">
        <v>738</v>
      </c>
      <c r="H299" s="132">
        <v>10</v>
      </c>
      <c r="I299" s="133"/>
      <c r="J299" s="134">
        <f>ROUND(I299*H299,2)</f>
        <v>0</v>
      </c>
      <c r="K299" s="135"/>
      <c r="L299" s="32"/>
      <c r="M299" s="136" t="s">
        <v>1</v>
      </c>
      <c r="N299" s="137" t="s">
        <v>35</v>
      </c>
      <c r="P299" s="138">
        <f>O299*H299</f>
        <v>0</v>
      </c>
      <c r="Q299" s="138">
        <v>0</v>
      </c>
      <c r="R299" s="138">
        <f>Q299*H299</f>
        <v>0</v>
      </c>
      <c r="S299" s="138">
        <v>0</v>
      </c>
      <c r="T299" s="139">
        <f>S299*H299</f>
        <v>0</v>
      </c>
      <c r="AR299" s="140" t="s">
        <v>122</v>
      </c>
      <c r="AT299" s="140" t="s">
        <v>118</v>
      </c>
      <c r="AU299" s="140" t="s">
        <v>79</v>
      </c>
      <c r="AY299" s="17" t="s">
        <v>117</v>
      </c>
      <c r="BE299" s="141">
        <f>IF(N299="základní",J299,0)</f>
        <v>0</v>
      </c>
      <c r="BF299" s="141">
        <f>IF(N299="snížená",J299,0)</f>
        <v>0</v>
      </c>
      <c r="BG299" s="141">
        <f>IF(N299="zákl. přenesená",J299,0)</f>
        <v>0</v>
      </c>
      <c r="BH299" s="141">
        <f>IF(N299="sníž. přenesená",J299,0)</f>
        <v>0</v>
      </c>
      <c r="BI299" s="141">
        <f>IF(N299="nulová",J299,0)</f>
        <v>0</v>
      </c>
      <c r="BJ299" s="17" t="s">
        <v>77</v>
      </c>
      <c r="BK299" s="141">
        <f>ROUND(I299*H299,2)</f>
        <v>0</v>
      </c>
      <c r="BL299" s="17" t="s">
        <v>122</v>
      </c>
      <c r="BM299" s="140" t="s">
        <v>1121</v>
      </c>
    </row>
    <row r="300" spans="2:65" s="1" customFormat="1" ht="16.5" customHeight="1" x14ac:dyDescent="0.2">
      <c r="B300" s="127"/>
      <c r="C300" s="128" t="s">
        <v>561</v>
      </c>
      <c r="D300" s="128" t="s">
        <v>118</v>
      </c>
      <c r="E300" s="129" t="s">
        <v>745</v>
      </c>
      <c r="F300" s="130" t="s">
        <v>1122</v>
      </c>
      <c r="G300" s="131" t="s">
        <v>189</v>
      </c>
      <c r="H300" s="132">
        <v>544</v>
      </c>
      <c r="I300" s="133"/>
      <c r="J300" s="134">
        <f>ROUND(I300*H300,2)</f>
        <v>0</v>
      </c>
      <c r="K300" s="135"/>
      <c r="L300" s="32"/>
      <c r="M300" s="136" t="s">
        <v>1</v>
      </c>
      <c r="N300" s="137" t="s">
        <v>35</v>
      </c>
      <c r="P300" s="138">
        <f>O300*H300</f>
        <v>0</v>
      </c>
      <c r="Q300" s="138">
        <v>0</v>
      </c>
      <c r="R300" s="138">
        <f>Q300*H300</f>
        <v>0</v>
      </c>
      <c r="S300" s="138">
        <v>0</v>
      </c>
      <c r="T300" s="139">
        <f>S300*H300</f>
        <v>0</v>
      </c>
      <c r="AR300" s="140" t="s">
        <v>122</v>
      </c>
      <c r="AT300" s="140" t="s">
        <v>118</v>
      </c>
      <c r="AU300" s="140" t="s">
        <v>79</v>
      </c>
      <c r="AY300" s="17" t="s">
        <v>117</v>
      </c>
      <c r="BE300" s="141">
        <f>IF(N300="základní",J300,0)</f>
        <v>0</v>
      </c>
      <c r="BF300" s="141">
        <f>IF(N300="snížená",J300,0)</f>
        <v>0</v>
      </c>
      <c r="BG300" s="141">
        <f>IF(N300="zákl. přenesená",J300,0)</f>
        <v>0</v>
      </c>
      <c r="BH300" s="141">
        <f>IF(N300="sníž. přenesená",J300,0)</f>
        <v>0</v>
      </c>
      <c r="BI300" s="141">
        <f>IF(N300="nulová",J300,0)</f>
        <v>0</v>
      </c>
      <c r="BJ300" s="17" t="s">
        <v>77</v>
      </c>
      <c r="BK300" s="141">
        <f>ROUND(I300*H300,2)</f>
        <v>0</v>
      </c>
      <c r="BL300" s="17" t="s">
        <v>122</v>
      </c>
      <c r="BM300" s="140" t="s">
        <v>1123</v>
      </c>
    </row>
    <row r="301" spans="2:65" s="10" customFormat="1" ht="22.95" customHeight="1" x14ac:dyDescent="0.25">
      <c r="B301" s="117"/>
      <c r="D301" s="118" t="s">
        <v>69</v>
      </c>
      <c r="E301" s="151" t="s">
        <v>617</v>
      </c>
      <c r="F301" s="151" t="s">
        <v>753</v>
      </c>
      <c r="I301" s="120"/>
      <c r="J301" s="152">
        <f>BK301</f>
        <v>0</v>
      </c>
      <c r="L301" s="117"/>
      <c r="M301" s="122"/>
      <c r="P301" s="123">
        <f>SUM(P302:P305)</f>
        <v>0</v>
      </c>
      <c r="R301" s="123">
        <f>SUM(R302:R305)</f>
        <v>0</v>
      </c>
      <c r="T301" s="124">
        <f>SUM(T302:T305)</f>
        <v>0</v>
      </c>
      <c r="AR301" s="118" t="s">
        <v>77</v>
      </c>
      <c r="AT301" s="125" t="s">
        <v>69</v>
      </c>
      <c r="AU301" s="125" t="s">
        <v>77</v>
      </c>
      <c r="AY301" s="118" t="s">
        <v>117</v>
      </c>
      <c r="BK301" s="126">
        <f>SUM(BK302:BK305)</f>
        <v>0</v>
      </c>
    </row>
    <row r="302" spans="2:65" s="1" customFormat="1" ht="24.15" customHeight="1" x14ac:dyDescent="0.2">
      <c r="B302" s="127"/>
      <c r="C302" s="128" t="s">
        <v>565</v>
      </c>
      <c r="D302" s="128" t="s">
        <v>118</v>
      </c>
      <c r="E302" s="129" t="s">
        <v>755</v>
      </c>
      <c r="F302" s="130" t="s">
        <v>756</v>
      </c>
      <c r="G302" s="131" t="s">
        <v>189</v>
      </c>
      <c r="H302" s="132">
        <v>4</v>
      </c>
      <c r="I302" s="133"/>
      <c r="J302" s="134">
        <f>ROUND(I302*H302,2)</f>
        <v>0</v>
      </c>
      <c r="K302" s="135"/>
      <c r="L302" s="32"/>
      <c r="M302" s="136" t="s">
        <v>1</v>
      </c>
      <c r="N302" s="137" t="s">
        <v>35</v>
      </c>
      <c r="P302" s="138">
        <f>O302*H302</f>
        <v>0</v>
      </c>
      <c r="Q302" s="138">
        <v>0</v>
      </c>
      <c r="R302" s="138">
        <f>Q302*H302</f>
        <v>0</v>
      </c>
      <c r="S302" s="138">
        <v>0</v>
      </c>
      <c r="T302" s="139">
        <f>S302*H302</f>
        <v>0</v>
      </c>
      <c r="AR302" s="140" t="s">
        <v>122</v>
      </c>
      <c r="AT302" s="140" t="s">
        <v>118</v>
      </c>
      <c r="AU302" s="140" t="s">
        <v>79</v>
      </c>
      <c r="AY302" s="17" t="s">
        <v>117</v>
      </c>
      <c r="BE302" s="141">
        <f>IF(N302="základní",J302,0)</f>
        <v>0</v>
      </c>
      <c r="BF302" s="141">
        <f>IF(N302="snížená",J302,0)</f>
        <v>0</v>
      </c>
      <c r="BG302" s="141">
        <f>IF(N302="zákl. přenesená",J302,0)</f>
        <v>0</v>
      </c>
      <c r="BH302" s="141">
        <f>IF(N302="sníž. přenesená",J302,0)</f>
        <v>0</v>
      </c>
      <c r="BI302" s="141">
        <f>IF(N302="nulová",J302,0)</f>
        <v>0</v>
      </c>
      <c r="BJ302" s="17" t="s">
        <v>77</v>
      </c>
      <c r="BK302" s="141">
        <f>ROUND(I302*H302,2)</f>
        <v>0</v>
      </c>
      <c r="BL302" s="17" t="s">
        <v>122</v>
      </c>
      <c r="BM302" s="140" t="s">
        <v>1124</v>
      </c>
    </row>
    <row r="303" spans="2:65" s="1" customFormat="1" ht="24.15" customHeight="1" x14ac:dyDescent="0.2">
      <c r="B303" s="127"/>
      <c r="C303" s="181" t="s">
        <v>569</v>
      </c>
      <c r="D303" s="181" t="s">
        <v>301</v>
      </c>
      <c r="E303" s="182" t="s">
        <v>759</v>
      </c>
      <c r="F303" s="183" t="s">
        <v>1125</v>
      </c>
      <c r="G303" s="184" t="s">
        <v>189</v>
      </c>
      <c r="H303" s="185">
        <v>4</v>
      </c>
      <c r="I303" s="186"/>
      <c r="J303" s="187">
        <f>ROUND(I303*H303,2)</f>
        <v>0</v>
      </c>
      <c r="K303" s="188"/>
      <c r="L303" s="189"/>
      <c r="M303" s="190" t="s">
        <v>1</v>
      </c>
      <c r="N303" s="191" t="s">
        <v>35</v>
      </c>
      <c r="P303" s="138">
        <f>O303*H303</f>
        <v>0</v>
      </c>
      <c r="Q303" s="138">
        <v>0</v>
      </c>
      <c r="R303" s="138">
        <f>Q303*H303</f>
        <v>0</v>
      </c>
      <c r="S303" s="138">
        <v>0</v>
      </c>
      <c r="T303" s="139">
        <f>S303*H303</f>
        <v>0</v>
      </c>
      <c r="AR303" s="140" t="s">
        <v>145</v>
      </c>
      <c r="AT303" s="140" t="s">
        <v>301</v>
      </c>
      <c r="AU303" s="140" t="s">
        <v>79</v>
      </c>
      <c r="AY303" s="17" t="s">
        <v>117</v>
      </c>
      <c r="BE303" s="141">
        <f>IF(N303="základní",J303,0)</f>
        <v>0</v>
      </c>
      <c r="BF303" s="141">
        <f>IF(N303="snížená",J303,0)</f>
        <v>0</v>
      </c>
      <c r="BG303" s="141">
        <f>IF(N303="zákl. přenesená",J303,0)</f>
        <v>0</v>
      </c>
      <c r="BH303" s="141">
        <f>IF(N303="sníž. přenesená",J303,0)</f>
        <v>0</v>
      </c>
      <c r="BI303" s="141">
        <f>IF(N303="nulová",J303,0)</f>
        <v>0</v>
      </c>
      <c r="BJ303" s="17" t="s">
        <v>77</v>
      </c>
      <c r="BK303" s="141">
        <f>ROUND(I303*H303,2)</f>
        <v>0</v>
      </c>
      <c r="BL303" s="17" t="s">
        <v>122</v>
      </c>
      <c r="BM303" s="140" t="s">
        <v>1126</v>
      </c>
    </row>
    <row r="304" spans="2:65" s="1" customFormat="1" ht="24.15" customHeight="1" x14ac:dyDescent="0.2">
      <c r="B304" s="127"/>
      <c r="C304" s="128" t="s">
        <v>573</v>
      </c>
      <c r="D304" s="128" t="s">
        <v>118</v>
      </c>
      <c r="E304" s="129" t="s">
        <v>763</v>
      </c>
      <c r="F304" s="130" t="s">
        <v>1127</v>
      </c>
      <c r="G304" s="131" t="s">
        <v>189</v>
      </c>
      <c r="H304" s="132">
        <v>10</v>
      </c>
      <c r="I304" s="133"/>
      <c r="J304" s="134">
        <f>ROUND(I304*H304,2)</f>
        <v>0</v>
      </c>
      <c r="K304" s="135"/>
      <c r="L304" s="32"/>
      <c r="M304" s="136" t="s">
        <v>1</v>
      </c>
      <c r="N304" s="137" t="s">
        <v>35</v>
      </c>
      <c r="P304" s="138">
        <f>O304*H304</f>
        <v>0</v>
      </c>
      <c r="Q304" s="138">
        <v>0</v>
      </c>
      <c r="R304" s="138">
        <f>Q304*H304</f>
        <v>0</v>
      </c>
      <c r="S304" s="138">
        <v>0</v>
      </c>
      <c r="T304" s="139">
        <f>S304*H304</f>
        <v>0</v>
      </c>
      <c r="AR304" s="140" t="s">
        <v>122</v>
      </c>
      <c r="AT304" s="140" t="s">
        <v>118</v>
      </c>
      <c r="AU304" s="140" t="s">
        <v>79</v>
      </c>
      <c r="AY304" s="17" t="s">
        <v>117</v>
      </c>
      <c r="BE304" s="141">
        <f>IF(N304="základní",J304,0)</f>
        <v>0</v>
      </c>
      <c r="BF304" s="141">
        <f>IF(N304="snížená",J304,0)</f>
        <v>0</v>
      </c>
      <c r="BG304" s="141">
        <f>IF(N304="zákl. přenesená",J304,0)</f>
        <v>0</v>
      </c>
      <c r="BH304" s="141">
        <f>IF(N304="sníž. přenesená",J304,0)</f>
        <v>0</v>
      </c>
      <c r="BI304" s="141">
        <f>IF(N304="nulová",J304,0)</f>
        <v>0</v>
      </c>
      <c r="BJ304" s="17" t="s">
        <v>77</v>
      </c>
      <c r="BK304" s="141">
        <f>ROUND(I304*H304,2)</f>
        <v>0</v>
      </c>
      <c r="BL304" s="17" t="s">
        <v>122</v>
      </c>
      <c r="BM304" s="140" t="s">
        <v>1128</v>
      </c>
    </row>
    <row r="305" spans="2:65" s="1" customFormat="1" ht="24.15" customHeight="1" x14ac:dyDescent="0.2">
      <c r="B305" s="127"/>
      <c r="C305" s="181" t="s">
        <v>577</v>
      </c>
      <c r="D305" s="181" t="s">
        <v>301</v>
      </c>
      <c r="E305" s="182" t="s">
        <v>767</v>
      </c>
      <c r="F305" s="183" t="s">
        <v>768</v>
      </c>
      <c r="G305" s="184" t="s">
        <v>421</v>
      </c>
      <c r="H305" s="185">
        <v>10</v>
      </c>
      <c r="I305" s="186"/>
      <c r="J305" s="187">
        <f>ROUND(I305*H305,2)</f>
        <v>0</v>
      </c>
      <c r="K305" s="188"/>
      <c r="L305" s="189"/>
      <c r="M305" s="190" t="s">
        <v>1</v>
      </c>
      <c r="N305" s="191" t="s">
        <v>35</v>
      </c>
      <c r="P305" s="138">
        <f>O305*H305</f>
        <v>0</v>
      </c>
      <c r="Q305" s="138">
        <v>0</v>
      </c>
      <c r="R305" s="138">
        <f>Q305*H305</f>
        <v>0</v>
      </c>
      <c r="S305" s="138">
        <v>0</v>
      </c>
      <c r="T305" s="139">
        <f>S305*H305</f>
        <v>0</v>
      </c>
      <c r="AR305" s="140" t="s">
        <v>145</v>
      </c>
      <c r="AT305" s="140" t="s">
        <v>301</v>
      </c>
      <c r="AU305" s="140" t="s">
        <v>79</v>
      </c>
      <c r="AY305" s="17" t="s">
        <v>117</v>
      </c>
      <c r="BE305" s="141">
        <f>IF(N305="základní",J305,0)</f>
        <v>0</v>
      </c>
      <c r="BF305" s="141">
        <f>IF(N305="snížená",J305,0)</f>
        <v>0</v>
      </c>
      <c r="BG305" s="141">
        <f>IF(N305="zákl. přenesená",J305,0)</f>
        <v>0</v>
      </c>
      <c r="BH305" s="141">
        <f>IF(N305="sníž. přenesená",J305,0)</f>
        <v>0</v>
      </c>
      <c r="BI305" s="141">
        <f>IF(N305="nulová",J305,0)</f>
        <v>0</v>
      </c>
      <c r="BJ305" s="17" t="s">
        <v>77</v>
      </c>
      <c r="BK305" s="141">
        <f>ROUND(I305*H305,2)</f>
        <v>0</v>
      </c>
      <c r="BL305" s="17" t="s">
        <v>122</v>
      </c>
      <c r="BM305" s="140" t="s">
        <v>1129</v>
      </c>
    </row>
    <row r="306" spans="2:65" s="10" customFormat="1" ht="22.95" customHeight="1" x14ac:dyDescent="0.25">
      <c r="B306" s="117"/>
      <c r="D306" s="118" t="s">
        <v>69</v>
      </c>
      <c r="E306" s="151" t="s">
        <v>1130</v>
      </c>
      <c r="F306" s="151" t="s">
        <v>770</v>
      </c>
      <c r="I306" s="120"/>
      <c r="J306" s="152">
        <f>BK306</f>
        <v>0</v>
      </c>
      <c r="L306" s="117"/>
      <c r="M306" s="122"/>
      <c r="P306" s="123">
        <f>SUM(P307:P308)</f>
        <v>0</v>
      </c>
      <c r="R306" s="123">
        <f>SUM(R307:R308)</f>
        <v>0</v>
      </c>
      <c r="T306" s="124">
        <f>SUM(T307:T308)</f>
        <v>0</v>
      </c>
      <c r="AR306" s="118" t="s">
        <v>77</v>
      </c>
      <c r="AT306" s="125" t="s">
        <v>69</v>
      </c>
      <c r="AU306" s="125" t="s">
        <v>77</v>
      </c>
      <c r="AY306" s="118" t="s">
        <v>117</v>
      </c>
      <c r="BK306" s="126">
        <f>SUM(BK307:BK308)</f>
        <v>0</v>
      </c>
    </row>
    <row r="307" spans="2:65" s="1" customFormat="1" ht="24.15" customHeight="1" x14ac:dyDescent="0.2">
      <c r="B307" s="127"/>
      <c r="C307" s="128" t="s">
        <v>581</v>
      </c>
      <c r="D307" s="128" t="s">
        <v>118</v>
      </c>
      <c r="E307" s="129" t="s">
        <v>772</v>
      </c>
      <c r="F307" s="130" t="s">
        <v>773</v>
      </c>
      <c r="G307" s="131" t="s">
        <v>189</v>
      </c>
      <c r="H307" s="132">
        <v>3.3</v>
      </c>
      <c r="I307" s="133"/>
      <c r="J307" s="134">
        <f>ROUND(I307*H307,2)</f>
        <v>0</v>
      </c>
      <c r="K307" s="135"/>
      <c r="L307" s="32"/>
      <c r="M307" s="136" t="s">
        <v>1</v>
      </c>
      <c r="N307" s="137" t="s">
        <v>35</v>
      </c>
      <c r="P307" s="138">
        <f>O307*H307</f>
        <v>0</v>
      </c>
      <c r="Q307" s="138">
        <v>0</v>
      </c>
      <c r="R307" s="138">
        <f>Q307*H307</f>
        <v>0</v>
      </c>
      <c r="S307" s="138">
        <v>0</v>
      </c>
      <c r="T307" s="139">
        <f>S307*H307</f>
        <v>0</v>
      </c>
      <c r="AR307" s="140" t="s">
        <v>122</v>
      </c>
      <c r="AT307" s="140" t="s">
        <v>118</v>
      </c>
      <c r="AU307" s="140" t="s">
        <v>79</v>
      </c>
      <c r="AY307" s="17" t="s">
        <v>117</v>
      </c>
      <c r="BE307" s="141">
        <f>IF(N307="základní",J307,0)</f>
        <v>0</v>
      </c>
      <c r="BF307" s="141">
        <f>IF(N307="snížená",J307,0)</f>
        <v>0</v>
      </c>
      <c r="BG307" s="141">
        <f>IF(N307="zákl. přenesená",J307,0)</f>
        <v>0</v>
      </c>
      <c r="BH307" s="141">
        <f>IF(N307="sníž. přenesená",J307,0)</f>
        <v>0</v>
      </c>
      <c r="BI307" s="141">
        <f>IF(N307="nulová",J307,0)</f>
        <v>0</v>
      </c>
      <c r="BJ307" s="17" t="s">
        <v>77</v>
      </c>
      <c r="BK307" s="141">
        <f>ROUND(I307*H307,2)</f>
        <v>0</v>
      </c>
      <c r="BL307" s="17" t="s">
        <v>122</v>
      </c>
      <c r="BM307" s="140" t="s">
        <v>1131</v>
      </c>
    </row>
    <row r="308" spans="2:65" s="1" customFormat="1" ht="24.15" customHeight="1" x14ac:dyDescent="0.2">
      <c r="B308" s="127"/>
      <c r="C308" s="181" t="s">
        <v>585</v>
      </c>
      <c r="D308" s="181" t="s">
        <v>301</v>
      </c>
      <c r="E308" s="182" t="s">
        <v>776</v>
      </c>
      <c r="F308" s="183" t="s">
        <v>777</v>
      </c>
      <c r="G308" s="184" t="s">
        <v>421</v>
      </c>
      <c r="H308" s="185">
        <v>10</v>
      </c>
      <c r="I308" s="186"/>
      <c r="J308" s="187">
        <f>ROUND(I308*H308,2)</f>
        <v>0</v>
      </c>
      <c r="K308" s="188"/>
      <c r="L308" s="189"/>
      <c r="M308" s="190" t="s">
        <v>1</v>
      </c>
      <c r="N308" s="191" t="s">
        <v>35</v>
      </c>
      <c r="P308" s="138">
        <f>O308*H308</f>
        <v>0</v>
      </c>
      <c r="Q308" s="138">
        <v>0</v>
      </c>
      <c r="R308" s="138">
        <f>Q308*H308</f>
        <v>0</v>
      </c>
      <c r="S308" s="138">
        <v>0</v>
      </c>
      <c r="T308" s="139">
        <f>S308*H308</f>
        <v>0</v>
      </c>
      <c r="AR308" s="140" t="s">
        <v>145</v>
      </c>
      <c r="AT308" s="140" t="s">
        <v>301</v>
      </c>
      <c r="AU308" s="140" t="s">
        <v>79</v>
      </c>
      <c r="AY308" s="17" t="s">
        <v>117</v>
      </c>
      <c r="BE308" s="141">
        <f>IF(N308="základní",J308,0)</f>
        <v>0</v>
      </c>
      <c r="BF308" s="141">
        <f>IF(N308="snížená",J308,0)</f>
        <v>0</v>
      </c>
      <c r="BG308" s="141">
        <f>IF(N308="zákl. přenesená",J308,0)</f>
        <v>0</v>
      </c>
      <c r="BH308" s="141">
        <f>IF(N308="sníž. přenesená",J308,0)</f>
        <v>0</v>
      </c>
      <c r="BI308" s="141">
        <f>IF(N308="nulová",J308,0)</f>
        <v>0</v>
      </c>
      <c r="BJ308" s="17" t="s">
        <v>77</v>
      </c>
      <c r="BK308" s="141">
        <f>ROUND(I308*H308,2)</f>
        <v>0</v>
      </c>
      <c r="BL308" s="17" t="s">
        <v>122</v>
      </c>
      <c r="BM308" s="140" t="s">
        <v>1132</v>
      </c>
    </row>
    <row r="309" spans="2:65" s="10" customFormat="1" ht="22.95" customHeight="1" x14ac:dyDescent="0.25">
      <c r="B309" s="117"/>
      <c r="D309" s="118" t="s">
        <v>69</v>
      </c>
      <c r="E309" s="151" t="s">
        <v>1133</v>
      </c>
      <c r="F309" s="151" t="s">
        <v>779</v>
      </c>
      <c r="I309" s="120"/>
      <c r="J309" s="152">
        <f>BK309</f>
        <v>0</v>
      </c>
      <c r="L309" s="117"/>
      <c r="M309" s="122"/>
      <c r="P309" s="123">
        <f>SUM(P310:P329)</f>
        <v>0</v>
      </c>
      <c r="R309" s="123">
        <f>SUM(R310:R329)</f>
        <v>0</v>
      </c>
      <c r="T309" s="124">
        <f>SUM(T310:T329)</f>
        <v>0</v>
      </c>
      <c r="AR309" s="118" t="s">
        <v>77</v>
      </c>
      <c r="AT309" s="125" t="s">
        <v>69</v>
      </c>
      <c r="AU309" s="125" t="s">
        <v>77</v>
      </c>
      <c r="AY309" s="118" t="s">
        <v>117</v>
      </c>
      <c r="BK309" s="126">
        <f>SUM(BK310:BK329)</f>
        <v>0</v>
      </c>
    </row>
    <row r="310" spans="2:65" s="1" customFormat="1" ht="16.5" customHeight="1" x14ac:dyDescent="0.2">
      <c r="B310" s="127"/>
      <c r="C310" s="128" t="s">
        <v>589</v>
      </c>
      <c r="D310" s="128" t="s">
        <v>118</v>
      </c>
      <c r="E310" s="129" t="s">
        <v>1134</v>
      </c>
      <c r="F310" s="130" t="s">
        <v>782</v>
      </c>
      <c r="G310" s="131" t="s">
        <v>217</v>
      </c>
      <c r="H310" s="132">
        <v>22</v>
      </c>
      <c r="I310" s="133"/>
      <c r="J310" s="134">
        <f>ROUND(I310*H310,2)</f>
        <v>0</v>
      </c>
      <c r="K310" s="135"/>
      <c r="L310" s="32"/>
      <c r="M310" s="136" t="s">
        <v>1</v>
      </c>
      <c r="N310" s="137" t="s">
        <v>35</v>
      </c>
      <c r="P310" s="138">
        <f>O310*H310</f>
        <v>0</v>
      </c>
      <c r="Q310" s="138">
        <v>0</v>
      </c>
      <c r="R310" s="138">
        <f>Q310*H310</f>
        <v>0</v>
      </c>
      <c r="S310" s="138">
        <v>0</v>
      </c>
      <c r="T310" s="139">
        <f>S310*H310</f>
        <v>0</v>
      </c>
      <c r="AR310" s="140" t="s">
        <v>122</v>
      </c>
      <c r="AT310" s="140" t="s">
        <v>118</v>
      </c>
      <c r="AU310" s="140" t="s">
        <v>79</v>
      </c>
      <c r="AY310" s="17" t="s">
        <v>117</v>
      </c>
      <c r="BE310" s="141">
        <f>IF(N310="základní",J310,0)</f>
        <v>0</v>
      </c>
      <c r="BF310" s="141">
        <f>IF(N310="snížená",J310,0)</f>
        <v>0</v>
      </c>
      <c r="BG310" s="141">
        <f>IF(N310="zákl. přenesená",J310,0)</f>
        <v>0</v>
      </c>
      <c r="BH310" s="141">
        <f>IF(N310="sníž. přenesená",J310,0)</f>
        <v>0</v>
      </c>
      <c r="BI310" s="141">
        <f>IF(N310="nulová",J310,0)</f>
        <v>0</v>
      </c>
      <c r="BJ310" s="17" t="s">
        <v>77</v>
      </c>
      <c r="BK310" s="141">
        <f>ROUND(I310*H310,2)</f>
        <v>0</v>
      </c>
      <c r="BL310" s="17" t="s">
        <v>122</v>
      </c>
      <c r="BM310" s="140" t="s">
        <v>1135</v>
      </c>
    </row>
    <row r="311" spans="2:65" s="12" customFormat="1" x14ac:dyDescent="0.2">
      <c r="B311" s="153"/>
      <c r="D311" s="154" t="s">
        <v>191</v>
      </c>
      <c r="E311" s="155" t="s">
        <v>1</v>
      </c>
      <c r="F311" s="156" t="s">
        <v>1136</v>
      </c>
      <c r="H311" s="157">
        <v>22</v>
      </c>
      <c r="I311" s="158"/>
      <c r="L311" s="153"/>
      <c r="M311" s="159"/>
      <c r="T311" s="160"/>
      <c r="AT311" s="155" t="s">
        <v>191</v>
      </c>
      <c r="AU311" s="155" t="s">
        <v>79</v>
      </c>
      <c r="AV311" s="12" t="s">
        <v>79</v>
      </c>
      <c r="AW311" s="12" t="s">
        <v>27</v>
      </c>
      <c r="AX311" s="12" t="s">
        <v>77</v>
      </c>
      <c r="AY311" s="155" t="s">
        <v>117</v>
      </c>
    </row>
    <row r="312" spans="2:65" s="1" customFormat="1" ht="16.5" customHeight="1" x14ac:dyDescent="0.2">
      <c r="B312" s="127"/>
      <c r="C312" s="128" t="s">
        <v>593</v>
      </c>
      <c r="D312" s="128" t="s">
        <v>118</v>
      </c>
      <c r="E312" s="129" t="s">
        <v>791</v>
      </c>
      <c r="F312" s="130" t="s">
        <v>792</v>
      </c>
      <c r="G312" s="131" t="s">
        <v>217</v>
      </c>
      <c r="H312" s="132">
        <v>1.8</v>
      </c>
      <c r="I312" s="133"/>
      <c r="J312" s="134">
        <f>ROUND(I312*H312,2)</f>
        <v>0</v>
      </c>
      <c r="K312" s="135"/>
      <c r="L312" s="32"/>
      <c r="M312" s="136" t="s">
        <v>1</v>
      </c>
      <c r="N312" s="137" t="s">
        <v>35</v>
      </c>
      <c r="P312" s="138">
        <f>O312*H312</f>
        <v>0</v>
      </c>
      <c r="Q312" s="138">
        <v>0</v>
      </c>
      <c r="R312" s="138">
        <f>Q312*H312</f>
        <v>0</v>
      </c>
      <c r="S312" s="138">
        <v>0</v>
      </c>
      <c r="T312" s="139">
        <f>S312*H312</f>
        <v>0</v>
      </c>
      <c r="AR312" s="140" t="s">
        <v>122</v>
      </c>
      <c r="AT312" s="140" t="s">
        <v>118</v>
      </c>
      <c r="AU312" s="140" t="s">
        <v>79</v>
      </c>
      <c r="AY312" s="17" t="s">
        <v>117</v>
      </c>
      <c r="BE312" s="141">
        <f>IF(N312="základní",J312,0)</f>
        <v>0</v>
      </c>
      <c r="BF312" s="141">
        <f>IF(N312="snížená",J312,0)</f>
        <v>0</v>
      </c>
      <c r="BG312" s="141">
        <f>IF(N312="zákl. přenesená",J312,0)</f>
        <v>0</v>
      </c>
      <c r="BH312" s="141">
        <f>IF(N312="sníž. přenesená",J312,0)</f>
        <v>0</v>
      </c>
      <c r="BI312" s="141">
        <f>IF(N312="nulová",J312,0)</f>
        <v>0</v>
      </c>
      <c r="BJ312" s="17" t="s">
        <v>77</v>
      </c>
      <c r="BK312" s="141">
        <f>ROUND(I312*H312,2)</f>
        <v>0</v>
      </c>
      <c r="BL312" s="17" t="s">
        <v>122</v>
      </c>
      <c r="BM312" s="140" t="s">
        <v>1137</v>
      </c>
    </row>
    <row r="313" spans="2:65" s="12" customFormat="1" x14ac:dyDescent="0.2">
      <c r="B313" s="153"/>
      <c r="D313" s="154" t="s">
        <v>191</v>
      </c>
      <c r="E313" s="155" t="s">
        <v>1</v>
      </c>
      <c r="F313" s="156" t="s">
        <v>1138</v>
      </c>
      <c r="H313" s="157">
        <v>1.8</v>
      </c>
      <c r="I313" s="158"/>
      <c r="L313" s="153"/>
      <c r="M313" s="159"/>
      <c r="T313" s="160"/>
      <c r="AT313" s="155" t="s">
        <v>191</v>
      </c>
      <c r="AU313" s="155" t="s">
        <v>79</v>
      </c>
      <c r="AV313" s="12" t="s">
        <v>79</v>
      </c>
      <c r="AW313" s="12" t="s">
        <v>27</v>
      </c>
      <c r="AX313" s="12" t="s">
        <v>77</v>
      </c>
      <c r="AY313" s="155" t="s">
        <v>117</v>
      </c>
    </row>
    <row r="314" spans="2:65" s="1" customFormat="1" ht="21.75" customHeight="1" x14ac:dyDescent="0.2">
      <c r="B314" s="127"/>
      <c r="C314" s="128" t="s">
        <v>597</v>
      </c>
      <c r="D314" s="128" t="s">
        <v>118</v>
      </c>
      <c r="E314" s="129" t="s">
        <v>809</v>
      </c>
      <c r="F314" s="130" t="s">
        <v>810</v>
      </c>
      <c r="G314" s="131" t="s">
        <v>189</v>
      </c>
      <c r="H314" s="132">
        <v>10</v>
      </c>
      <c r="I314" s="133"/>
      <c r="J314" s="134">
        <f>ROUND(I314*H314,2)</f>
        <v>0</v>
      </c>
      <c r="K314" s="135"/>
      <c r="L314" s="32"/>
      <c r="M314" s="136" t="s">
        <v>1</v>
      </c>
      <c r="N314" s="137" t="s">
        <v>35</v>
      </c>
      <c r="P314" s="138">
        <f>O314*H314</f>
        <v>0</v>
      </c>
      <c r="Q314" s="138">
        <v>0</v>
      </c>
      <c r="R314" s="138">
        <f>Q314*H314</f>
        <v>0</v>
      </c>
      <c r="S314" s="138">
        <v>0</v>
      </c>
      <c r="T314" s="139">
        <f>S314*H314</f>
        <v>0</v>
      </c>
      <c r="AR314" s="140" t="s">
        <v>122</v>
      </c>
      <c r="AT314" s="140" t="s">
        <v>118</v>
      </c>
      <c r="AU314" s="140" t="s">
        <v>79</v>
      </c>
      <c r="AY314" s="17" t="s">
        <v>117</v>
      </c>
      <c r="BE314" s="141">
        <f>IF(N314="základní",J314,0)</f>
        <v>0</v>
      </c>
      <c r="BF314" s="141">
        <f>IF(N314="snížená",J314,0)</f>
        <v>0</v>
      </c>
      <c r="BG314" s="141">
        <f>IF(N314="zákl. přenesená",J314,0)</f>
        <v>0</v>
      </c>
      <c r="BH314" s="141">
        <f>IF(N314="sníž. přenesená",J314,0)</f>
        <v>0</v>
      </c>
      <c r="BI314" s="141">
        <f>IF(N314="nulová",J314,0)</f>
        <v>0</v>
      </c>
      <c r="BJ314" s="17" t="s">
        <v>77</v>
      </c>
      <c r="BK314" s="141">
        <f>ROUND(I314*H314,2)</f>
        <v>0</v>
      </c>
      <c r="BL314" s="17" t="s">
        <v>122</v>
      </c>
      <c r="BM314" s="140" t="s">
        <v>1139</v>
      </c>
    </row>
    <row r="315" spans="2:65" s="1" customFormat="1" ht="16.5" customHeight="1" x14ac:dyDescent="0.2">
      <c r="B315" s="127"/>
      <c r="C315" s="128" t="s">
        <v>601</v>
      </c>
      <c r="D315" s="128" t="s">
        <v>118</v>
      </c>
      <c r="E315" s="129" t="s">
        <v>814</v>
      </c>
      <c r="F315" s="130" t="s">
        <v>815</v>
      </c>
      <c r="G315" s="131" t="s">
        <v>189</v>
      </c>
      <c r="H315" s="132">
        <v>4</v>
      </c>
      <c r="I315" s="133"/>
      <c r="J315" s="134">
        <f>ROUND(I315*H315,2)</f>
        <v>0</v>
      </c>
      <c r="K315" s="135"/>
      <c r="L315" s="32"/>
      <c r="M315" s="136" t="s">
        <v>1</v>
      </c>
      <c r="N315" s="137" t="s">
        <v>35</v>
      </c>
      <c r="P315" s="138">
        <f>O315*H315</f>
        <v>0</v>
      </c>
      <c r="Q315" s="138">
        <v>0</v>
      </c>
      <c r="R315" s="138">
        <f>Q315*H315</f>
        <v>0</v>
      </c>
      <c r="S315" s="138">
        <v>0</v>
      </c>
      <c r="T315" s="139">
        <f>S315*H315</f>
        <v>0</v>
      </c>
      <c r="AR315" s="140" t="s">
        <v>122</v>
      </c>
      <c r="AT315" s="140" t="s">
        <v>118</v>
      </c>
      <c r="AU315" s="140" t="s">
        <v>79</v>
      </c>
      <c r="AY315" s="17" t="s">
        <v>117</v>
      </c>
      <c r="BE315" s="141">
        <f>IF(N315="základní",J315,0)</f>
        <v>0</v>
      </c>
      <c r="BF315" s="141">
        <f>IF(N315="snížená",J315,0)</f>
        <v>0</v>
      </c>
      <c r="BG315" s="141">
        <f>IF(N315="zákl. přenesená",J315,0)</f>
        <v>0</v>
      </c>
      <c r="BH315" s="141">
        <f>IF(N315="sníž. přenesená",J315,0)</f>
        <v>0</v>
      </c>
      <c r="BI315" s="141">
        <f>IF(N315="nulová",J315,0)</f>
        <v>0</v>
      </c>
      <c r="BJ315" s="17" t="s">
        <v>77</v>
      </c>
      <c r="BK315" s="141">
        <f>ROUND(I315*H315,2)</f>
        <v>0</v>
      </c>
      <c r="BL315" s="17" t="s">
        <v>122</v>
      </c>
      <c r="BM315" s="140" t="s">
        <v>1140</v>
      </c>
    </row>
    <row r="316" spans="2:65" s="1" customFormat="1" ht="24.15" customHeight="1" x14ac:dyDescent="0.2">
      <c r="B316" s="127"/>
      <c r="C316" s="128" t="s">
        <v>605</v>
      </c>
      <c r="D316" s="128" t="s">
        <v>118</v>
      </c>
      <c r="E316" s="129" t="s">
        <v>1141</v>
      </c>
      <c r="F316" s="130" t="s">
        <v>1142</v>
      </c>
      <c r="G316" s="131" t="s">
        <v>189</v>
      </c>
      <c r="H316" s="132">
        <v>497</v>
      </c>
      <c r="I316" s="133"/>
      <c r="J316" s="134">
        <f>ROUND(I316*H316,2)</f>
        <v>0</v>
      </c>
      <c r="K316" s="135"/>
      <c r="L316" s="32"/>
      <c r="M316" s="136" t="s">
        <v>1</v>
      </c>
      <c r="N316" s="137" t="s">
        <v>35</v>
      </c>
      <c r="P316" s="138">
        <f>O316*H316</f>
        <v>0</v>
      </c>
      <c r="Q316" s="138">
        <v>0</v>
      </c>
      <c r="R316" s="138">
        <f>Q316*H316</f>
        <v>0</v>
      </c>
      <c r="S316" s="138">
        <v>0</v>
      </c>
      <c r="T316" s="139">
        <f>S316*H316</f>
        <v>0</v>
      </c>
      <c r="AR316" s="140" t="s">
        <v>122</v>
      </c>
      <c r="AT316" s="140" t="s">
        <v>118</v>
      </c>
      <c r="AU316" s="140" t="s">
        <v>79</v>
      </c>
      <c r="AY316" s="17" t="s">
        <v>117</v>
      </c>
      <c r="BE316" s="141">
        <f>IF(N316="základní",J316,0)</f>
        <v>0</v>
      </c>
      <c r="BF316" s="141">
        <f>IF(N316="snížená",J316,0)</f>
        <v>0</v>
      </c>
      <c r="BG316" s="141">
        <f>IF(N316="zákl. přenesená",J316,0)</f>
        <v>0</v>
      </c>
      <c r="BH316" s="141">
        <f>IF(N316="sníž. přenesená",J316,0)</f>
        <v>0</v>
      </c>
      <c r="BI316" s="141">
        <f>IF(N316="nulová",J316,0)</f>
        <v>0</v>
      </c>
      <c r="BJ316" s="17" t="s">
        <v>77</v>
      </c>
      <c r="BK316" s="141">
        <f>ROUND(I316*H316,2)</f>
        <v>0</v>
      </c>
      <c r="BL316" s="17" t="s">
        <v>122</v>
      </c>
      <c r="BM316" s="140" t="s">
        <v>1143</v>
      </c>
    </row>
    <row r="317" spans="2:65" s="1" customFormat="1" ht="24.15" customHeight="1" x14ac:dyDescent="0.2">
      <c r="B317" s="127"/>
      <c r="C317" s="128" t="s">
        <v>609</v>
      </c>
      <c r="D317" s="128" t="s">
        <v>118</v>
      </c>
      <c r="E317" s="129" t="s">
        <v>1144</v>
      </c>
      <c r="F317" s="130" t="s">
        <v>1145</v>
      </c>
      <c r="G317" s="131" t="s">
        <v>421</v>
      </c>
      <c r="H317" s="132">
        <v>1</v>
      </c>
      <c r="I317" s="133"/>
      <c r="J317" s="134">
        <f>ROUND(I317*H317,2)</f>
        <v>0</v>
      </c>
      <c r="K317" s="135"/>
      <c r="L317" s="32"/>
      <c r="M317" s="136" t="s">
        <v>1</v>
      </c>
      <c r="N317" s="137" t="s">
        <v>35</v>
      </c>
      <c r="P317" s="138">
        <f>O317*H317</f>
        <v>0</v>
      </c>
      <c r="Q317" s="138">
        <v>0</v>
      </c>
      <c r="R317" s="138">
        <f>Q317*H317</f>
        <v>0</v>
      </c>
      <c r="S317" s="138">
        <v>0</v>
      </c>
      <c r="T317" s="139">
        <f>S317*H317</f>
        <v>0</v>
      </c>
      <c r="AR317" s="140" t="s">
        <v>122</v>
      </c>
      <c r="AT317" s="140" t="s">
        <v>118</v>
      </c>
      <c r="AU317" s="140" t="s">
        <v>79</v>
      </c>
      <c r="AY317" s="17" t="s">
        <v>117</v>
      </c>
      <c r="BE317" s="141">
        <f>IF(N317="základní",J317,0)</f>
        <v>0</v>
      </c>
      <c r="BF317" s="141">
        <f>IF(N317="snížená",J317,0)</f>
        <v>0</v>
      </c>
      <c r="BG317" s="141">
        <f>IF(N317="zákl. přenesená",J317,0)</f>
        <v>0</v>
      </c>
      <c r="BH317" s="141">
        <f>IF(N317="sníž. přenesená",J317,0)</f>
        <v>0</v>
      </c>
      <c r="BI317" s="141">
        <f>IF(N317="nulová",J317,0)</f>
        <v>0</v>
      </c>
      <c r="BJ317" s="17" t="s">
        <v>77</v>
      </c>
      <c r="BK317" s="141">
        <f>ROUND(I317*H317,2)</f>
        <v>0</v>
      </c>
      <c r="BL317" s="17" t="s">
        <v>122</v>
      </c>
      <c r="BM317" s="140" t="s">
        <v>1146</v>
      </c>
    </row>
    <row r="318" spans="2:65" s="12" customFormat="1" x14ac:dyDescent="0.2">
      <c r="B318" s="153"/>
      <c r="D318" s="154" t="s">
        <v>191</v>
      </c>
      <c r="E318" s="155" t="s">
        <v>1</v>
      </c>
      <c r="F318" s="156" t="s">
        <v>1147</v>
      </c>
      <c r="H318" s="157">
        <v>1</v>
      </c>
      <c r="I318" s="158"/>
      <c r="L318" s="153"/>
      <c r="M318" s="159"/>
      <c r="T318" s="160"/>
      <c r="AT318" s="155" t="s">
        <v>191</v>
      </c>
      <c r="AU318" s="155" t="s">
        <v>79</v>
      </c>
      <c r="AV318" s="12" t="s">
        <v>79</v>
      </c>
      <c r="AW318" s="12" t="s">
        <v>27</v>
      </c>
      <c r="AX318" s="12" t="s">
        <v>77</v>
      </c>
      <c r="AY318" s="155" t="s">
        <v>117</v>
      </c>
    </row>
    <row r="319" spans="2:65" s="1" customFormat="1" ht="24.15" customHeight="1" x14ac:dyDescent="0.2">
      <c r="B319" s="127"/>
      <c r="C319" s="128" t="s">
        <v>613</v>
      </c>
      <c r="D319" s="128" t="s">
        <v>118</v>
      </c>
      <c r="E319" s="129" t="s">
        <v>1148</v>
      </c>
      <c r="F319" s="130" t="s">
        <v>1149</v>
      </c>
      <c r="G319" s="131" t="s">
        <v>421</v>
      </c>
      <c r="H319" s="132">
        <v>1</v>
      </c>
      <c r="I319" s="133"/>
      <c r="J319" s="134">
        <f>ROUND(I319*H319,2)</f>
        <v>0</v>
      </c>
      <c r="K319" s="135"/>
      <c r="L319" s="32"/>
      <c r="M319" s="136" t="s">
        <v>1</v>
      </c>
      <c r="N319" s="137" t="s">
        <v>35</v>
      </c>
      <c r="P319" s="138">
        <f>O319*H319</f>
        <v>0</v>
      </c>
      <c r="Q319" s="138">
        <v>0</v>
      </c>
      <c r="R319" s="138">
        <f>Q319*H319</f>
        <v>0</v>
      </c>
      <c r="S319" s="138">
        <v>0</v>
      </c>
      <c r="T319" s="139">
        <f>S319*H319</f>
        <v>0</v>
      </c>
      <c r="AR319" s="140" t="s">
        <v>122</v>
      </c>
      <c r="AT319" s="140" t="s">
        <v>118</v>
      </c>
      <c r="AU319" s="140" t="s">
        <v>79</v>
      </c>
      <c r="AY319" s="17" t="s">
        <v>117</v>
      </c>
      <c r="BE319" s="141">
        <f>IF(N319="základní",J319,0)</f>
        <v>0</v>
      </c>
      <c r="BF319" s="141">
        <f>IF(N319="snížená",J319,0)</f>
        <v>0</v>
      </c>
      <c r="BG319" s="141">
        <f>IF(N319="zákl. přenesená",J319,0)</f>
        <v>0</v>
      </c>
      <c r="BH319" s="141">
        <f>IF(N319="sníž. přenesená",J319,0)</f>
        <v>0</v>
      </c>
      <c r="BI319" s="141">
        <f>IF(N319="nulová",J319,0)</f>
        <v>0</v>
      </c>
      <c r="BJ319" s="17" t="s">
        <v>77</v>
      </c>
      <c r="BK319" s="141">
        <f>ROUND(I319*H319,2)</f>
        <v>0</v>
      </c>
      <c r="BL319" s="17" t="s">
        <v>122</v>
      </c>
      <c r="BM319" s="140" t="s">
        <v>1150</v>
      </c>
    </row>
    <row r="320" spans="2:65" s="1" customFormat="1" ht="24.15" customHeight="1" x14ac:dyDescent="0.2">
      <c r="B320" s="127"/>
      <c r="C320" s="128" t="s">
        <v>617</v>
      </c>
      <c r="D320" s="128" t="s">
        <v>118</v>
      </c>
      <c r="E320" s="129" t="s">
        <v>1151</v>
      </c>
      <c r="F320" s="130" t="s">
        <v>1152</v>
      </c>
      <c r="G320" s="131" t="s">
        <v>421</v>
      </c>
      <c r="H320" s="132">
        <v>18</v>
      </c>
      <c r="I320" s="133"/>
      <c r="J320" s="134">
        <f>ROUND(I320*H320,2)</f>
        <v>0</v>
      </c>
      <c r="K320" s="135"/>
      <c r="L320" s="32"/>
      <c r="M320" s="136" t="s">
        <v>1</v>
      </c>
      <c r="N320" s="137" t="s">
        <v>35</v>
      </c>
      <c r="P320" s="138">
        <f>O320*H320</f>
        <v>0</v>
      </c>
      <c r="Q320" s="138">
        <v>0</v>
      </c>
      <c r="R320" s="138">
        <f>Q320*H320</f>
        <v>0</v>
      </c>
      <c r="S320" s="138">
        <v>0</v>
      </c>
      <c r="T320" s="139">
        <f>S320*H320</f>
        <v>0</v>
      </c>
      <c r="AR320" s="140" t="s">
        <v>122</v>
      </c>
      <c r="AT320" s="140" t="s">
        <v>118</v>
      </c>
      <c r="AU320" s="140" t="s">
        <v>79</v>
      </c>
      <c r="AY320" s="17" t="s">
        <v>117</v>
      </c>
      <c r="BE320" s="141">
        <f>IF(N320="základní",J320,0)</f>
        <v>0</v>
      </c>
      <c r="BF320" s="141">
        <f>IF(N320="snížená",J320,0)</f>
        <v>0</v>
      </c>
      <c r="BG320" s="141">
        <f>IF(N320="zákl. přenesená",J320,0)</f>
        <v>0</v>
      </c>
      <c r="BH320" s="141">
        <f>IF(N320="sníž. přenesená",J320,0)</f>
        <v>0</v>
      </c>
      <c r="BI320" s="141">
        <f>IF(N320="nulová",J320,0)</f>
        <v>0</v>
      </c>
      <c r="BJ320" s="17" t="s">
        <v>77</v>
      </c>
      <c r="BK320" s="141">
        <f>ROUND(I320*H320,2)</f>
        <v>0</v>
      </c>
      <c r="BL320" s="17" t="s">
        <v>122</v>
      </c>
      <c r="BM320" s="140" t="s">
        <v>1153</v>
      </c>
    </row>
    <row r="321" spans="2:65" s="1" customFormat="1" ht="24.15" customHeight="1" x14ac:dyDescent="0.2">
      <c r="B321" s="127"/>
      <c r="C321" s="128" t="s">
        <v>621</v>
      </c>
      <c r="D321" s="128" t="s">
        <v>118</v>
      </c>
      <c r="E321" s="129" t="s">
        <v>1154</v>
      </c>
      <c r="F321" s="130" t="s">
        <v>1155</v>
      </c>
      <c r="G321" s="131" t="s">
        <v>421</v>
      </c>
      <c r="H321" s="132">
        <v>10</v>
      </c>
      <c r="I321" s="133"/>
      <c r="J321" s="134">
        <f>ROUND(I321*H321,2)</f>
        <v>0</v>
      </c>
      <c r="K321" s="135"/>
      <c r="L321" s="32"/>
      <c r="M321" s="136" t="s">
        <v>1</v>
      </c>
      <c r="N321" s="137" t="s">
        <v>35</v>
      </c>
      <c r="P321" s="138">
        <f>O321*H321</f>
        <v>0</v>
      </c>
      <c r="Q321" s="138">
        <v>0</v>
      </c>
      <c r="R321" s="138">
        <f>Q321*H321</f>
        <v>0</v>
      </c>
      <c r="S321" s="138">
        <v>0</v>
      </c>
      <c r="T321" s="139">
        <f>S321*H321</f>
        <v>0</v>
      </c>
      <c r="AR321" s="140" t="s">
        <v>122</v>
      </c>
      <c r="AT321" s="140" t="s">
        <v>118</v>
      </c>
      <c r="AU321" s="140" t="s">
        <v>79</v>
      </c>
      <c r="AY321" s="17" t="s">
        <v>117</v>
      </c>
      <c r="BE321" s="141">
        <f>IF(N321="základní",J321,0)</f>
        <v>0</v>
      </c>
      <c r="BF321" s="141">
        <f>IF(N321="snížená",J321,0)</f>
        <v>0</v>
      </c>
      <c r="BG321" s="141">
        <f>IF(N321="zákl. přenesená",J321,0)</f>
        <v>0</v>
      </c>
      <c r="BH321" s="141">
        <f>IF(N321="sníž. přenesená",J321,0)</f>
        <v>0</v>
      </c>
      <c r="BI321" s="141">
        <f>IF(N321="nulová",J321,0)</f>
        <v>0</v>
      </c>
      <c r="BJ321" s="17" t="s">
        <v>77</v>
      </c>
      <c r="BK321" s="141">
        <f>ROUND(I321*H321,2)</f>
        <v>0</v>
      </c>
      <c r="BL321" s="17" t="s">
        <v>122</v>
      </c>
      <c r="BM321" s="140" t="s">
        <v>1156</v>
      </c>
    </row>
    <row r="322" spans="2:65" s="1" customFormat="1" ht="24.15" customHeight="1" x14ac:dyDescent="0.2">
      <c r="B322" s="127"/>
      <c r="C322" s="128" t="s">
        <v>625</v>
      </c>
      <c r="D322" s="128" t="s">
        <v>118</v>
      </c>
      <c r="E322" s="129" t="s">
        <v>1157</v>
      </c>
      <c r="F322" s="130" t="s">
        <v>1158</v>
      </c>
      <c r="G322" s="131" t="s">
        <v>421</v>
      </c>
      <c r="H322" s="132">
        <v>10</v>
      </c>
      <c r="I322" s="133"/>
      <c r="J322" s="134">
        <f>ROUND(I322*H322,2)</f>
        <v>0</v>
      </c>
      <c r="K322" s="135"/>
      <c r="L322" s="32"/>
      <c r="M322" s="136" t="s">
        <v>1</v>
      </c>
      <c r="N322" s="137" t="s">
        <v>35</v>
      </c>
      <c r="P322" s="138">
        <f>O322*H322</f>
        <v>0</v>
      </c>
      <c r="Q322" s="138">
        <v>0</v>
      </c>
      <c r="R322" s="138">
        <f>Q322*H322</f>
        <v>0</v>
      </c>
      <c r="S322" s="138">
        <v>0</v>
      </c>
      <c r="T322" s="139">
        <f>S322*H322</f>
        <v>0</v>
      </c>
      <c r="AR322" s="140" t="s">
        <v>122</v>
      </c>
      <c r="AT322" s="140" t="s">
        <v>118</v>
      </c>
      <c r="AU322" s="140" t="s">
        <v>79</v>
      </c>
      <c r="AY322" s="17" t="s">
        <v>117</v>
      </c>
      <c r="BE322" s="141">
        <f>IF(N322="základní",J322,0)</f>
        <v>0</v>
      </c>
      <c r="BF322" s="141">
        <f>IF(N322="snížená",J322,0)</f>
        <v>0</v>
      </c>
      <c r="BG322" s="141">
        <f>IF(N322="zákl. přenesená",J322,0)</f>
        <v>0</v>
      </c>
      <c r="BH322" s="141">
        <f>IF(N322="sníž. přenesená",J322,0)</f>
        <v>0</v>
      </c>
      <c r="BI322" s="141">
        <f>IF(N322="nulová",J322,0)</f>
        <v>0</v>
      </c>
      <c r="BJ322" s="17" t="s">
        <v>77</v>
      </c>
      <c r="BK322" s="141">
        <f>ROUND(I322*H322,2)</f>
        <v>0</v>
      </c>
      <c r="BL322" s="17" t="s">
        <v>122</v>
      </c>
      <c r="BM322" s="140" t="s">
        <v>1159</v>
      </c>
    </row>
    <row r="323" spans="2:65" s="1" customFormat="1" ht="16.5" customHeight="1" x14ac:dyDescent="0.2">
      <c r="B323" s="127"/>
      <c r="C323" s="128" t="s">
        <v>629</v>
      </c>
      <c r="D323" s="128" t="s">
        <v>118</v>
      </c>
      <c r="E323" s="129" t="s">
        <v>1160</v>
      </c>
      <c r="F323" s="130" t="s">
        <v>1161</v>
      </c>
      <c r="G323" s="131" t="s">
        <v>421</v>
      </c>
      <c r="H323" s="132">
        <v>3</v>
      </c>
      <c r="I323" s="133"/>
      <c r="J323" s="134">
        <f>ROUND(I323*H323,2)</f>
        <v>0</v>
      </c>
      <c r="K323" s="135"/>
      <c r="L323" s="32"/>
      <c r="M323" s="136" t="s">
        <v>1</v>
      </c>
      <c r="N323" s="137" t="s">
        <v>35</v>
      </c>
      <c r="P323" s="138">
        <f>O323*H323</f>
        <v>0</v>
      </c>
      <c r="Q323" s="138">
        <v>0</v>
      </c>
      <c r="R323" s="138">
        <f>Q323*H323</f>
        <v>0</v>
      </c>
      <c r="S323" s="138">
        <v>0</v>
      </c>
      <c r="T323" s="139">
        <f>S323*H323</f>
        <v>0</v>
      </c>
      <c r="AR323" s="140" t="s">
        <v>122</v>
      </c>
      <c r="AT323" s="140" t="s">
        <v>118</v>
      </c>
      <c r="AU323" s="140" t="s">
        <v>79</v>
      </c>
      <c r="AY323" s="17" t="s">
        <v>117</v>
      </c>
      <c r="BE323" s="141">
        <f>IF(N323="základní",J323,0)</f>
        <v>0</v>
      </c>
      <c r="BF323" s="141">
        <f>IF(N323="snížená",J323,0)</f>
        <v>0</v>
      </c>
      <c r="BG323" s="141">
        <f>IF(N323="zákl. přenesená",J323,0)</f>
        <v>0</v>
      </c>
      <c r="BH323" s="141">
        <f>IF(N323="sníž. přenesená",J323,0)</f>
        <v>0</v>
      </c>
      <c r="BI323" s="141">
        <f>IF(N323="nulová",J323,0)</f>
        <v>0</v>
      </c>
      <c r="BJ323" s="17" t="s">
        <v>77</v>
      </c>
      <c r="BK323" s="141">
        <f>ROUND(I323*H323,2)</f>
        <v>0</v>
      </c>
      <c r="BL323" s="17" t="s">
        <v>122</v>
      </c>
      <c r="BM323" s="140" t="s">
        <v>1162</v>
      </c>
    </row>
    <row r="324" spans="2:65" s="12" customFormat="1" x14ac:dyDescent="0.2">
      <c r="B324" s="153"/>
      <c r="D324" s="154" t="s">
        <v>191</v>
      </c>
      <c r="E324" s="155" t="s">
        <v>1</v>
      </c>
      <c r="F324" s="156" t="s">
        <v>1163</v>
      </c>
      <c r="H324" s="157">
        <v>3</v>
      </c>
      <c r="I324" s="158"/>
      <c r="L324" s="153"/>
      <c r="M324" s="159"/>
      <c r="T324" s="160"/>
      <c r="AT324" s="155" t="s">
        <v>191</v>
      </c>
      <c r="AU324" s="155" t="s">
        <v>79</v>
      </c>
      <c r="AV324" s="12" t="s">
        <v>79</v>
      </c>
      <c r="AW324" s="12" t="s">
        <v>27</v>
      </c>
      <c r="AX324" s="12" t="s">
        <v>77</v>
      </c>
      <c r="AY324" s="155" t="s">
        <v>117</v>
      </c>
    </row>
    <row r="325" spans="2:65" s="1" customFormat="1" ht="33" customHeight="1" x14ac:dyDescent="0.2">
      <c r="B325" s="127"/>
      <c r="C325" s="128" t="s">
        <v>633</v>
      </c>
      <c r="D325" s="128" t="s">
        <v>118</v>
      </c>
      <c r="E325" s="129" t="s">
        <v>1164</v>
      </c>
      <c r="F325" s="130" t="s">
        <v>1165</v>
      </c>
      <c r="G325" s="131" t="s">
        <v>421</v>
      </c>
      <c r="H325" s="132">
        <v>22</v>
      </c>
      <c r="I325" s="133"/>
      <c r="J325" s="134">
        <f>ROUND(I325*H325,2)</f>
        <v>0</v>
      </c>
      <c r="K325" s="135"/>
      <c r="L325" s="32"/>
      <c r="M325" s="136" t="s">
        <v>1</v>
      </c>
      <c r="N325" s="137" t="s">
        <v>35</v>
      </c>
      <c r="P325" s="138">
        <f>O325*H325</f>
        <v>0</v>
      </c>
      <c r="Q325" s="138">
        <v>0</v>
      </c>
      <c r="R325" s="138">
        <f>Q325*H325</f>
        <v>0</v>
      </c>
      <c r="S325" s="138">
        <v>0</v>
      </c>
      <c r="T325" s="139">
        <f>S325*H325</f>
        <v>0</v>
      </c>
      <c r="AR325" s="140" t="s">
        <v>122</v>
      </c>
      <c r="AT325" s="140" t="s">
        <v>118</v>
      </c>
      <c r="AU325" s="140" t="s">
        <v>79</v>
      </c>
      <c r="AY325" s="17" t="s">
        <v>117</v>
      </c>
      <c r="BE325" s="141">
        <f>IF(N325="základní",J325,0)</f>
        <v>0</v>
      </c>
      <c r="BF325" s="141">
        <f>IF(N325="snížená",J325,0)</f>
        <v>0</v>
      </c>
      <c r="BG325" s="141">
        <f>IF(N325="zákl. přenesená",J325,0)</f>
        <v>0</v>
      </c>
      <c r="BH325" s="141">
        <f>IF(N325="sníž. přenesená",J325,0)</f>
        <v>0</v>
      </c>
      <c r="BI325" s="141">
        <f>IF(N325="nulová",J325,0)</f>
        <v>0</v>
      </c>
      <c r="BJ325" s="17" t="s">
        <v>77</v>
      </c>
      <c r="BK325" s="141">
        <f>ROUND(I325*H325,2)</f>
        <v>0</v>
      </c>
      <c r="BL325" s="17" t="s">
        <v>122</v>
      </c>
      <c r="BM325" s="140" t="s">
        <v>1166</v>
      </c>
    </row>
    <row r="326" spans="2:65" s="1" customFormat="1" ht="33" customHeight="1" x14ac:dyDescent="0.2">
      <c r="B326" s="127"/>
      <c r="C326" s="128" t="s">
        <v>637</v>
      </c>
      <c r="D326" s="128" t="s">
        <v>118</v>
      </c>
      <c r="E326" s="129" t="s">
        <v>1167</v>
      </c>
      <c r="F326" s="130" t="s">
        <v>1168</v>
      </c>
      <c r="G326" s="131" t="s">
        <v>421</v>
      </c>
      <c r="H326" s="132">
        <v>13</v>
      </c>
      <c r="I326" s="133"/>
      <c r="J326" s="134">
        <f>ROUND(I326*H326,2)</f>
        <v>0</v>
      </c>
      <c r="K326" s="135"/>
      <c r="L326" s="32"/>
      <c r="M326" s="136" t="s">
        <v>1</v>
      </c>
      <c r="N326" s="137" t="s">
        <v>35</v>
      </c>
      <c r="P326" s="138">
        <f>O326*H326</f>
        <v>0</v>
      </c>
      <c r="Q326" s="138">
        <v>0</v>
      </c>
      <c r="R326" s="138">
        <f>Q326*H326</f>
        <v>0</v>
      </c>
      <c r="S326" s="138">
        <v>0</v>
      </c>
      <c r="T326" s="139">
        <f>S326*H326</f>
        <v>0</v>
      </c>
      <c r="AR326" s="140" t="s">
        <v>122</v>
      </c>
      <c r="AT326" s="140" t="s">
        <v>118</v>
      </c>
      <c r="AU326" s="140" t="s">
        <v>79</v>
      </c>
      <c r="AY326" s="17" t="s">
        <v>117</v>
      </c>
      <c r="BE326" s="141">
        <f>IF(N326="základní",J326,0)</f>
        <v>0</v>
      </c>
      <c r="BF326" s="141">
        <f>IF(N326="snížená",J326,0)</f>
        <v>0</v>
      </c>
      <c r="BG326" s="141">
        <f>IF(N326="zákl. přenesená",J326,0)</f>
        <v>0</v>
      </c>
      <c r="BH326" s="141">
        <f>IF(N326="sníž. přenesená",J326,0)</f>
        <v>0</v>
      </c>
      <c r="BI326" s="141">
        <f>IF(N326="nulová",J326,0)</f>
        <v>0</v>
      </c>
      <c r="BJ326" s="17" t="s">
        <v>77</v>
      </c>
      <c r="BK326" s="141">
        <f>ROUND(I326*H326,2)</f>
        <v>0</v>
      </c>
      <c r="BL326" s="17" t="s">
        <v>122</v>
      </c>
      <c r="BM326" s="140" t="s">
        <v>1169</v>
      </c>
    </row>
    <row r="327" spans="2:65" s="12" customFormat="1" x14ac:dyDescent="0.2">
      <c r="B327" s="153"/>
      <c r="D327" s="154" t="s">
        <v>191</v>
      </c>
      <c r="E327" s="155" t="s">
        <v>1</v>
      </c>
      <c r="F327" s="156" t="s">
        <v>1170</v>
      </c>
      <c r="H327" s="157">
        <v>13</v>
      </c>
      <c r="I327" s="158"/>
      <c r="L327" s="153"/>
      <c r="M327" s="159"/>
      <c r="T327" s="160"/>
      <c r="AT327" s="155" t="s">
        <v>191</v>
      </c>
      <c r="AU327" s="155" t="s">
        <v>79</v>
      </c>
      <c r="AV327" s="12" t="s">
        <v>79</v>
      </c>
      <c r="AW327" s="12" t="s">
        <v>27</v>
      </c>
      <c r="AX327" s="12" t="s">
        <v>77</v>
      </c>
      <c r="AY327" s="155" t="s">
        <v>117</v>
      </c>
    </row>
    <row r="328" spans="2:65" s="1" customFormat="1" ht="33" customHeight="1" x14ac:dyDescent="0.2">
      <c r="B328" s="127"/>
      <c r="C328" s="128" t="s">
        <v>641</v>
      </c>
      <c r="D328" s="128" t="s">
        <v>118</v>
      </c>
      <c r="E328" s="129" t="s">
        <v>1171</v>
      </c>
      <c r="F328" s="130" t="s">
        <v>1172</v>
      </c>
      <c r="G328" s="131" t="s">
        <v>421</v>
      </c>
      <c r="H328" s="132">
        <v>1</v>
      </c>
      <c r="I328" s="133"/>
      <c r="J328" s="134">
        <f>ROUND(I328*H328,2)</f>
        <v>0</v>
      </c>
      <c r="K328" s="135"/>
      <c r="L328" s="32"/>
      <c r="M328" s="136" t="s">
        <v>1</v>
      </c>
      <c r="N328" s="137" t="s">
        <v>35</v>
      </c>
      <c r="P328" s="138">
        <f>O328*H328</f>
        <v>0</v>
      </c>
      <c r="Q328" s="138">
        <v>0</v>
      </c>
      <c r="R328" s="138">
        <f>Q328*H328</f>
        <v>0</v>
      </c>
      <c r="S328" s="138">
        <v>0</v>
      </c>
      <c r="T328" s="139">
        <f>S328*H328</f>
        <v>0</v>
      </c>
      <c r="AR328" s="140" t="s">
        <v>122</v>
      </c>
      <c r="AT328" s="140" t="s">
        <v>118</v>
      </c>
      <c r="AU328" s="140" t="s">
        <v>79</v>
      </c>
      <c r="AY328" s="17" t="s">
        <v>117</v>
      </c>
      <c r="BE328" s="141">
        <f>IF(N328="základní",J328,0)</f>
        <v>0</v>
      </c>
      <c r="BF328" s="141">
        <f>IF(N328="snížená",J328,0)</f>
        <v>0</v>
      </c>
      <c r="BG328" s="141">
        <f>IF(N328="zákl. přenesená",J328,0)</f>
        <v>0</v>
      </c>
      <c r="BH328" s="141">
        <f>IF(N328="sníž. přenesená",J328,0)</f>
        <v>0</v>
      </c>
      <c r="BI328" s="141">
        <f>IF(N328="nulová",J328,0)</f>
        <v>0</v>
      </c>
      <c r="BJ328" s="17" t="s">
        <v>77</v>
      </c>
      <c r="BK328" s="141">
        <f>ROUND(I328*H328,2)</f>
        <v>0</v>
      </c>
      <c r="BL328" s="17" t="s">
        <v>122</v>
      </c>
      <c r="BM328" s="140" t="s">
        <v>1173</v>
      </c>
    </row>
    <row r="329" spans="2:65" s="12" customFormat="1" x14ac:dyDescent="0.2">
      <c r="B329" s="153"/>
      <c r="D329" s="154" t="s">
        <v>191</v>
      </c>
      <c r="E329" s="155" t="s">
        <v>1</v>
      </c>
      <c r="F329" s="156" t="s">
        <v>1174</v>
      </c>
      <c r="H329" s="157">
        <v>1</v>
      </c>
      <c r="I329" s="158"/>
      <c r="L329" s="153"/>
      <c r="M329" s="159"/>
      <c r="T329" s="160"/>
      <c r="AT329" s="155" t="s">
        <v>191</v>
      </c>
      <c r="AU329" s="155" t="s">
        <v>79</v>
      </c>
      <c r="AV329" s="12" t="s">
        <v>79</v>
      </c>
      <c r="AW329" s="12" t="s">
        <v>27</v>
      </c>
      <c r="AX329" s="12" t="s">
        <v>77</v>
      </c>
      <c r="AY329" s="155" t="s">
        <v>117</v>
      </c>
    </row>
    <row r="330" spans="2:65" s="10" customFormat="1" ht="22.95" customHeight="1" x14ac:dyDescent="0.25">
      <c r="B330" s="117"/>
      <c r="D330" s="118" t="s">
        <v>69</v>
      </c>
      <c r="E330" s="151" t="s">
        <v>837</v>
      </c>
      <c r="F330" s="151" t="s">
        <v>838</v>
      </c>
      <c r="I330" s="120"/>
      <c r="J330" s="152">
        <f>BK330</f>
        <v>0</v>
      </c>
      <c r="L330" s="117"/>
      <c r="M330" s="122"/>
      <c r="P330" s="123">
        <f>SUM(P331:P342)</f>
        <v>0</v>
      </c>
      <c r="R330" s="123">
        <f>SUM(R331:R342)</f>
        <v>0</v>
      </c>
      <c r="T330" s="124">
        <f>SUM(T331:T342)</f>
        <v>0</v>
      </c>
      <c r="AR330" s="118" t="s">
        <v>77</v>
      </c>
      <c r="AT330" s="125" t="s">
        <v>69</v>
      </c>
      <c r="AU330" s="125" t="s">
        <v>77</v>
      </c>
      <c r="AY330" s="118" t="s">
        <v>117</v>
      </c>
      <c r="BK330" s="126">
        <f>SUM(BK331:BK342)</f>
        <v>0</v>
      </c>
    </row>
    <row r="331" spans="2:65" s="1" customFormat="1" ht="16.5" customHeight="1" x14ac:dyDescent="0.2">
      <c r="B331" s="127"/>
      <c r="C331" s="128" t="s">
        <v>645</v>
      </c>
      <c r="D331" s="128" t="s">
        <v>118</v>
      </c>
      <c r="E331" s="129" t="s">
        <v>840</v>
      </c>
      <c r="F331" s="130" t="s">
        <v>841</v>
      </c>
      <c r="G331" s="131" t="s">
        <v>272</v>
      </c>
      <c r="H331" s="132">
        <v>132.79</v>
      </c>
      <c r="I331" s="133"/>
      <c r="J331" s="134">
        <f>ROUND(I331*H331,2)</f>
        <v>0</v>
      </c>
      <c r="K331" s="135"/>
      <c r="L331" s="32"/>
      <c r="M331" s="136" t="s">
        <v>1</v>
      </c>
      <c r="N331" s="137" t="s">
        <v>35</v>
      </c>
      <c r="P331" s="138">
        <f>O331*H331</f>
        <v>0</v>
      </c>
      <c r="Q331" s="138">
        <v>0</v>
      </c>
      <c r="R331" s="138">
        <f>Q331*H331</f>
        <v>0</v>
      </c>
      <c r="S331" s="138">
        <v>0</v>
      </c>
      <c r="T331" s="139">
        <f>S331*H331</f>
        <v>0</v>
      </c>
      <c r="AR331" s="140" t="s">
        <v>122</v>
      </c>
      <c r="AT331" s="140" t="s">
        <v>118</v>
      </c>
      <c r="AU331" s="140" t="s">
        <v>79</v>
      </c>
      <c r="AY331" s="17" t="s">
        <v>117</v>
      </c>
      <c r="BE331" s="141">
        <f>IF(N331="základní",J331,0)</f>
        <v>0</v>
      </c>
      <c r="BF331" s="141">
        <f>IF(N331="snížená",J331,0)</f>
        <v>0</v>
      </c>
      <c r="BG331" s="141">
        <f>IF(N331="zákl. přenesená",J331,0)</f>
        <v>0</v>
      </c>
      <c r="BH331" s="141">
        <f>IF(N331="sníž. přenesená",J331,0)</f>
        <v>0</v>
      </c>
      <c r="BI331" s="141">
        <f>IF(N331="nulová",J331,0)</f>
        <v>0</v>
      </c>
      <c r="BJ331" s="17" t="s">
        <v>77</v>
      </c>
      <c r="BK331" s="141">
        <f>ROUND(I331*H331,2)</f>
        <v>0</v>
      </c>
      <c r="BL331" s="17" t="s">
        <v>122</v>
      </c>
      <c r="BM331" s="140" t="s">
        <v>1175</v>
      </c>
    </row>
    <row r="332" spans="2:65" s="1" customFormat="1" ht="24.15" customHeight="1" x14ac:dyDescent="0.2">
      <c r="B332" s="127"/>
      <c r="C332" s="128" t="s">
        <v>649</v>
      </c>
      <c r="D332" s="128" t="s">
        <v>118</v>
      </c>
      <c r="E332" s="129" t="s">
        <v>844</v>
      </c>
      <c r="F332" s="130" t="s">
        <v>845</v>
      </c>
      <c r="G332" s="131" t="s">
        <v>272</v>
      </c>
      <c r="H332" s="132">
        <v>1859.06</v>
      </c>
      <c r="I332" s="133"/>
      <c r="J332" s="134">
        <f>ROUND(I332*H332,2)</f>
        <v>0</v>
      </c>
      <c r="K332" s="135"/>
      <c r="L332" s="32"/>
      <c r="M332" s="136" t="s">
        <v>1</v>
      </c>
      <c r="N332" s="137" t="s">
        <v>35</v>
      </c>
      <c r="P332" s="138">
        <f>O332*H332</f>
        <v>0</v>
      </c>
      <c r="Q332" s="138">
        <v>0</v>
      </c>
      <c r="R332" s="138">
        <f>Q332*H332</f>
        <v>0</v>
      </c>
      <c r="S332" s="138">
        <v>0</v>
      </c>
      <c r="T332" s="139">
        <f>S332*H332</f>
        <v>0</v>
      </c>
      <c r="AR332" s="140" t="s">
        <v>122</v>
      </c>
      <c r="AT332" s="140" t="s">
        <v>118</v>
      </c>
      <c r="AU332" s="140" t="s">
        <v>79</v>
      </c>
      <c r="AY332" s="17" t="s">
        <v>117</v>
      </c>
      <c r="BE332" s="141">
        <f>IF(N332="základní",J332,0)</f>
        <v>0</v>
      </c>
      <c r="BF332" s="141">
        <f>IF(N332="snížená",J332,0)</f>
        <v>0</v>
      </c>
      <c r="BG332" s="141">
        <f>IF(N332="zákl. přenesená",J332,0)</f>
        <v>0</v>
      </c>
      <c r="BH332" s="141">
        <f>IF(N332="sníž. přenesená",J332,0)</f>
        <v>0</v>
      </c>
      <c r="BI332" s="141">
        <f>IF(N332="nulová",J332,0)</f>
        <v>0</v>
      </c>
      <c r="BJ332" s="17" t="s">
        <v>77</v>
      </c>
      <c r="BK332" s="141">
        <f>ROUND(I332*H332,2)</f>
        <v>0</v>
      </c>
      <c r="BL332" s="17" t="s">
        <v>122</v>
      </c>
      <c r="BM332" s="140" t="s">
        <v>1176</v>
      </c>
    </row>
    <row r="333" spans="2:65" s="12" customFormat="1" ht="20.399999999999999" x14ac:dyDescent="0.2">
      <c r="B333" s="153"/>
      <c r="D333" s="154" t="s">
        <v>191</v>
      </c>
      <c r="E333" s="155" t="s">
        <v>1</v>
      </c>
      <c r="F333" s="156" t="s">
        <v>1177</v>
      </c>
      <c r="H333" s="157">
        <v>1859.06</v>
      </c>
      <c r="I333" s="158"/>
      <c r="L333" s="153"/>
      <c r="M333" s="159"/>
      <c r="T333" s="160"/>
      <c r="AT333" s="155" t="s">
        <v>191</v>
      </c>
      <c r="AU333" s="155" t="s">
        <v>79</v>
      </c>
      <c r="AV333" s="12" t="s">
        <v>79</v>
      </c>
      <c r="AW333" s="12" t="s">
        <v>27</v>
      </c>
      <c r="AX333" s="12" t="s">
        <v>77</v>
      </c>
      <c r="AY333" s="155" t="s">
        <v>117</v>
      </c>
    </row>
    <row r="334" spans="2:65" s="1" customFormat="1" ht="21.75" customHeight="1" x14ac:dyDescent="0.2">
      <c r="B334" s="127"/>
      <c r="C334" s="128" t="s">
        <v>653</v>
      </c>
      <c r="D334" s="128" t="s">
        <v>118</v>
      </c>
      <c r="E334" s="129" t="s">
        <v>849</v>
      </c>
      <c r="F334" s="130" t="s">
        <v>850</v>
      </c>
      <c r="G334" s="131" t="s">
        <v>272</v>
      </c>
      <c r="H334" s="132">
        <v>5.2</v>
      </c>
      <c r="I334" s="133"/>
      <c r="J334" s="134">
        <f>ROUND(I334*H334,2)</f>
        <v>0</v>
      </c>
      <c r="K334" s="135"/>
      <c r="L334" s="32"/>
      <c r="M334" s="136" t="s">
        <v>1</v>
      </c>
      <c r="N334" s="137" t="s">
        <v>35</v>
      </c>
      <c r="P334" s="138">
        <f>O334*H334</f>
        <v>0</v>
      </c>
      <c r="Q334" s="138">
        <v>0</v>
      </c>
      <c r="R334" s="138">
        <f>Q334*H334</f>
        <v>0</v>
      </c>
      <c r="S334" s="138">
        <v>0</v>
      </c>
      <c r="T334" s="139">
        <f>S334*H334</f>
        <v>0</v>
      </c>
      <c r="AR334" s="140" t="s">
        <v>122</v>
      </c>
      <c r="AT334" s="140" t="s">
        <v>118</v>
      </c>
      <c r="AU334" s="140" t="s">
        <v>79</v>
      </c>
      <c r="AY334" s="17" t="s">
        <v>117</v>
      </c>
      <c r="BE334" s="141">
        <f>IF(N334="základní",J334,0)</f>
        <v>0</v>
      </c>
      <c r="BF334" s="141">
        <f>IF(N334="snížená",J334,0)</f>
        <v>0</v>
      </c>
      <c r="BG334" s="141">
        <f>IF(N334="zákl. přenesená",J334,0)</f>
        <v>0</v>
      </c>
      <c r="BH334" s="141">
        <f>IF(N334="sníž. přenesená",J334,0)</f>
        <v>0</v>
      </c>
      <c r="BI334" s="141">
        <f>IF(N334="nulová",J334,0)</f>
        <v>0</v>
      </c>
      <c r="BJ334" s="17" t="s">
        <v>77</v>
      </c>
      <c r="BK334" s="141">
        <f>ROUND(I334*H334,2)</f>
        <v>0</v>
      </c>
      <c r="BL334" s="17" t="s">
        <v>122</v>
      </c>
      <c r="BM334" s="140" t="s">
        <v>1178</v>
      </c>
    </row>
    <row r="335" spans="2:65" s="12" customFormat="1" x14ac:dyDescent="0.2">
      <c r="B335" s="153"/>
      <c r="D335" s="154" t="s">
        <v>191</v>
      </c>
      <c r="E335" s="155" t="s">
        <v>1</v>
      </c>
      <c r="F335" s="156" t="s">
        <v>1179</v>
      </c>
      <c r="H335" s="157">
        <v>2.6</v>
      </c>
      <c r="I335" s="158"/>
      <c r="L335" s="153"/>
      <c r="M335" s="159"/>
      <c r="T335" s="160"/>
      <c r="AT335" s="155" t="s">
        <v>191</v>
      </c>
      <c r="AU335" s="155" t="s">
        <v>79</v>
      </c>
      <c r="AV335" s="12" t="s">
        <v>79</v>
      </c>
      <c r="AW335" s="12" t="s">
        <v>27</v>
      </c>
      <c r="AX335" s="12" t="s">
        <v>70</v>
      </c>
      <c r="AY335" s="155" t="s">
        <v>117</v>
      </c>
    </row>
    <row r="336" spans="2:65" s="12" customFormat="1" x14ac:dyDescent="0.2">
      <c r="B336" s="153"/>
      <c r="D336" s="154" t="s">
        <v>191</v>
      </c>
      <c r="E336" s="155" t="s">
        <v>1</v>
      </c>
      <c r="F336" s="156" t="s">
        <v>1180</v>
      </c>
      <c r="H336" s="157">
        <v>2.6</v>
      </c>
      <c r="I336" s="158"/>
      <c r="L336" s="153"/>
      <c r="M336" s="159"/>
      <c r="T336" s="160"/>
      <c r="AT336" s="155" t="s">
        <v>191</v>
      </c>
      <c r="AU336" s="155" t="s">
        <v>79</v>
      </c>
      <c r="AV336" s="12" t="s">
        <v>79</v>
      </c>
      <c r="AW336" s="12" t="s">
        <v>27</v>
      </c>
      <c r="AX336" s="12" t="s">
        <v>70</v>
      </c>
      <c r="AY336" s="155" t="s">
        <v>117</v>
      </c>
    </row>
    <row r="337" spans="2:65" s="15" customFormat="1" x14ac:dyDescent="0.2">
      <c r="B337" s="174"/>
      <c r="D337" s="154" t="s">
        <v>191</v>
      </c>
      <c r="E337" s="175" t="s">
        <v>1</v>
      </c>
      <c r="F337" s="176" t="s">
        <v>241</v>
      </c>
      <c r="H337" s="177">
        <v>5.2</v>
      </c>
      <c r="I337" s="178"/>
      <c r="L337" s="174"/>
      <c r="M337" s="179"/>
      <c r="T337" s="180"/>
      <c r="AT337" s="175" t="s">
        <v>191</v>
      </c>
      <c r="AU337" s="175" t="s">
        <v>79</v>
      </c>
      <c r="AV337" s="15" t="s">
        <v>122</v>
      </c>
      <c r="AW337" s="15" t="s">
        <v>27</v>
      </c>
      <c r="AX337" s="15" t="s">
        <v>77</v>
      </c>
      <c r="AY337" s="175" t="s">
        <v>117</v>
      </c>
    </row>
    <row r="338" spans="2:65" s="1" customFormat="1" ht="24.15" customHeight="1" x14ac:dyDescent="0.2">
      <c r="B338" s="127"/>
      <c r="C338" s="128" t="s">
        <v>657</v>
      </c>
      <c r="D338" s="128" t="s">
        <v>118</v>
      </c>
      <c r="E338" s="129" t="s">
        <v>855</v>
      </c>
      <c r="F338" s="130" t="s">
        <v>856</v>
      </c>
      <c r="G338" s="131" t="s">
        <v>272</v>
      </c>
      <c r="H338" s="132">
        <v>137.88999999999999</v>
      </c>
      <c r="I338" s="133"/>
      <c r="J338" s="134">
        <f>ROUND(I338*H338,2)</f>
        <v>0</v>
      </c>
      <c r="K338" s="135"/>
      <c r="L338" s="32"/>
      <c r="M338" s="136" t="s">
        <v>1</v>
      </c>
      <c r="N338" s="137" t="s">
        <v>35</v>
      </c>
      <c r="P338" s="138">
        <f>O338*H338</f>
        <v>0</v>
      </c>
      <c r="Q338" s="138">
        <v>0</v>
      </c>
      <c r="R338" s="138">
        <f>Q338*H338</f>
        <v>0</v>
      </c>
      <c r="S338" s="138">
        <v>0</v>
      </c>
      <c r="T338" s="139">
        <f>S338*H338</f>
        <v>0</v>
      </c>
      <c r="AR338" s="140" t="s">
        <v>122</v>
      </c>
      <c r="AT338" s="140" t="s">
        <v>118</v>
      </c>
      <c r="AU338" s="140" t="s">
        <v>79</v>
      </c>
      <c r="AY338" s="17" t="s">
        <v>117</v>
      </c>
      <c r="BE338" s="141">
        <f>IF(N338="základní",J338,0)</f>
        <v>0</v>
      </c>
      <c r="BF338" s="141">
        <f>IF(N338="snížená",J338,0)</f>
        <v>0</v>
      </c>
      <c r="BG338" s="141">
        <f>IF(N338="zákl. přenesená",J338,0)</f>
        <v>0</v>
      </c>
      <c r="BH338" s="141">
        <f>IF(N338="sníž. přenesená",J338,0)</f>
        <v>0</v>
      </c>
      <c r="BI338" s="141">
        <f>IF(N338="nulová",J338,0)</f>
        <v>0</v>
      </c>
      <c r="BJ338" s="17" t="s">
        <v>77</v>
      </c>
      <c r="BK338" s="141">
        <f>ROUND(I338*H338,2)</f>
        <v>0</v>
      </c>
      <c r="BL338" s="17" t="s">
        <v>122</v>
      </c>
      <c r="BM338" s="140" t="s">
        <v>1181</v>
      </c>
    </row>
    <row r="339" spans="2:65" s="12" customFormat="1" x14ac:dyDescent="0.2">
      <c r="B339" s="153"/>
      <c r="D339" s="154" t="s">
        <v>191</v>
      </c>
      <c r="E339" s="155" t="s">
        <v>1</v>
      </c>
      <c r="F339" s="156" t="s">
        <v>1182</v>
      </c>
      <c r="H339" s="157">
        <v>135.29</v>
      </c>
      <c r="I339" s="158"/>
      <c r="L339" s="153"/>
      <c r="M339" s="159"/>
      <c r="T339" s="160"/>
      <c r="AT339" s="155" t="s">
        <v>191</v>
      </c>
      <c r="AU339" s="155" t="s">
        <v>79</v>
      </c>
      <c r="AV339" s="12" t="s">
        <v>79</v>
      </c>
      <c r="AW339" s="12" t="s">
        <v>27</v>
      </c>
      <c r="AX339" s="12" t="s">
        <v>70</v>
      </c>
      <c r="AY339" s="155" t="s">
        <v>117</v>
      </c>
    </row>
    <row r="340" spans="2:65" s="12" customFormat="1" x14ac:dyDescent="0.2">
      <c r="B340" s="153"/>
      <c r="D340" s="154" t="s">
        <v>191</v>
      </c>
      <c r="E340" s="155" t="s">
        <v>1</v>
      </c>
      <c r="F340" s="156" t="s">
        <v>1183</v>
      </c>
      <c r="H340" s="157">
        <v>2.6</v>
      </c>
      <c r="I340" s="158"/>
      <c r="L340" s="153"/>
      <c r="M340" s="159"/>
      <c r="T340" s="160"/>
      <c r="AT340" s="155" t="s">
        <v>191</v>
      </c>
      <c r="AU340" s="155" t="s">
        <v>79</v>
      </c>
      <c r="AV340" s="12" t="s">
        <v>79</v>
      </c>
      <c r="AW340" s="12" t="s">
        <v>27</v>
      </c>
      <c r="AX340" s="12" t="s">
        <v>70</v>
      </c>
      <c r="AY340" s="155" t="s">
        <v>117</v>
      </c>
    </row>
    <row r="341" spans="2:65" s="15" customFormat="1" x14ac:dyDescent="0.2">
      <c r="B341" s="174"/>
      <c r="D341" s="154" t="s">
        <v>191</v>
      </c>
      <c r="E341" s="175" t="s">
        <v>1</v>
      </c>
      <c r="F341" s="176" t="s">
        <v>241</v>
      </c>
      <c r="H341" s="177">
        <v>137.88999999999999</v>
      </c>
      <c r="I341" s="178"/>
      <c r="L341" s="174"/>
      <c r="M341" s="179"/>
      <c r="T341" s="180"/>
      <c r="AT341" s="175" t="s">
        <v>191</v>
      </c>
      <c r="AU341" s="175" t="s">
        <v>79</v>
      </c>
      <c r="AV341" s="15" t="s">
        <v>122</v>
      </c>
      <c r="AW341" s="15" t="s">
        <v>27</v>
      </c>
      <c r="AX341" s="15" t="s">
        <v>77</v>
      </c>
      <c r="AY341" s="175" t="s">
        <v>117</v>
      </c>
    </row>
    <row r="342" spans="2:65" s="1" customFormat="1" ht="24.15" customHeight="1" x14ac:dyDescent="0.2">
      <c r="B342" s="127"/>
      <c r="C342" s="128" t="s">
        <v>661</v>
      </c>
      <c r="D342" s="128" t="s">
        <v>118</v>
      </c>
      <c r="E342" s="129" t="s">
        <v>861</v>
      </c>
      <c r="F342" s="130" t="s">
        <v>1184</v>
      </c>
      <c r="G342" s="131" t="s">
        <v>1</v>
      </c>
      <c r="H342" s="132">
        <v>132.79</v>
      </c>
      <c r="I342" s="133"/>
      <c r="J342" s="134">
        <f>ROUND(I342*H342,2)</f>
        <v>0</v>
      </c>
      <c r="K342" s="135"/>
      <c r="L342" s="32"/>
      <c r="M342" s="136" t="s">
        <v>1</v>
      </c>
      <c r="N342" s="137" t="s">
        <v>35</v>
      </c>
      <c r="P342" s="138">
        <f>O342*H342</f>
        <v>0</v>
      </c>
      <c r="Q342" s="138">
        <v>0</v>
      </c>
      <c r="R342" s="138">
        <f>Q342*H342</f>
        <v>0</v>
      </c>
      <c r="S342" s="138">
        <v>0</v>
      </c>
      <c r="T342" s="139">
        <f>S342*H342</f>
        <v>0</v>
      </c>
      <c r="AR342" s="140" t="s">
        <v>122</v>
      </c>
      <c r="AT342" s="140" t="s">
        <v>118</v>
      </c>
      <c r="AU342" s="140" t="s">
        <v>79</v>
      </c>
      <c r="AY342" s="17" t="s">
        <v>117</v>
      </c>
      <c r="BE342" s="141">
        <f>IF(N342="základní",J342,0)</f>
        <v>0</v>
      </c>
      <c r="BF342" s="141">
        <f>IF(N342="snížená",J342,0)</f>
        <v>0</v>
      </c>
      <c r="BG342" s="141">
        <f>IF(N342="zákl. přenesená",J342,0)</f>
        <v>0</v>
      </c>
      <c r="BH342" s="141">
        <f>IF(N342="sníž. přenesená",J342,0)</f>
        <v>0</v>
      </c>
      <c r="BI342" s="141">
        <f>IF(N342="nulová",J342,0)</f>
        <v>0</v>
      </c>
      <c r="BJ342" s="17" t="s">
        <v>77</v>
      </c>
      <c r="BK342" s="141">
        <f>ROUND(I342*H342,2)</f>
        <v>0</v>
      </c>
      <c r="BL342" s="17" t="s">
        <v>122</v>
      </c>
      <c r="BM342" s="140" t="s">
        <v>1185</v>
      </c>
    </row>
    <row r="343" spans="2:65" s="10" customFormat="1" ht="22.95" customHeight="1" x14ac:dyDescent="0.25">
      <c r="B343" s="117"/>
      <c r="D343" s="118" t="s">
        <v>69</v>
      </c>
      <c r="E343" s="151" t="s">
        <v>865</v>
      </c>
      <c r="F343" s="151" t="s">
        <v>866</v>
      </c>
      <c r="I343" s="120"/>
      <c r="J343" s="152">
        <f>BK343</f>
        <v>0</v>
      </c>
      <c r="L343" s="117"/>
      <c r="M343" s="122"/>
      <c r="P343" s="123">
        <f>SUM(P344:P345)</f>
        <v>0</v>
      </c>
      <c r="R343" s="123">
        <f>SUM(R344:R345)</f>
        <v>0</v>
      </c>
      <c r="T343" s="124">
        <f>SUM(T344:T345)</f>
        <v>0</v>
      </c>
      <c r="AR343" s="118" t="s">
        <v>77</v>
      </c>
      <c r="AT343" s="125" t="s">
        <v>69</v>
      </c>
      <c r="AU343" s="125" t="s">
        <v>77</v>
      </c>
      <c r="AY343" s="118" t="s">
        <v>117</v>
      </c>
      <c r="BK343" s="126">
        <f>SUM(BK344:BK345)</f>
        <v>0</v>
      </c>
    </row>
    <row r="344" spans="2:65" s="1" customFormat="1" ht="24.15" customHeight="1" x14ac:dyDescent="0.2">
      <c r="B344" s="127"/>
      <c r="C344" s="128" t="s">
        <v>665</v>
      </c>
      <c r="D344" s="128" t="s">
        <v>118</v>
      </c>
      <c r="E344" s="129" t="s">
        <v>868</v>
      </c>
      <c r="F344" s="130" t="s">
        <v>869</v>
      </c>
      <c r="G344" s="131" t="s">
        <v>272</v>
      </c>
      <c r="H344" s="132">
        <v>2.3719999999999999</v>
      </c>
      <c r="I344" s="133"/>
      <c r="J344" s="134">
        <f>ROUND(I344*H344,2)</f>
        <v>0</v>
      </c>
      <c r="K344" s="135"/>
      <c r="L344" s="32"/>
      <c r="M344" s="136" t="s">
        <v>1</v>
      </c>
      <c r="N344" s="137" t="s">
        <v>35</v>
      </c>
      <c r="P344" s="138">
        <f>O344*H344</f>
        <v>0</v>
      </c>
      <c r="Q344" s="138">
        <v>0</v>
      </c>
      <c r="R344" s="138">
        <f>Q344*H344</f>
        <v>0</v>
      </c>
      <c r="S344" s="138">
        <v>0</v>
      </c>
      <c r="T344" s="139">
        <f>S344*H344</f>
        <v>0</v>
      </c>
      <c r="AR344" s="140" t="s">
        <v>122</v>
      </c>
      <c r="AT344" s="140" t="s">
        <v>118</v>
      </c>
      <c r="AU344" s="140" t="s">
        <v>79</v>
      </c>
      <c r="AY344" s="17" t="s">
        <v>117</v>
      </c>
      <c r="BE344" s="141">
        <f>IF(N344="základní",J344,0)</f>
        <v>0</v>
      </c>
      <c r="BF344" s="141">
        <f>IF(N344="snížená",J344,0)</f>
        <v>0</v>
      </c>
      <c r="BG344" s="141">
        <f>IF(N344="zákl. přenesená",J344,0)</f>
        <v>0</v>
      </c>
      <c r="BH344" s="141">
        <f>IF(N344="sníž. přenesená",J344,0)</f>
        <v>0</v>
      </c>
      <c r="BI344" s="141">
        <f>IF(N344="nulová",J344,0)</f>
        <v>0</v>
      </c>
      <c r="BJ344" s="17" t="s">
        <v>77</v>
      </c>
      <c r="BK344" s="141">
        <f>ROUND(I344*H344,2)</f>
        <v>0</v>
      </c>
      <c r="BL344" s="17" t="s">
        <v>122</v>
      </c>
      <c r="BM344" s="140" t="s">
        <v>1186</v>
      </c>
    </row>
    <row r="345" spans="2:65" s="1" customFormat="1" ht="16.5" customHeight="1" x14ac:dyDescent="0.2">
      <c r="B345" s="127"/>
      <c r="C345" s="128" t="s">
        <v>669</v>
      </c>
      <c r="D345" s="128" t="s">
        <v>118</v>
      </c>
      <c r="E345" s="129" t="s">
        <v>872</v>
      </c>
      <c r="F345" s="130" t="s">
        <v>873</v>
      </c>
      <c r="G345" s="131" t="s">
        <v>272</v>
      </c>
      <c r="H345" s="132">
        <v>679.71600000000001</v>
      </c>
      <c r="I345" s="133"/>
      <c r="J345" s="134">
        <f>ROUND(I345*H345,2)</f>
        <v>0</v>
      </c>
      <c r="K345" s="135"/>
      <c r="L345" s="32"/>
      <c r="M345" s="142" t="s">
        <v>1</v>
      </c>
      <c r="N345" s="143" t="s">
        <v>35</v>
      </c>
      <c r="O345" s="144"/>
      <c r="P345" s="145">
        <f>O345*H345</f>
        <v>0</v>
      </c>
      <c r="Q345" s="145">
        <v>0</v>
      </c>
      <c r="R345" s="145">
        <f>Q345*H345</f>
        <v>0</v>
      </c>
      <c r="S345" s="145">
        <v>0</v>
      </c>
      <c r="T345" s="146">
        <f>S345*H345</f>
        <v>0</v>
      </c>
      <c r="AR345" s="140" t="s">
        <v>122</v>
      </c>
      <c r="AT345" s="140" t="s">
        <v>118</v>
      </c>
      <c r="AU345" s="140" t="s">
        <v>79</v>
      </c>
      <c r="AY345" s="17" t="s">
        <v>117</v>
      </c>
      <c r="BE345" s="141">
        <f>IF(N345="základní",J345,0)</f>
        <v>0</v>
      </c>
      <c r="BF345" s="141">
        <f>IF(N345="snížená",J345,0)</f>
        <v>0</v>
      </c>
      <c r="BG345" s="141">
        <f>IF(N345="zákl. přenesená",J345,0)</f>
        <v>0</v>
      </c>
      <c r="BH345" s="141">
        <f>IF(N345="sníž. přenesená",J345,0)</f>
        <v>0</v>
      </c>
      <c r="BI345" s="141">
        <f>IF(N345="nulová",J345,0)</f>
        <v>0</v>
      </c>
      <c r="BJ345" s="17" t="s">
        <v>77</v>
      </c>
      <c r="BK345" s="141">
        <f>ROUND(I345*H345,2)</f>
        <v>0</v>
      </c>
      <c r="BL345" s="17" t="s">
        <v>122</v>
      </c>
      <c r="BM345" s="140" t="s">
        <v>1187</v>
      </c>
    </row>
    <row r="346" spans="2:65" s="1" customFormat="1" ht="6.9" customHeight="1" x14ac:dyDescent="0.2">
      <c r="B346" s="44"/>
      <c r="C346" s="45"/>
      <c r="D346" s="45"/>
      <c r="E346" s="45"/>
      <c r="F346" s="45"/>
      <c r="G346" s="45"/>
      <c r="H346" s="45"/>
      <c r="I346" s="45"/>
      <c r="J346" s="45"/>
      <c r="K346" s="45"/>
      <c r="L346" s="32"/>
    </row>
  </sheetData>
  <autoFilter ref="C126:K345" xr:uid="{00000000-0009-0000-0000-000003000000}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274"/>
  <sheetViews>
    <sheetView showGridLines="0" workbookViewId="0">
      <selection activeCell="E18" sqref="E18:H18"/>
    </sheetView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246" t="s">
        <v>5</v>
      </c>
      <c r="M2" s="247"/>
      <c r="N2" s="247"/>
      <c r="O2" s="247"/>
      <c r="P2" s="247"/>
      <c r="Q2" s="247"/>
      <c r="R2" s="247"/>
      <c r="S2" s="247"/>
      <c r="T2" s="247"/>
      <c r="U2" s="247"/>
      <c r="V2" s="247"/>
      <c r="AT2" s="17" t="s">
        <v>88</v>
      </c>
    </row>
    <row r="3" spans="2:46" ht="6.9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79</v>
      </c>
    </row>
    <row r="4" spans="2:46" ht="24.9" customHeight="1" x14ac:dyDescent="0.2">
      <c r="B4" s="20"/>
      <c r="D4" s="21" t="s">
        <v>92</v>
      </c>
      <c r="L4" s="20"/>
      <c r="M4" s="88" t="s">
        <v>10</v>
      </c>
      <c r="AT4" s="17" t="s">
        <v>3</v>
      </c>
    </row>
    <row r="5" spans="2:46" ht="6.9" customHeight="1" x14ac:dyDescent="0.2">
      <c r="B5" s="20"/>
      <c r="L5" s="20"/>
    </row>
    <row r="6" spans="2:46" ht="12" customHeight="1" x14ac:dyDescent="0.2">
      <c r="B6" s="20"/>
      <c r="D6" s="27" t="s">
        <v>15</v>
      </c>
      <c r="L6" s="20"/>
    </row>
    <row r="7" spans="2:46" ht="26.25" customHeight="1" x14ac:dyDescent="0.2">
      <c r="B7" s="20"/>
      <c r="E7" s="261" t="str">
        <f>'Rekapitulace stavby'!K6</f>
        <v>Dolní Dvořiště (č. p. 157 - č. p. 40) - OBNOVA VODOVODU A KANALIZACE, Dolní Dvořiště (č. p. 157 - č. p. 40) - OBNOVA KOMUNIKACE</v>
      </c>
      <c r="F7" s="262"/>
      <c r="G7" s="262"/>
      <c r="H7" s="262"/>
      <c r="L7" s="20"/>
    </row>
    <row r="8" spans="2:46" s="1" customFormat="1" ht="12" customHeight="1" x14ac:dyDescent="0.2">
      <c r="B8" s="32"/>
      <c r="D8" s="27" t="s">
        <v>93</v>
      </c>
      <c r="L8" s="32"/>
    </row>
    <row r="9" spans="2:46" s="1" customFormat="1" ht="16.5" customHeight="1" x14ac:dyDescent="0.2">
      <c r="B9" s="32"/>
      <c r="E9" s="240" t="s">
        <v>1188</v>
      </c>
      <c r="F9" s="260"/>
      <c r="G9" s="260"/>
      <c r="H9" s="260"/>
      <c r="L9" s="32"/>
    </row>
    <row r="10" spans="2:46" s="1" customFormat="1" x14ac:dyDescent="0.2">
      <c r="B10" s="32"/>
      <c r="L10" s="32"/>
    </row>
    <row r="11" spans="2:46" s="1" customFormat="1" ht="12" customHeight="1" x14ac:dyDescent="0.2">
      <c r="B11" s="32"/>
      <c r="D11" s="27" t="s">
        <v>16</v>
      </c>
      <c r="F11" s="25" t="s">
        <v>1</v>
      </c>
      <c r="I11" s="27" t="s">
        <v>17</v>
      </c>
      <c r="J11" s="25" t="s">
        <v>1</v>
      </c>
      <c r="L11" s="32"/>
    </row>
    <row r="12" spans="2:46" s="1" customFormat="1" ht="12" customHeight="1" x14ac:dyDescent="0.2">
      <c r="B12" s="32"/>
      <c r="D12" s="27" t="s">
        <v>18</v>
      </c>
      <c r="F12" s="25" t="s">
        <v>19</v>
      </c>
      <c r="I12" s="27" t="s">
        <v>20</v>
      </c>
      <c r="J12" s="52"/>
      <c r="L12" s="32"/>
    </row>
    <row r="13" spans="2:46" s="1" customFormat="1" ht="10.95" customHeight="1" x14ac:dyDescent="0.2">
      <c r="B13" s="32"/>
      <c r="L13" s="32"/>
    </row>
    <row r="14" spans="2:46" s="1" customFormat="1" ht="12" customHeight="1" x14ac:dyDescent="0.2">
      <c r="B14" s="32"/>
      <c r="D14" s="27" t="s">
        <v>21</v>
      </c>
      <c r="I14" s="27" t="s">
        <v>22</v>
      </c>
      <c r="J14" s="25" t="s">
        <v>1</v>
      </c>
      <c r="L14" s="32"/>
    </row>
    <row r="15" spans="2:46" s="1" customFormat="1" ht="18" customHeight="1" x14ac:dyDescent="0.2">
      <c r="B15" s="32"/>
      <c r="E15" s="25" t="s">
        <v>23</v>
      </c>
      <c r="I15" s="27" t="s">
        <v>24</v>
      </c>
      <c r="J15" s="25" t="s">
        <v>1</v>
      </c>
      <c r="L15" s="32"/>
    </row>
    <row r="16" spans="2:46" s="1" customFormat="1" ht="6.9" customHeight="1" x14ac:dyDescent="0.2">
      <c r="B16" s="32"/>
      <c r="L16" s="32"/>
    </row>
    <row r="17" spans="2:12" s="1" customFormat="1" ht="12" customHeight="1" x14ac:dyDescent="0.2">
      <c r="B17" s="32"/>
      <c r="D17" s="27" t="s">
        <v>25</v>
      </c>
      <c r="I17" s="27" t="s">
        <v>22</v>
      </c>
      <c r="J17" s="28"/>
      <c r="L17" s="32"/>
    </row>
    <row r="18" spans="2:12" s="1" customFormat="1" ht="18" customHeight="1" x14ac:dyDescent="0.2">
      <c r="B18" s="32"/>
      <c r="E18" s="263"/>
      <c r="F18" s="255"/>
      <c r="G18" s="255"/>
      <c r="H18" s="255"/>
      <c r="I18" s="27" t="s">
        <v>24</v>
      </c>
      <c r="J18" s="28"/>
      <c r="L18" s="32"/>
    </row>
    <row r="19" spans="2:12" s="1" customFormat="1" ht="6.9" customHeight="1" x14ac:dyDescent="0.2">
      <c r="B19" s="32"/>
      <c r="L19" s="32"/>
    </row>
    <row r="20" spans="2:12" s="1" customFormat="1" ht="12" customHeight="1" x14ac:dyDescent="0.2">
      <c r="B20" s="32"/>
      <c r="D20" s="27" t="s">
        <v>26</v>
      </c>
      <c r="I20" s="27" t="s">
        <v>22</v>
      </c>
      <c r="J20" s="25"/>
      <c r="L20" s="32"/>
    </row>
    <row r="21" spans="2:12" s="1" customFormat="1" ht="18" customHeight="1" x14ac:dyDescent="0.2">
      <c r="B21" s="32"/>
      <c r="E21" s="25" t="s">
        <v>1762</v>
      </c>
      <c r="I21" s="27" t="s">
        <v>24</v>
      </c>
      <c r="J21" s="25" t="s">
        <v>1</v>
      </c>
      <c r="L21" s="32"/>
    </row>
    <row r="22" spans="2:12" s="1" customFormat="1" ht="6.9" customHeight="1" x14ac:dyDescent="0.2">
      <c r="B22" s="32"/>
      <c r="L22" s="32"/>
    </row>
    <row r="23" spans="2:12" s="1" customFormat="1" ht="12" customHeight="1" x14ac:dyDescent="0.2">
      <c r="B23" s="32"/>
      <c r="D23" s="27" t="s">
        <v>28</v>
      </c>
      <c r="I23" s="27" t="s">
        <v>22</v>
      </c>
      <c r="J23" s="25" t="str">
        <f>IF('Rekapitulace stavby'!AN19="","",'Rekapitulace stavby'!AN19)</f>
        <v/>
      </c>
      <c r="L23" s="32"/>
    </row>
    <row r="24" spans="2:12" s="1" customFormat="1" ht="18" customHeight="1" x14ac:dyDescent="0.2">
      <c r="B24" s="32"/>
      <c r="E24" s="25" t="str">
        <f>IF('Rekapitulace stavby'!E20="","",'Rekapitulace stavby'!E20)</f>
        <v xml:space="preserve"> </v>
      </c>
      <c r="I24" s="27" t="s">
        <v>24</v>
      </c>
      <c r="J24" s="25" t="str">
        <f>IF('Rekapitulace stavby'!AN20="","",'Rekapitulace stavby'!AN20)</f>
        <v/>
      </c>
      <c r="L24" s="32"/>
    </row>
    <row r="25" spans="2:12" s="1" customFormat="1" ht="6.9" customHeight="1" x14ac:dyDescent="0.2">
      <c r="B25" s="32"/>
      <c r="L25" s="32"/>
    </row>
    <row r="26" spans="2:12" s="1" customFormat="1" ht="12" customHeight="1" x14ac:dyDescent="0.2">
      <c r="B26" s="32"/>
      <c r="D26" s="27" t="s">
        <v>29</v>
      </c>
      <c r="L26" s="32"/>
    </row>
    <row r="27" spans="2:12" s="7" customFormat="1" ht="16.5" customHeight="1" x14ac:dyDescent="0.2">
      <c r="B27" s="89"/>
      <c r="E27" s="259" t="s">
        <v>1</v>
      </c>
      <c r="F27" s="259"/>
      <c r="G27" s="259"/>
      <c r="H27" s="259"/>
      <c r="L27" s="89"/>
    </row>
    <row r="28" spans="2:12" s="1" customFormat="1" ht="6.9" customHeight="1" x14ac:dyDescent="0.2">
      <c r="B28" s="32"/>
      <c r="L28" s="32"/>
    </row>
    <row r="29" spans="2:12" s="1" customFormat="1" ht="6.9" customHeight="1" x14ac:dyDescent="0.2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 x14ac:dyDescent="0.2">
      <c r="B30" s="32"/>
      <c r="D30" s="90" t="s">
        <v>30</v>
      </c>
      <c r="J30" s="66">
        <f>ROUND(J125, 2)</f>
        <v>0</v>
      </c>
      <c r="L30" s="32"/>
    </row>
    <row r="31" spans="2:12" s="1" customFormat="1" ht="6.9" customHeight="1" x14ac:dyDescent="0.2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" customHeight="1" x14ac:dyDescent="0.2">
      <c r="B32" s="32"/>
      <c r="F32" s="35" t="s">
        <v>32</v>
      </c>
      <c r="I32" s="35" t="s">
        <v>31</v>
      </c>
      <c r="J32" s="35" t="s">
        <v>33</v>
      </c>
      <c r="L32" s="32"/>
    </row>
    <row r="33" spans="2:12" s="1" customFormat="1" ht="14.4" customHeight="1" x14ac:dyDescent="0.2">
      <c r="B33" s="32"/>
      <c r="D33" s="55" t="s">
        <v>34</v>
      </c>
      <c r="E33" s="27" t="s">
        <v>35</v>
      </c>
      <c r="F33" s="91">
        <f>ROUND((SUM(BE125:BE273)),  2)</f>
        <v>0</v>
      </c>
      <c r="I33" s="92">
        <v>0.21</v>
      </c>
      <c r="J33" s="91">
        <f>ROUND(((SUM(BE125:BE273))*I33),  2)</f>
        <v>0</v>
      </c>
      <c r="L33" s="32"/>
    </row>
    <row r="34" spans="2:12" s="1" customFormat="1" ht="14.4" customHeight="1" x14ac:dyDescent="0.2">
      <c r="B34" s="32"/>
      <c r="E34" s="27" t="s">
        <v>36</v>
      </c>
      <c r="F34" s="91">
        <f>ROUND((SUM(BF125:BF273)),  2)</f>
        <v>0</v>
      </c>
      <c r="I34" s="92">
        <v>0.12</v>
      </c>
      <c r="J34" s="91">
        <f>ROUND(((SUM(BF125:BF273))*I34),  2)</f>
        <v>0</v>
      </c>
      <c r="L34" s="32"/>
    </row>
    <row r="35" spans="2:12" s="1" customFormat="1" ht="14.4" hidden="1" customHeight="1" x14ac:dyDescent="0.2">
      <c r="B35" s="32"/>
      <c r="E35" s="27" t="s">
        <v>37</v>
      </c>
      <c r="F35" s="91">
        <f>ROUND((SUM(BG125:BG273)),  2)</f>
        <v>0</v>
      </c>
      <c r="I35" s="92">
        <v>0.21</v>
      </c>
      <c r="J35" s="91">
        <f>0</f>
        <v>0</v>
      </c>
      <c r="L35" s="32"/>
    </row>
    <row r="36" spans="2:12" s="1" customFormat="1" ht="14.4" hidden="1" customHeight="1" x14ac:dyDescent="0.2">
      <c r="B36" s="32"/>
      <c r="E36" s="27" t="s">
        <v>38</v>
      </c>
      <c r="F36" s="91">
        <f>ROUND((SUM(BH125:BH273)),  2)</f>
        <v>0</v>
      </c>
      <c r="I36" s="92">
        <v>0.12</v>
      </c>
      <c r="J36" s="91">
        <f>0</f>
        <v>0</v>
      </c>
      <c r="L36" s="32"/>
    </row>
    <row r="37" spans="2:12" s="1" customFormat="1" ht="14.4" hidden="1" customHeight="1" x14ac:dyDescent="0.2">
      <c r="B37" s="32"/>
      <c r="E37" s="27" t="s">
        <v>39</v>
      </c>
      <c r="F37" s="91">
        <f>ROUND((SUM(BI125:BI273)),  2)</f>
        <v>0</v>
      </c>
      <c r="I37" s="92">
        <v>0</v>
      </c>
      <c r="J37" s="91">
        <f>0</f>
        <v>0</v>
      </c>
      <c r="L37" s="32"/>
    </row>
    <row r="38" spans="2:12" s="1" customFormat="1" ht="6.9" customHeight="1" x14ac:dyDescent="0.2">
      <c r="B38" s="32"/>
      <c r="L38" s="32"/>
    </row>
    <row r="39" spans="2:12" s="1" customFormat="1" ht="25.35" customHeight="1" x14ac:dyDescent="0.2">
      <c r="B39" s="32"/>
      <c r="C39" s="93"/>
      <c r="D39" s="94" t="s">
        <v>40</v>
      </c>
      <c r="E39" s="57"/>
      <c r="F39" s="57"/>
      <c r="G39" s="95" t="s">
        <v>41</v>
      </c>
      <c r="H39" s="96" t="s">
        <v>42</v>
      </c>
      <c r="I39" s="57"/>
      <c r="J39" s="97">
        <f>SUM(J30:J37)</f>
        <v>0</v>
      </c>
      <c r="K39" s="98"/>
      <c r="L39" s="32"/>
    </row>
    <row r="40" spans="2:12" s="1" customFormat="1" ht="14.4" customHeight="1" x14ac:dyDescent="0.2">
      <c r="B40" s="32"/>
      <c r="L40" s="32"/>
    </row>
    <row r="41" spans="2:12" ht="14.4" customHeight="1" x14ac:dyDescent="0.2">
      <c r="B41" s="20"/>
      <c r="L41" s="20"/>
    </row>
    <row r="42" spans="2:12" ht="14.4" customHeight="1" x14ac:dyDescent="0.2">
      <c r="B42" s="20"/>
      <c r="L42" s="20"/>
    </row>
    <row r="43" spans="2:12" ht="14.4" customHeight="1" x14ac:dyDescent="0.2">
      <c r="B43" s="20"/>
      <c r="L43" s="20"/>
    </row>
    <row r="44" spans="2:12" ht="14.4" customHeight="1" x14ac:dyDescent="0.2">
      <c r="B44" s="20"/>
      <c r="L44" s="20"/>
    </row>
    <row r="45" spans="2:12" ht="14.4" customHeight="1" x14ac:dyDescent="0.2">
      <c r="B45" s="20"/>
      <c r="L45" s="20"/>
    </row>
    <row r="46" spans="2:12" ht="14.4" customHeight="1" x14ac:dyDescent="0.2">
      <c r="B46" s="20"/>
      <c r="L46" s="20"/>
    </row>
    <row r="47" spans="2:12" ht="14.4" customHeight="1" x14ac:dyDescent="0.2">
      <c r="B47" s="20"/>
      <c r="L47" s="20"/>
    </row>
    <row r="48" spans="2:12" ht="14.4" customHeight="1" x14ac:dyDescent="0.2">
      <c r="B48" s="20"/>
      <c r="L48" s="20"/>
    </row>
    <row r="49" spans="2:12" ht="14.4" customHeight="1" x14ac:dyDescent="0.2">
      <c r="B49" s="20"/>
      <c r="L49" s="20"/>
    </row>
    <row r="50" spans="2:12" s="1" customFormat="1" ht="14.4" customHeight="1" x14ac:dyDescent="0.2">
      <c r="B50" s="32"/>
      <c r="D50" s="41" t="s">
        <v>43</v>
      </c>
      <c r="E50" s="42"/>
      <c r="F50" s="42"/>
      <c r="G50" s="41" t="s">
        <v>44</v>
      </c>
      <c r="H50" s="42"/>
      <c r="I50" s="42"/>
      <c r="J50" s="42"/>
      <c r="K50" s="42"/>
      <c r="L50" s="32"/>
    </row>
    <row r="51" spans="2:12" x14ac:dyDescent="0.2">
      <c r="B51" s="20"/>
      <c r="L51" s="20"/>
    </row>
    <row r="52" spans="2:12" x14ac:dyDescent="0.2">
      <c r="B52" s="20"/>
      <c r="L52" s="20"/>
    </row>
    <row r="53" spans="2:12" x14ac:dyDescent="0.2">
      <c r="B53" s="20"/>
      <c r="L53" s="20"/>
    </row>
    <row r="54" spans="2:12" x14ac:dyDescent="0.2">
      <c r="B54" s="20"/>
      <c r="L54" s="20"/>
    </row>
    <row r="55" spans="2:12" x14ac:dyDescent="0.2">
      <c r="B55" s="20"/>
      <c r="L55" s="20"/>
    </row>
    <row r="56" spans="2:12" x14ac:dyDescent="0.2">
      <c r="B56" s="20"/>
      <c r="L56" s="20"/>
    </row>
    <row r="57" spans="2:12" x14ac:dyDescent="0.2">
      <c r="B57" s="20"/>
      <c r="L57" s="20"/>
    </row>
    <row r="58" spans="2:12" x14ac:dyDescent="0.2">
      <c r="B58" s="20"/>
      <c r="L58" s="20"/>
    </row>
    <row r="59" spans="2:12" x14ac:dyDescent="0.2">
      <c r="B59" s="20"/>
      <c r="L59" s="20"/>
    </row>
    <row r="60" spans="2:12" x14ac:dyDescent="0.2">
      <c r="B60" s="20"/>
      <c r="L60" s="20"/>
    </row>
    <row r="61" spans="2:12" s="1" customFormat="1" ht="13.2" x14ac:dyDescent="0.2">
      <c r="B61" s="32"/>
      <c r="D61" s="43" t="s">
        <v>45</v>
      </c>
      <c r="E61" s="34"/>
      <c r="F61" s="99" t="s">
        <v>46</v>
      </c>
      <c r="G61" s="43" t="s">
        <v>45</v>
      </c>
      <c r="H61" s="34"/>
      <c r="I61" s="34"/>
      <c r="J61" s="100" t="s">
        <v>46</v>
      </c>
      <c r="K61" s="34"/>
      <c r="L61" s="32"/>
    </row>
    <row r="62" spans="2:12" x14ac:dyDescent="0.2">
      <c r="B62" s="20"/>
      <c r="L62" s="20"/>
    </row>
    <row r="63" spans="2:12" x14ac:dyDescent="0.2">
      <c r="B63" s="20"/>
      <c r="L63" s="20"/>
    </row>
    <row r="64" spans="2:12" x14ac:dyDescent="0.2">
      <c r="B64" s="20"/>
      <c r="L64" s="20"/>
    </row>
    <row r="65" spans="2:12" s="1" customFormat="1" ht="13.2" x14ac:dyDescent="0.2">
      <c r="B65" s="32"/>
      <c r="D65" s="41" t="s">
        <v>47</v>
      </c>
      <c r="E65" s="42"/>
      <c r="F65" s="42"/>
      <c r="G65" s="41" t="s">
        <v>48</v>
      </c>
      <c r="H65" s="42"/>
      <c r="I65" s="42"/>
      <c r="J65" s="42"/>
      <c r="K65" s="42"/>
      <c r="L65" s="32"/>
    </row>
    <row r="66" spans="2:12" x14ac:dyDescent="0.2">
      <c r="B66" s="20"/>
      <c r="L66" s="20"/>
    </row>
    <row r="67" spans="2:12" x14ac:dyDescent="0.2">
      <c r="B67" s="20"/>
      <c r="L67" s="20"/>
    </row>
    <row r="68" spans="2:12" x14ac:dyDescent="0.2">
      <c r="B68" s="20"/>
      <c r="L68" s="20"/>
    </row>
    <row r="69" spans="2:12" x14ac:dyDescent="0.2">
      <c r="B69" s="20"/>
      <c r="L69" s="20"/>
    </row>
    <row r="70" spans="2:12" x14ac:dyDescent="0.2">
      <c r="B70" s="20"/>
      <c r="L70" s="20"/>
    </row>
    <row r="71" spans="2:12" x14ac:dyDescent="0.2">
      <c r="B71" s="20"/>
      <c r="L71" s="20"/>
    </row>
    <row r="72" spans="2:12" x14ac:dyDescent="0.2">
      <c r="B72" s="20"/>
      <c r="L72" s="20"/>
    </row>
    <row r="73" spans="2:12" x14ac:dyDescent="0.2">
      <c r="B73" s="20"/>
      <c r="L73" s="20"/>
    </row>
    <row r="74" spans="2:12" x14ac:dyDescent="0.2">
      <c r="B74" s="20"/>
      <c r="L74" s="20"/>
    </row>
    <row r="75" spans="2:12" x14ac:dyDescent="0.2">
      <c r="B75" s="20"/>
      <c r="L75" s="20"/>
    </row>
    <row r="76" spans="2:12" s="1" customFormat="1" ht="13.2" x14ac:dyDescent="0.2">
      <c r="B76" s="32"/>
      <c r="D76" s="43" t="s">
        <v>45</v>
      </c>
      <c r="E76" s="34"/>
      <c r="F76" s="99" t="s">
        <v>46</v>
      </c>
      <c r="G76" s="43" t="s">
        <v>45</v>
      </c>
      <c r="H76" s="34"/>
      <c r="I76" s="34"/>
      <c r="J76" s="100" t="s">
        <v>46</v>
      </c>
      <c r="K76" s="34"/>
      <c r="L76" s="32"/>
    </row>
    <row r="77" spans="2:12" s="1" customFormat="1" ht="14.4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" customHeight="1" x14ac:dyDescent="0.2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" customHeight="1" x14ac:dyDescent="0.2">
      <c r="B82" s="32"/>
      <c r="C82" s="21" t="s">
        <v>95</v>
      </c>
      <c r="L82" s="32"/>
    </row>
    <row r="83" spans="2:47" s="1" customFormat="1" ht="6.9" customHeight="1" x14ac:dyDescent="0.2">
      <c r="B83" s="32"/>
      <c r="L83" s="32"/>
    </row>
    <row r="84" spans="2:47" s="1" customFormat="1" ht="12" customHeight="1" x14ac:dyDescent="0.2">
      <c r="B84" s="32"/>
      <c r="C84" s="27" t="s">
        <v>15</v>
      </c>
      <c r="L84" s="32"/>
    </row>
    <row r="85" spans="2:47" s="1" customFormat="1" ht="26.25" customHeight="1" x14ac:dyDescent="0.2">
      <c r="B85" s="32"/>
      <c r="E85" s="261" t="str">
        <f>E7</f>
        <v>Dolní Dvořiště (č. p. 157 - č. p. 40) - OBNOVA VODOVODU A KANALIZACE, Dolní Dvořiště (č. p. 157 - č. p. 40) - OBNOVA KOMUNIKACE</v>
      </c>
      <c r="F85" s="262"/>
      <c r="G85" s="262"/>
      <c r="H85" s="262"/>
      <c r="L85" s="32"/>
    </row>
    <row r="86" spans="2:47" s="1" customFormat="1" ht="12" customHeight="1" x14ac:dyDescent="0.2">
      <c r="B86" s="32"/>
      <c r="C86" s="27" t="s">
        <v>93</v>
      </c>
      <c r="L86" s="32"/>
    </row>
    <row r="87" spans="2:47" s="1" customFormat="1" ht="16.5" customHeight="1" x14ac:dyDescent="0.2">
      <c r="B87" s="32"/>
      <c r="E87" s="240" t="str">
        <f>E9</f>
        <v>57d - SO 03 - Kanalizace dešťová</v>
      </c>
      <c r="F87" s="260"/>
      <c r="G87" s="260"/>
      <c r="H87" s="260"/>
      <c r="L87" s="32"/>
    </row>
    <row r="88" spans="2:47" s="1" customFormat="1" ht="6.9" customHeight="1" x14ac:dyDescent="0.2">
      <c r="B88" s="32"/>
      <c r="L88" s="32"/>
    </row>
    <row r="89" spans="2:47" s="1" customFormat="1" ht="12" customHeight="1" x14ac:dyDescent="0.2">
      <c r="B89" s="32"/>
      <c r="C89" s="27" t="s">
        <v>18</v>
      </c>
      <c r="F89" s="25" t="str">
        <f>F12</f>
        <v xml:space="preserve"> </v>
      </c>
      <c r="I89" s="27" t="s">
        <v>20</v>
      </c>
      <c r="J89" s="52" t="str">
        <f>IF(J12="","",J12)</f>
        <v/>
      </c>
      <c r="L89" s="32"/>
    </row>
    <row r="90" spans="2:47" s="1" customFormat="1" ht="6.9" customHeight="1" x14ac:dyDescent="0.2">
      <c r="B90" s="32"/>
      <c r="L90" s="32"/>
    </row>
    <row r="91" spans="2:47" s="1" customFormat="1" ht="40.200000000000003" customHeight="1" x14ac:dyDescent="0.2">
      <c r="B91" s="32"/>
      <c r="C91" s="27" t="s">
        <v>21</v>
      </c>
      <c r="F91" s="25" t="str">
        <f>E15</f>
        <v>Obec Dolní Dvořiště, 382 72 Dolní Dvořiště 62</v>
      </c>
      <c r="I91" s="27" t="s">
        <v>26</v>
      </c>
      <c r="J91" s="30" t="str">
        <f>E21</f>
        <v>Jiří Sváček - VHS, Miroslav Vávra - DS</v>
      </c>
      <c r="L91" s="32"/>
    </row>
    <row r="92" spans="2:47" s="1" customFormat="1" ht="15.15" customHeight="1" x14ac:dyDescent="0.2">
      <c r="B92" s="32"/>
      <c r="C92" s="27" t="s">
        <v>25</v>
      </c>
      <c r="F92" s="25" t="str">
        <f>IF(E18="","",E18)</f>
        <v/>
      </c>
      <c r="I92" s="27" t="s">
        <v>28</v>
      </c>
      <c r="J92" s="30" t="str">
        <f>E24</f>
        <v xml:space="preserve"> </v>
      </c>
      <c r="L92" s="32"/>
    </row>
    <row r="93" spans="2:47" s="1" customFormat="1" ht="10.35" customHeight="1" x14ac:dyDescent="0.2">
      <c r="B93" s="32"/>
      <c r="L93" s="32"/>
    </row>
    <row r="94" spans="2:47" s="1" customFormat="1" ht="29.25" customHeight="1" x14ac:dyDescent="0.2">
      <c r="B94" s="32"/>
      <c r="C94" s="101" t="s">
        <v>96</v>
      </c>
      <c r="D94" s="93"/>
      <c r="E94" s="93"/>
      <c r="F94" s="93"/>
      <c r="G94" s="93"/>
      <c r="H94" s="93"/>
      <c r="I94" s="93"/>
      <c r="J94" s="102" t="s">
        <v>97</v>
      </c>
      <c r="K94" s="93"/>
      <c r="L94" s="32"/>
    </row>
    <row r="95" spans="2:47" s="1" customFormat="1" ht="10.35" customHeight="1" x14ac:dyDescent="0.2">
      <c r="B95" s="32"/>
      <c r="L95" s="32"/>
    </row>
    <row r="96" spans="2:47" s="1" customFormat="1" ht="22.95" customHeight="1" x14ac:dyDescent="0.2">
      <c r="B96" s="32"/>
      <c r="C96" s="103" t="s">
        <v>98</v>
      </c>
      <c r="J96" s="66">
        <f>J125</f>
        <v>0</v>
      </c>
      <c r="L96" s="32"/>
      <c r="AU96" s="17" t="s">
        <v>99</v>
      </c>
    </row>
    <row r="97" spans="2:12" s="8" customFormat="1" ht="24.9" customHeight="1" x14ac:dyDescent="0.2">
      <c r="B97" s="104"/>
      <c r="D97" s="105" t="s">
        <v>170</v>
      </c>
      <c r="E97" s="106"/>
      <c r="F97" s="106"/>
      <c r="G97" s="106"/>
      <c r="H97" s="106"/>
      <c r="I97" s="106"/>
      <c r="J97" s="107">
        <f>J126</f>
        <v>0</v>
      </c>
      <c r="L97" s="104"/>
    </row>
    <row r="98" spans="2:12" s="11" customFormat="1" ht="19.95" customHeight="1" x14ac:dyDescent="0.2">
      <c r="B98" s="147"/>
      <c r="D98" s="148" t="s">
        <v>171</v>
      </c>
      <c r="E98" s="149"/>
      <c r="F98" s="149"/>
      <c r="G98" s="149"/>
      <c r="H98" s="149"/>
      <c r="I98" s="149"/>
      <c r="J98" s="150">
        <f>J127</f>
        <v>0</v>
      </c>
      <c r="L98" s="147"/>
    </row>
    <row r="99" spans="2:12" s="11" customFormat="1" ht="19.95" customHeight="1" x14ac:dyDescent="0.2">
      <c r="B99" s="147"/>
      <c r="D99" s="148" t="s">
        <v>172</v>
      </c>
      <c r="E99" s="149"/>
      <c r="F99" s="149"/>
      <c r="G99" s="149"/>
      <c r="H99" s="149"/>
      <c r="I99" s="149"/>
      <c r="J99" s="150">
        <f>J195</f>
        <v>0</v>
      </c>
      <c r="L99" s="147"/>
    </row>
    <row r="100" spans="2:12" s="11" customFormat="1" ht="19.95" customHeight="1" x14ac:dyDescent="0.2">
      <c r="B100" s="147"/>
      <c r="D100" s="148" t="s">
        <v>173</v>
      </c>
      <c r="E100" s="149"/>
      <c r="F100" s="149"/>
      <c r="G100" s="149"/>
      <c r="H100" s="149"/>
      <c r="I100" s="149"/>
      <c r="J100" s="150">
        <f>J198</f>
        <v>0</v>
      </c>
      <c r="L100" s="147"/>
    </row>
    <row r="101" spans="2:12" s="11" customFormat="1" ht="19.95" customHeight="1" x14ac:dyDescent="0.2">
      <c r="B101" s="147"/>
      <c r="D101" s="148" t="s">
        <v>174</v>
      </c>
      <c r="E101" s="149"/>
      <c r="F101" s="149"/>
      <c r="G101" s="149"/>
      <c r="H101" s="149"/>
      <c r="I101" s="149"/>
      <c r="J101" s="150">
        <f>J205</f>
        <v>0</v>
      </c>
      <c r="L101" s="147"/>
    </row>
    <row r="102" spans="2:12" s="11" customFormat="1" ht="19.95" customHeight="1" x14ac:dyDescent="0.2">
      <c r="B102" s="147"/>
      <c r="D102" s="148" t="s">
        <v>176</v>
      </c>
      <c r="E102" s="149"/>
      <c r="F102" s="149"/>
      <c r="G102" s="149"/>
      <c r="H102" s="149"/>
      <c r="I102" s="149"/>
      <c r="J102" s="150">
        <f>J217</f>
        <v>0</v>
      </c>
      <c r="L102" s="147"/>
    </row>
    <row r="103" spans="2:12" s="11" customFormat="1" ht="19.95" customHeight="1" x14ac:dyDescent="0.2">
      <c r="B103" s="147"/>
      <c r="D103" s="148" t="s">
        <v>1189</v>
      </c>
      <c r="E103" s="149"/>
      <c r="F103" s="149"/>
      <c r="G103" s="149"/>
      <c r="H103" s="149"/>
      <c r="I103" s="149"/>
      <c r="J103" s="150">
        <f>J258</f>
        <v>0</v>
      </c>
      <c r="L103" s="147"/>
    </row>
    <row r="104" spans="2:12" s="11" customFormat="1" ht="19.95" customHeight="1" x14ac:dyDescent="0.2">
      <c r="B104" s="147"/>
      <c r="D104" s="148" t="s">
        <v>182</v>
      </c>
      <c r="E104" s="149"/>
      <c r="F104" s="149"/>
      <c r="G104" s="149"/>
      <c r="H104" s="149"/>
      <c r="I104" s="149"/>
      <c r="J104" s="150">
        <f>J265</f>
        <v>0</v>
      </c>
      <c r="L104" s="147"/>
    </row>
    <row r="105" spans="2:12" s="11" customFormat="1" ht="19.95" customHeight="1" x14ac:dyDescent="0.2">
      <c r="B105" s="147"/>
      <c r="D105" s="148" t="s">
        <v>183</v>
      </c>
      <c r="E105" s="149"/>
      <c r="F105" s="149"/>
      <c r="G105" s="149"/>
      <c r="H105" s="149"/>
      <c r="I105" s="149"/>
      <c r="J105" s="150">
        <f>J271</f>
        <v>0</v>
      </c>
      <c r="L105" s="147"/>
    </row>
    <row r="106" spans="2:12" s="1" customFormat="1" ht="21.75" customHeight="1" x14ac:dyDescent="0.2">
      <c r="B106" s="32"/>
      <c r="L106" s="32"/>
    </row>
    <row r="107" spans="2:12" s="1" customFormat="1" ht="6.9" customHeight="1" x14ac:dyDescent="0.2">
      <c r="B107" s="44"/>
      <c r="C107" s="45"/>
      <c r="D107" s="45"/>
      <c r="E107" s="45"/>
      <c r="F107" s="45"/>
      <c r="G107" s="45"/>
      <c r="H107" s="45"/>
      <c r="I107" s="45"/>
      <c r="J107" s="45"/>
      <c r="K107" s="45"/>
      <c r="L107" s="32"/>
    </row>
    <row r="111" spans="2:12" s="1" customFormat="1" ht="6.9" customHeight="1" x14ac:dyDescent="0.2">
      <c r="B111" s="46"/>
      <c r="C111" s="47"/>
      <c r="D111" s="47"/>
      <c r="E111" s="47"/>
      <c r="F111" s="47"/>
      <c r="G111" s="47"/>
      <c r="H111" s="47"/>
      <c r="I111" s="47"/>
      <c r="J111" s="47"/>
      <c r="K111" s="47"/>
      <c r="L111" s="32"/>
    </row>
    <row r="112" spans="2:12" s="1" customFormat="1" ht="24.9" customHeight="1" x14ac:dyDescent="0.2">
      <c r="B112" s="32"/>
      <c r="C112" s="21" t="s">
        <v>101</v>
      </c>
      <c r="L112" s="32"/>
    </row>
    <row r="113" spans="2:65" s="1" customFormat="1" ht="6.9" customHeight="1" x14ac:dyDescent="0.2">
      <c r="B113" s="32"/>
      <c r="L113" s="32"/>
    </row>
    <row r="114" spans="2:65" s="1" customFormat="1" ht="12" customHeight="1" x14ac:dyDescent="0.2">
      <c r="B114" s="32"/>
      <c r="C114" s="27" t="s">
        <v>15</v>
      </c>
      <c r="L114" s="32"/>
    </row>
    <row r="115" spans="2:65" s="1" customFormat="1" ht="26.25" customHeight="1" x14ac:dyDescent="0.2">
      <c r="B115" s="32"/>
      <c r="E115" s="261" t="str">
        <f>E7</f>
        <v>Dolní Dvořiště (č. p. 157 - č. p. 40) - OBNOVA VODOVODU A KANALIZACE, Dolní Dvořiště (č. p. 157 - č. p. 40) - OBNOVA KOMUNIKACE</v>
      </c>
      <c r="F115" s="262"/>
      <c r="G115" s="262"/>
      <c r="H115" s="262"/>
      <c r="L115" s="32"/>
    </row>
    <row r="116" spans="2:65" s="1" customFormat="1" ht="12" customHeight="1" x14ac:dyDescent="0.2">
      <c r="B116" s="32"/>
      <c r="C116" s="27" t="s">
        <v>93</v>
      </c>
      <c r="L116" s="32"/>
    </row>
    <row r="117" spans="2:65" s="1" customFormat="1" ht="16.5" customHeight="1" x14ac:dyDescent="0.2">
      <c r="B117" s="32"/>
      <c r="E117" s="240" t="str">
        <f>E9</f>
        <v>57d - SO 03 - Kanalizace dešťová</v>
      </c>
      <c r="F117" s="260"/>
      <c r="G117" s="260"/>
      <c r="H117" s="260"/>
      <c r="L117" s="32"/>
    </row>
    <row r="118" spans="2:65" s="1" customFormat="1" ht="6.9" customHeight="1" x14ac:dyDescent="0.2">
      <c r="B118" s="32"/>
      <c r="L118" s="32"/>
    </row>
    <row r="119" spans="2:65" s="1" customFormat="1" ht="12" customHeight="1" x14ac:dyDescent="0.2">
      <c r="B119" s="32"/>
      <c r="C119" s="27" t="s">
        <v>18</v>
      </c>
      <c r="F119" s="25" t="str">
        <f>F12</f>
        <v xml:space="preserve"> </v>
      </c>
      <c r="I119" s="27" t="s">
        <v>20</v>
      </c>
      <c r="J119" s="52" t="str">
        <f>IF(J12="","",J12)</f>
        <v/>
      </c>
      <c r="L119" s="32"/>
    </row>
    <row r="120" spans="2:65" s="1" customFormat="1" ht="6.9" customHeight="1" x14ac:dyDescent="0.2">
      <c r="B120" s="32"/>
      <c r="L120" s="32"/>
    </row>
    <row r="121" spans="2:65" s="1" customFormat="1" ht="40.200000000000003" customHeight="1" x14ac:dyDescent="0.2">
      <c r="B121" s="32"/>
      <c r="C121" s="27" t="s">
        <v>21</v>
      </c>
      <c r="F121" s="25" t="str">
        <f>E15</f>
        <v>Obec Dolní Dvořiště, 382 72 Dolní Dvořiště 62</v>
      </c>
      <c r="I121" s="27" t="s">
        <v>26</v>
      </c>
      <c r="J121" s="30" t="str">
        <f>E21</f>
        <v>Jiří Sváček - VHS, Miroslav Vávra - DS</v>
      </c>
      <c r="L121" s="32"/>
    </row>
    <row r="122" spans="2:65" s="1" customFormat="1" ht="15.15" customHeight="1" x14ac:dyDescent="0.2">
      <c r="B122" s="32"/>
      <c r="C122" s="27" t="s">
        <v>25</v>
      </c>
      <c r="F122" s="25" t="str">
        <f>IF(E18="","",E18)</f>
        <v/>
      </c>
      <c r="I122" s="27" t="s">
        <v>28</v>
      </c>
      <c r="J122" s="30" t="str">
        <f>E24</f>
        <v xml:space="preserve"> </v>
      </c>
      <c r="L122" s="32"/>
    </row>
    <row r="123" spans="2:65" s="1" customFormat="1" ht="10.35" customHeight="1" x14ac:dyDescent="0.2">
      <c r="B123" s="32"/>
      <c r="L123" s="32"/>
    </row>
    <row r="124" spans="2:65" s="9" customFormat="1" ht="29.25" customHeight="1" x14ac:dyDescent="0.2">
      <c r="B124" s="108"/>
      <c r="C124" s="109" t="s">
        <v>102</v>
      </c>
      <c r="D124" s="110" t="s">
        <v>55</v>
      </c>
      <c r="E124" s="110" t="s">
        <v>51</v>
      </c>
      <c r="F124" s="110" t="s">
        <v>52</v>
      </c>
      <c r="G124" s="110" t="s">
        <v>103</v>
      </c>
      <c r="H124" s="110" t="s">
        <v>104</v>
      </c>
      <c r="I124" s="110" t="s">
        <v>105</v>
      </c>
      <c r="J124" s="111" t="s">
        <v>97</v>
      </c>
      <c r="K124" s="112" t="s">
        <v>106</v>
      </c>
      <c r="L124" s="108"/>
      <c r="M124" s="59" t="s">
        <v>1</v>
      </c>
      <c r="N124" s="60" t="s">
        <v>34</v>
      </c>
      <c r="O124" s="60" t="s">
        <v>107</v>
      </c>
      <c r="P124" s="60" t="s">
        <v>108</v>
      </c>
      <c r="Q124" s="60" t="s">
        <v>109</v>
      </c>
      <c r="R124" s="60" t="s">
        <v>110</v>
      </c>
      <c r="S124" s="60" t="s">
        <v>111</v>
      </c>
      <c r="T124" s="61" t="s">
        <v>112</v>
      </c>
    </row>
    <row r="125" spans="2:65" s="1" customFormat="1" ht="22.95" customHeight="1" x14ac:dyDescent="0.3">
      <c r="B125" s="32"/>
      <c r="C125" s="64" t="s">
        <v>113</v>
      </c>
      <c r="J125" s="113">
        <f>BK125</f>
        <v>0</v>
      </c>
      <c r="L125" s="32"/>
      <c r="M125" s="62"/>
      <c r="N125" s="53"/>
      <c r="O125" s="53"/>
      <c r="P125" s="114">
        <f>P126</f>
        <v>0</v>
      </c>
      <c r="Q125" s="53"/>
      <c r="R125" s="114">
        <f>R126</f>
        <v>359.76993959999999</v>
      </c>
      <c r="S125" s="53"/>
      <c r="T125" s="115">
        <f>T126</f>
        <v>16</v>
      </c>
      <c r="AT125" s="17" t="s">
        <v>69</v>
      </c>
      <c r="AU125" s="17" t="s">
        <v>99</v>
      </c>
      <c r="BK125" s="116">
        <f>BK126</f>
        <v>0</v>
      </c>
    </row>
    <row r="126" spans="2:65" s="10" customFormat="1" ht="25.95" customHeight="1" x14ac:dyDescent="0.25">
      <c r="B126" s="117"/>
      <c r="D126" s="118" t="s">
        <v>69</v>
      </c>
      <c r="E126" s="119" t="s">
        <v>184</v>
      </c>
      <c r="F126" s="119" t="s">
        <v>185</v>
      </c>
      <c r="I126" s="120"/>
      <c r="J126" s="121">
        <f>BK126</f>
        <v>0</v>
      </c>
      <c r="L126" s="117"/>
      <c r="M126" s="122"/>
      <c r="P126" s="123">
        <f>P127+P195+P198+P205+P217+P258+P265+P271</f>
        <v>0</v>
      </c>
      <c r="R126" s="123">
        <f>R127+R195+R198+R205+R217+R258+R265+R271</f>
        <v>359.76993959999999</v>
      </c>
      <c r="T126" s="124">
        <f>T127+T195+T198+T205+T217+T258+T265+T271</f>
        <v>16</v>
      </c>
      <c r="AR126" s="118" t="s">
        <v>77</v>
      </c>
      <c r="AT126" s="125" t="s">
        <v>69</v>
      </c>
      <c r="AU126" s="125" t="s">
        <v>70</v>
      </c>
      <c r="AY126" s="118" t="s">
        <v>117</v>
      </c>
      <c r="BK126" s="126">
        <f>BK127+BK195+BK198+BK205+BK217+BK258+BK265+BK271</f>
        <v>0</v>
      </c>
    </row>
    <row r="127" spans="2:65" s="10" customFormat="1" ht="22.95" customHeight="1" x14ac:dyDescent="0.25">
      <c r="B127" s="117"/>
      <c r="D127" s="118" t="s">
        <v>69</v>
      </c>
      <c r="E127" s="151" t="s">
        <v>77</v>
      </c>
      <c r="F127" s="151" t="s">
        <v>186</v>
      </c>
      <c r="I127" s="120"/>
      <c r="J127" s="152">
        <f>BK127</f>
        <v>0</v>
      </c>
      <c r="L127" s="117"/>
      <c r="M127" s="122"/>
      <c r="P127" s="123">
        <f>SUM(P128:P194)</f>
        <v>0</v>
      </c>
      <c r="R127" s="123">
        <f>SUM(R128:R194)</f>
        <v>336.71266159999999</v>
      </c>
      <c r="T127" s="124">
        <f>SUM(T128:T194)</f>
        <v>0</v>
      </c>
      <c r="AR127" s="118" t="s">
        <v>77</v>
      </c>
      <c r="AT127" s="125" t="s">
        <v>69</v>
      </c>
      <c r="AU127" s="125" t="s">
        <v>77</v>
      </c>
      <c r="AY127" s="118" t="s">
        <v>117</v>
      </c>
      <c r="BK127" s="126">
        <f>SUM(BK128:BK194)</f>
        <v>0</v>
      </c>
    </row>
    <row r="128" spans="2:65" s="1" customFormat="1" ht="16.5" customHeight="1" x14ac:dyDescent="0.2">
      <c r="B128" s="127"/>
      <c r="C128" s="128" t="s">
        <v>77</v>
      </c>
      <c r="D128" s="128" t="s">
        <v>118</v>
      </c>
      <c r="E128" s="129" t="s">
        <v>193</v>
      </c>
      <c r="F128" s="130" t="s">
        <v>194</v>
      </c>
      <c r="G128" s="131" t="s">
        <v>189</v>
      </c>
      <c r="H128" s="132">
        <v>18.2</v>
      </c>
      <c r="I128" s="133"/>
      <c r="J128" s="134">
        <f>ROUND(I128*H128,2)</f>
        <v>0</v>
      </c>
      <c r="K128" s="135"/>
      <c r="L128" s="32"/>
      <c r="M128" s="136" t="s">
        <v>1</v>
      </c>
      <c r="N128" s="137" t="s">
        <v>35</v>
      </c>
      <c r="P128" s="138">
        <f>O128*H128</f>
        <v>0</v>
      </c>
      <c r="Q128" s="138">
        <v>8.6800000000000002E-3</v>
      </c>
      <c r="R128" s="138">
        <f>Q128*H128</f>
        <v>0.15797600000000001</v>
      </c>
      <c r="S128" s="138">
        <v>0</v>
      </c>
      <c r="T128" s="139">
        <f>S128*H128</f>
        <v>0</v>
      </c>
      <c r="AR128" s="140" t="s">
        <v>122</v>
      </c>
      <c r="AT128" s="140" t="s">
        <v>118</v>
      </c>
      <c r="AU128" s="140" t="s">
        <v>79</v>
      </c>
      <c r="AY128" s="17" t="s">
        <v>117</v>
      </c>
      <c r="BE128" s="141">
        <f>IF(N128="základní",J128,0)</f>
        <v>0</v>
      </c>
      <c r="BF128" s="141">
        <f>IF(N128="snížená",J128,0)</f>
        <v>0</v>
      </c>
      <c r="BG128" s="141">
        <f>IF(N128="zákl. přenesená",J128,0)</f>
        <v>0</v>
      </c>
      <c r="BH128" s="141">
        <f>IF(N128="sníž. přenesená",J128,0)</f>
        <v>0</v>
      </c>
      <c r="BI128" s="141">
        <f>IF(N128="nulová",J128,0)</f>
        <v>0</v>
      </c>
      <c r="BJ128" s="17" t="s">
        <v>77</v>
      </c>
      <c r="BK128" s="141">
        <f>ROUND(I128*H128,2)</f>
        <v>0</v>
      </c>
      <c r="BL128" s="17" t="s">
        <v>122</v>
      </c>
      <c r="BM128" s="140" t="s">
        <v>1190</v>
      </c>
    </row>
    <row r="129" spans="2:65" s="1" customFormat="1" ht="21.75" customHeight="1" x14ac:dyDescent="0.2">
      <c r="B129" s="127"/>
      <c r="C129" s="128" t="s">
        <v>79</v>
      </c>
      <c r="D129" s="128" t="s">
        <v>118</v>
      </c>
      <c r="E129" s="129" t="s">
        <v>208</v>
      </c>
      <c r="F129" s="130" t="s">
        <v>209</v>
      </c>
      <c r="G129" s="131" t="s">
        <v>189</v>
      </c>
      <c r="H129" s="132">
        <v>6.5</v>
      </c>
      <c r="I129" s="133"/>
      <c r="J129" s="134">
        <f>ROUND(I129*H129,2)</f>
        <v>0</v>
      </c>
      <c r="K129" s="135"/>
      <c r="L129" s="32"/>
      <c r="M129" s="136" t="s">
        <v>1</v>
      </c>
      <c r="N129" s="137" t="s">
        <v>35</v>
      </c>
      <c r="P129" s="138">
        <f>O129*H129</f>
        <v>0</v>
      </c>
      <c r="Q129" s="138">
        <v>3.6900000000000002E-2</v>
      </c>
      <c r="R129" s="138">
        <f>Q129*H129</f>
        <v>0.23985000000000001</v>
      </c>
      <c r="S129" s="138">
        <v>0</v>
      </c>
      <c r="T129" s="139">
        <f>S129*H129</f>
        <v>0</v>
      </c>
      <c r="AR129" s="140" t="s">
        <v>122</v>
      </c>
      <c r="AT129" s="140" t="s">
        <v>118</v>
      </c>
      <c r="AU129" s="140" t="s">
        <v>79</v>
      </c>
      <c r="AY129" s="17" t="s">
        <v>117</v>
      </c>
      <c r="BE129" s="141">
        <f>IF(N129="základní",J129,0)</f>
        <v>0</v>
      </c>
      <c r="BF129" s="141">
        <f>IF(N129="snížená",J129,0)</f>
        <v>0</v>
      </c>
      <c r="BG129" s="141">
        <f>IF(N129="zákl. přenesená",J129,0)</f>
        <v>0</v>
      </c>
      <c r="BH129" s="141">
        <f>IF(N129="sníž. přenesená",J129,0)</f>
        <v>0</v>
      </c>
      <c r="BI129" s="141">
        <f>IF(N129="nulová",J129,0)</f>
        <v>0</v>
      </c>
      <c r="BJ129" s="17" t="s">
        <v>77</v>
      </c>
      <c r="BK129" s="141">
        <f>ROUND(I129*H129,2)</f>
        <v>0</v>
      </c>
      <c r="BL129" s="17" t="s">
        <v>122</v>
      </c>
      <c r="BM129" s="140" t="s">
        <v>1191</v>
      </c>
    </row>
    <row r="130" spans="2:65" s="12" customFormat="1" x14ac:dyDescent="0.2">
      <c r="B130" s="153"/>
      <c r="D130" s="154" t="s">
        <v>191</v>
      </c>
      <c r="E130" s="155" t="s">
        <v>1</v>
      </c>
      <c r="F130" s="156" t="s">
        <v>1192</v>
      </c>
      <c r="H130" s="157">
        <v>6.5</v>
      </c>
      <c r="I130" s="158"/>
      <c r="L130" s="153"/>
      <c r="M130" s="159"/>
      <c r="T130" s="160"/>
      <c r="AT130" s="155" t="s">
        <v>191</v>
      </c>
      <c r="AU130" s="155" t="s">
        <v>79</v>
      </c>
      <c r="AV130" s="12" t="s">
        <v>79</v>
      </c>
      <c r="AW130" s="12" t="s">
        <v>27</v>
      </c>
      <c r="AX130" s="12" t="s">
        <v>77</v>
      </c>
      <c r="AY130" s="155" t="s">
        <v>117</v>
      </c>
    </row>
    <row r="131" spans="2:65" s="1" customFormat="1" ht="24.15" customHeight="1" x14ac:dyDescent="0.2">
      <c r="B131" s="127"/>
      <c r="C131" s="128" t="s">
        <v>128</v>
      </c>
      <c r="D131" s="128" t="s">
        <v>118</v>
      </c>
      <c r="E131" s="129" t="s">
        <v>893</v>
      </c>
      <c r="F131" s="130" t="s">
        <v>894</v>
      </c>
      <c r="G131" s="131" t="s">
        <v>217</v>
      </c>
      <c r="H131" s="132">
        <v>168</v>
      </c>
      <c r="I131" s="133"/>
      <c r="J131" s="134">
        <f>ROUND(I131*H131,2)</f>
        <v>0</v>
      </c>
      <c r="K131" s="135"/>
      <c r="L131" s="32"/>
      <c r="M131" s="136" t="s">
        <v>1</v>
      </c>
      <c r="N131" s="137" t="s">
        <v>35</v>
      </c>
      <c r="P131" s="138">
        <f>O131*H131</f>
        <v>0</v>
      </c>
      <c r="Q131" s="138">
        <v>0</v>
      </c>
      <c r="R131" s="138">
        <f>Q131*H131</f>
        <v>0</v>
      </c>
      <c r="S131" s="138">
        <v>0</v>
      </c>
      <c r="T131" s="139">
        <f>S131*H131</f>
        <v>0</v>
      </c>
      <c r="AR131" s="140" t="s">
        <v>122</v>
      </c>
      <c r="AT131" s="140" t="s">
        <v>118</v>
      </c>
      <c r="AU131" s="140" t="s">
        <v>79</v>
      </c>
      <c r="AY131" s="17" t="s">
        <v>117</v>
      </c>
      <c r="BE131" s="141">
        <f>IF(N131="základní",J131,0)</f>
        <v>0</v>
      </c>
      <c r="BF131" s="141">
        <f>IF(N131="snížená",J131,0)</f>
        <v>0</v>
      </c>
      <c r="BG131" s="141">
        <f>IF(N131="zákl. přenesená",J131,0)</f>
        <v>0</v>
      </c>
      <c r="BH131" s="141">
        <f>IF(N131="sníž. přenesená",J131,0)</f>
        <v>0</v>
      </c>
      <c r="BI131" s="141">
        <f>IF(N131="nulová",J131,0)</f>
        <v>0</v>
      </c>
      <c r="BJ131" s="17" t="s">
        <v>77</v>
      </c>
      <c r="BK131" s="141">
        <f>ROUND(I131*H131,2)</f>
        <v>0</v>
      </c>
      <c r="BL131" s="17" t="s">
        <v>122</v>
      </c>
      <c r="BM131" s="140" t="s">
        <v>1193</v>
      </c>
    </row>
    <row r="132" spans="2:65" s="1" customFormat="1" ht="33" customHeight="1" x14ac:dyDescent="0.2">
      <c r="B132" s="127"/>
      <c r="C132" s="128" t="s">
        <v>122</v>
      </c>
      <c r="D132" s="128" t="s">
        <v>118</v>
      </c>
      <c r="E132" s="129" t="s">
        <v>1194</v>
      </c>
      <c r="F132" s="130" t="s">
        <v>1195</v>
      </c>
      <c r="G132" s="131" t="s">
        <v>221</v>
      </c>
      <c r="H132" s="132">
        <v>338.976</v>
      </c>
      <c r="I132" s="133"/>
      <c r="J132" s="134">
        <f>ROUND(I132*H132,2)</f>
        <v>0</v>
      </c>
      <c r="K132" s="135"/>
      <c r="L132" s="32"/>
      <c r="M132" s="136" t="s">
        <v>1</v>
      </c>
      <c r="N132" s="137" t="s">
        <v>35</v>
      </c>
      <c r="P132" s="138">
        <f>O132*H132</f>
        <v>0</v>
      </c>
      <c r="Q132" s="138">
        <v>0</v>
      </c>
      <c r="R132" s="138">
        <f>Q132*H132</f>
        <v>0</v>
      </c>
      <c r="S132" s="138">
        <v>0</v>
      </c>
      <c r="T132" s="139">
        <f>S132*H132</f>
        <v>0</v>
      </c>
      <c r="AR132" s="140" t="s">
        <v>122</v>
      </c>
      <c r="AT132" s="140" t="s">
        <v>118</v>
      </c>
      <c r="AU132" s="140" t="s">
        <v>79</v>
      </c>
      <c r="AY132" s="17" t="s">
        <v>117</v>
      </c>
      <c r="BE132" s="141">
        <f>IF(N132="základní",J132,0)</f>
        <v>0</v>
      </c>
      <c r="BF132" s="141">
        <f>IF(N132="snížená",J132,0)</f>
        <v>0</v>
      </c>
      <c r="BG132" s="141">
        <f>IF(N132="zákl. přenesená",J132,0)</f>
        <v>0</v>
      </c>
      <c r="BH132" s="141">
        <f>IF(N132="sníž. přenesená",J132,0)</f>
        <v>0</v>
      </c>
      <c r="BI132" s="141">
        <f>IF(N132="nulová",J132,0)</f>
        <v>0</v>
      </c>
      <c r="BJ132" s="17" t="s">
        <v>77</v>
      </c>
      <c r="BK132" s="141">
        <f>ROUND(I132*H132,2)</f>
        <v>0</v>
      </c>
      <c r="BL132" s="17" t="s">
        <v>122</v>
      </c>
      <c r="BM132" s="140" t="s">
        <v>1196</v>
      </c>
    </row>
    <row r="133" spans="2:65" s="12" customFormat="1" x14ac:dyDescent="0.2">
      <c r="B133" s="153"/>
      <c r="D133" s="154" t="s">
        <v>191</v>
      </c>
      <c r="E133" s="155" t="s">
        <v>1</v>
      </c>
      <c r="F133" s="156" t="s">
        <v>1197</v>
      </c>
      <c r="H133" s="157">
        <v>327.01</v>
      </c>
      <c r="I133" s="158"/>
      <c r="L133" s="153"/>
      <c r="M133" s="159"/>
      <c r="T133" s="160"/>
      <c r="AT133" s="155" t="s">
        <v>191</v>
      </c>
      <c r="AU133" s="155" t="s">
        <v>79</v>
      </c>
      <c r="AV133" s="12" t="s">
        <v>79</v>
      </c>
      <c r="AW133" s="12" t="s">
        <v>27</v>
      </c>
      <c r="AX133" s="12" t="s">
        <v>70</v>
      </c>
      <c r="AY133" s="155" t="s">
        <v>117</v>
      </c>
    </row>
    <row r="134" spans="2:65" s="12" customFormat="1" x14ac:dyDescent="0.2">
      <c r="B134" s="153"/>
      <c r="D134" s="154" t="s">
        <v>191</v>
      </c>
      <c r="E134" s="155" t="s">
        <v>1</v>
      </c>
      <c r="F134" s="156" t="s">
        <v>1198</v>
      </c>
      <c r="H134" s="157">
        <v>28.8</v>
      </c>
      <c r="I134" s="158"/>
      <c r="L134" s="153"/>
      <c r="M134" s="159"/>
      <c r="T134" s="160"/>
      <c r="AT134" s="155" t="s">
        <v>191</v>
      </c>
      <c r="AU134" s="155" t="s">
        <v>79</v>
      </c>
      <c r="AV134" s="12" t="s">
        <v>79</v>
      </c>
      <c r="AW134" s="12" t="s">
        <v>27</v>
      </c>
      <c r="AX134" s="12" t="s">
        <v>70</v>
      </c>
      <c r="AY134" s="155" t="s">
        <v>117</v>
      </c>
    </row>
    <row r="135" spans="2:65" s="12" customFormat="1" x14ac:dyDescent="0.2">
      <c r="B135" s="153"/>
      <c r="D135" s="154" t="s">
        <v>191</v>
      </c>
      <c r="E135" s="155" t="s">
        <v>1</v>
      </c>
      <c r="F135" s="156" t="s">
        <v>1199</v>
      </c>
      <c r="H135" s="157">
        <v>13.86</v>
      </c>
      <c r="I135" s="158"/>
      <c r="L135" s="153"/>
      <c r="M135" s="159"/>
      <c r="T135" s="160"/>
      <c r="AT135" s="155" t="s">
        <v>191</v>
      </c>
      <c r="AU135" s="155" t="s">
        <v>79</v>
      </c>
      <c r="AV135" s="12" t="s">
        <v>79</v>
      </c>
      <c r="AW135" s="12" t="s">
        <v>27</v>
      </c>
      <c r="AX135" s="12" t="s">
        <v>70</v>
      </c>
      <c r="AY135" s="155" t="s">
        <v>117</v>
      </c>
    </row>
    <row r="136" spans="2:65" s="12" customFormat="1" x14ac:dyDescent="0.2">
      <c r="B136" s="153"/>
      <c r="D136" s="154" t="s">
        <v>191</v>
      </c>
      <c r="E136" s="155" t="s">
        <v>1</v>
      </c>
      <c r="F136" s="156" t="s">
        <v>1200</v>
      </c>
      <c r="H136" s="157">
        <v>5.93</v>
      </c>
      <c r="I136" s="158"/>
      <c r="L136" s="153"/>
      <c r="M136" s="159"/>
      <c r="T136" s="160"/>
      <c r="AT136" s="155" t="s">
        <v>191</v>
      </c>
      <c r="AU136" s="155" t="s">
        <v>79</v>
      </c>
      <c r="AV136" s="12" t="s">
        <v>79</v>
      </c>
      <c r="AW136" s="12" t="s">
        <v>27</v>
      </c>
      <c r="AX136" s="12" t="s">
        <v>70</v>
      </c>
      <c r="AY136" s="155" t="s">
        <v>117</v>
      </c>
    </row>
    <row r="137" spans="2:65" s="12" customFormat="1" x14ac:dyDescent="0.2">
      <c r="B137" s="153"/>
      <c r="D137" s="154" t="s">
        <v>191</v>
      </c>
      <c r="E137" s="155" t="s">
        <v>1</v>
      </c>
      <c r="F137" s="156" t="s">
        <v>1201</v>
      </c>
      <c r="H137" s="157">
        <v>10.41</v>
      </c>
      <c r="I137" s="158"/>
      <c r="L137" s="153"/>
      <c r="M137" s="159"/>
      <c r="T137" s="160"/>
      <c r="AT137" s="155" t="s">
        <v>191</v>
      </c>
      <c r="AU137" s="155" t="s">
        <v>79</v>
      </c>
      <c r="AV137" s="12" t="s">
        <v>79</v>
      </c>
      <c r="AW137" s="12" t="s">
        <v>27</v>
      </c>
      <c r="AX137" s="12" t="s">
        <v>70</v>
      </c>
      <c r="AY137" s="155" t="s">
        <v>117</v>
      </c>
    </row>
    <row r="138" spans="2:65" s="12" customFormat="1" x14ac:dyDescent="0.2">
      <c r="B138" s="153"/>
      <c r="D138" s="154" t="s">
        <v>191</v>
      </c>
      <c r="E138" s="155" t="s">
        <v>1</v>
      </c>
      <c r="F138" s="156" t="s">
        <v>1202</v>
      </c>
      <c r="H138" s="157">
        <v>24.34</v>
      </c>
      <c r="I138" s="158"/>
      <c r="L138" s="153"/>
      <c r="M138" s="159"/>
      <c r="T138" s="160"/>
      <c r="AT138" s="155" t="s">
        <v>191</v>
      </c>
      <c r="AU138" s="155" t="s">
        <v>79</v>
      </c>
      <c r="AV138" s="12" t="s">
        <v>79</v>
      </c>
      <c r="AW138" s="12" t="s">
        <v>27</v>
      </c>
      <c r="AX138" s="12" t="s">
        <v>70</v>
      </c>
      <c r="AY138" s="155" t="s">
        <v>117</v>
      </c>
    </row>
    <row r="139" spans="2:65" s="12" customFormat="1" x14ac:dyDescent="0.2">
      <c r="B139" s="153"/>
      <c r="D139" s="154" t="s">
        <v>191</v>
      </c>
      <c r="E139" s="155" t="s">
        <v>1</v>
      </c>
      <c r="F139" s="156" t="s">
        <v>1203</v>
      </c>
      <c r="H139" s="157">
        <v>3.78</v>
      </c>
      <c r="I139" s="158"/>
      <c r="L139" s="153"/>
      <c r="M139" s="159"/>
      <c r="T139" s="160"/>
      <c r="AT139" s="155" t="s">
        <v>191</v>
      </c>
      <c r="AU139" s="155" t="s">
        <v>79</v>
      </c>
      <c r="AV139" s="12" t="s">
        <v>79</v>
      </c>
      <c r="AW139" s="12" t="s">
        <v>27</v>
      </c>
      <c r="AX139" s="12" t="s">
        <v>70</v>
      </c>
      <c r="AY139" s="155" t="s">
        <v>117</v>
      </c>
    </row>
    <row r="140" spans="2:65" s="12" customFormat="1" x14ac:dyDescent="0.2">
      <c r="B140" s="153"/>
      <c r="D140" s="154" t="s">
        <v>191</v>
      </c>
      <c r="E140" s="155" t="s">
        <v>1</v>
      </c>
      <c r="F140" s="156" t="s">
        <v>1204</v>
      </c>
      <c r="H140" s="157">
        <v>10.87</v>
      </c>
      <c r="I140" s="158"/>
      <c r="L140" s="153"/>
      <c r="M140" s="159"/>
      <c r="T140" s="160"/>
      <c r="AT140" s="155" t="s">
        <v>191</v>
      </c>
      <c r="AU140" s="155" t="s">
        <v>79</v>
      </c>
      <c r="AV140" s="12" t="s">
        <v>79</v>
      </c>
      <c r="AW140" s="12" t="s">
        <v>27</v>
      </c>
      <c r="AX140" s="12" t="s">
        <v>70</v>
      </c>
      <c r="AY140" s="155" t="s">
        <v>117</v>
      </c>
    </row>
    <row r="141" spans="2:65" s="12" customFormat="1" x14ac:dyDescent="0.2">
      <c r="B141" s="153"/>
      <c r="D141" s="154" t="s">
        <v>191</v>
      </c>
      <c r="E141" s="155" t="s">
        <v>1</v>
      </c>
      <c r="F141" s="156" t="s">
        <v>1205</v>
      </c>
      <c r="H141" s="157">
        <v>5.81</v>
      </c>
      <c r="I141" s="158"/>
      <c r="L141" s="153"/>
      <c r="M141" s="159"/>
      <c r="T141" s="160"/>
      <c r="AT141" s="155" t="s">
        <v>191</v>
      </c>
      <c r="AU141" s="155" t="s">
        <v>79</v>
      </c>
      <c r="AV141" s="12" t="s">
        <v>79</v>
      </c>
      <c r="AW141" s="12" t="s">
        <v>27</v>
      </c>
      <c r="AX141" s="12" t="s">
        <v>70</v>
      </c>
      <c r="AY141" s="155" t="s">
        <v>117</v>
      </c>
    </row>
    <row r="142" spans="2:65" s="12" customFormat="1" ht="20.399999999999999" x14ac:dyDescent="0.2">
      <c r="B142" s="153"/>
      <c r="D142" s="154" t="s">
        <v>191</v>
      </c>
      <c r="E142" s="155" t="s">
        <v>1</v>
      </c>
      <c r="F142" s="156" t="s">
        <v>1206</v>
      </c>
      <c r="H142" s="157">
        <v>-7.08</v>
      </c>
      <c r="I142" s="158"/>
      <c r="L142" s="153"/>
      <c r="M142" s="159"/>
      <c r="T142" s="160"/>
      <c r="AT142" s="155" t="s">
        <v>191</v>
      </c>
      <c r="AU142" s="155" t="s">
        <v>79</v>
      </c>
      <c r="AV142" s="12" t="s">
        <v>79</v>
      </c>
      <c r="AW142" s="12" t="s">
        <v>27</v>
      </c>
      <c r="AX142" s="12" t="s">
        <v>70</v>
      </c>
      <c r="AY142" s="155" t="s">
        <v>117</v>
      </c>
    </row>
    <row r="143" spans="2:65" s="14" customFormat="1" x14ac:dyDescent="0.2">
      <c r="B143" s="167"/>
      <c r="D143" s="154" t="s">
        <v>191</v>
      </c>
      <c r="E143" s="168" t="s">
        <v>1</v>
      </c>
      <c r="F143" s="169" t="s">
        <v>202</v>
      </c>
      <c r="H143" s="170">
        <v>423.73</v>
      </c>
      <c r="I143" s="171"/>
      <c r="L143" s="167"/>
      <c r="M143" s="172"/>
      <c r="T143" s="173"/>
      <c r="AT143" s="168" t="s">
        <v>191</v>
      </c>
      <c r="AU143" s="168" t="s">
        <v>79</v>
      </c>
      <c r="AV143" s="14" t="s">
        <v>128</v>
      </c>
      <c r="AW143" s="14" t="s">
        <v>27</v>
      </c>
      <c r="AX143" s="14" t="s">
        <v>70</v>
      </c>
      <c r="AY143" s="168" t="s">
        <v>117</v>
      </c>
    </row>
    <row r="144" spans="2:65" s="12" customFormat="1" x14ac:dyDescent="0.2">
      <c r="B144" s="153"/>
      <c r="D144" s="154" t="s">
        <v>191</v>
      </c>
      <c r="E144" s="155" t="s">
        <v>1</v>
      </c>
      <c r="F144" s="156" t="s">
        <v>1207</v>
      </c>
      <c r="H144" s="157">
        <v>338.976</v>
      </c>
      <c r="I144" s="158"/>
      <c r="L144" s="153"/>
      <c r="M144" s="159"/>
      <c r="T144" s="160"/>
      <c r="AT144" s="155" t="s">
        <v>191</v>
      </c>
      <c r="AU144" s="155" t="s">
        <v>79</v>
      </c>
      <c r="AV144" s="12" t="s">
        <v>79</v>
      </c>
      <c r="AW144" s="12" t="s">
        <v>27</v>
      </c>
      <c r="AX144" s="12" t="s">
        <v>77</v>
      </c>
      <c r="AY144" s="155" t="s">
        <v>117</v>
      </c>
    </row>
    <row r="145" spans="2:65" s="1" customFormat="1" ht="33" customHeight="1" x14ac:dyDescent="0.2">
      <c r="B145" s="127"/>
      <c r="C145" s="128" t="s">
        <v>116</v>
      </c>
      <c r="D145" s="128" t="s">
        <v>118</v>
      </c>
      <c r="E145" s="129" t="s">
        <v>1208</v>
      </c>
      <c r="F145" s="130" t="s">
        <v>1209</v>
      </c>
      <c r="G145" s="131" t="s">
        <v>221</v>
      </c>
      <c r="H145" s="132">
        <v>84.744</v>
      </c>
      <c r="I145" s="133"/>
      <c r="J145" s="134">
        <f>ROUND(I145*H145,2)</f>
        <v>0</v>
      </c>
      <c r="K145" s="135"/>
      <c r="L145" s="32"/>
      <c r="M145" s="136" t="s">
        <v>1</v>
      </c>
      <c r="N145" s="137" t="s">
        <v>35</v>
      </c>
      <c r="P145" s="138">
        <f>O145*H145</f>
        <v>0</v>
      </c>
      <c r="Q145" s="138">
        <v>0</v>
      </c>
      <c r="R145" s="138">
        <f>Q145*H145</f>
        <v>0</v>
      </c>
      <c r="S145" s="138">
        <v>0</v>
      </c>
      <c r="T145" s="139">
        <f>S145*H145</f>
        <v>0</v>
      </c>
      <c r="AR145" s="140" t="s">
        <v>122</v>
      </c>
      <c r="AT145" s="140" t="s">
        <v>118</v>
      </c>
      <c r="AU145" s="140" t="s">
        <v>79</v>
      </c>
      <c r="AY145" s="17" t="s">
        <v>117</v>
      </c>
      <c r="BE145" s="141">
        <f>IF(N145="základní",J145,0)</f>
        <v>0</v>
      </c>
      <c r="BF145" s="141">
        <f>IF(N145="snížená",J145,0)</f>
        <v>0</v>
      </c>
      <c r="BG145" s="141">
        <f>IF(N145="zákl. přenesená",J145,0)</f>
        <v>0</v>
      </c>
      <c r="BH145" s="141">
        <f>IF(N145="sníž. přenesená",J145,0)</f>
        <v>0</v>
      </c>
      <c r="BI145" s="141">
        <f>IF(N145="nulová",J145,0)</f>
        <v>0</v>
      </c>
      <c r="BJ145" s="17" t="s">
        <v>77</v>
      </c>
      <c r="BK145" s="141">
        <f>ROUND(I145*H145,2)</f>
        <v>0</v>
      </c>
      <c r="BL145" s="17" t="s">
        <v>122</v>
      </c>
      <c r="BM145" s="140" t="s">
        <v>1210</v>
      </c>
    </row>
    <row r="146" spans="2:65" s="12" customFormat="1" x14ac:dyDescent="0.2">
      <c r="B146" s="153"/>
      <c r="D146" s="154" t="s">
        <v>191</v>
      </c>
      <c r="E146" s="155" t="s">
        <v>1</v>
      </c>
      <c r="F146" s="156" t="s">
        <v>1211</v>
      </c>
      <c r="H146" s="157">
        <v>84.744</v>
      </c>
      <c r="I146" s="158"/>
      <c r="L146" s="153"/>
      <c r="M146" s="159"/>
      <c r="T146" s="160"/>
      <c r="AT146" s="155" t="s">
        <v>191</v>
      </c>
      <c r="AU146" s="155" t="s">
        <v>79</v>
      </c>
      <c r="AV146" s="12" t="s">
        <v>79</v>
      </c>
      <c r="AW146" s="12" t="s">
        <v>27</v>
      </c>
      <c r="AX146" s="12" t="s">
        <v>77</v>
      </c>
      <c r="AY146" s="155" t="s">
        <v>117</v>
      </c>
    </row>
    <row r="147" spans="2:65" s="1" customFormat="1" ht="16.5" customHeight="1" x14ac:dyDescent="0.2">
      <c r="B147" s="127"/>
      <c r="C147" s="128" t="s">
        <v>137</v>
      </c>
      <c r="D147" s="128" t="s">
        <v>118</v>
      </c>
      <c r="E147" s="129" t="s">
        <v>234</v>
      </c>
      <c r="F147" s="130" t="s">
        <v>235</v>
      </c>
      <c r="G147" s="131" t="s">
        <v>221</v>
      </c>
      <c r="H147" s="132">
        <v>38.04</v>
      </c>
      <c r="I147" s="133"/>
      <c r="J147" s="134">
        <f>ROUND(I147*H147,2)</f>
        <v>0</v>
      </c>
      <c r="K147" s="135"/>
      <c r="L147" s="32"/>
      <c r="M147" s="136" t="s">
        <v>1</v>
      </c>
      <c r="N147" s="137" t="s">
        <v>35</v>
      </c>
      <c r="P147" s="138">
        <f>O147*H147</f>
        <v>0</v>
      </c>
      <c r="Q147" s="138">
        <v>0</v>
      </c>
      <c r="R147" s="138">
        <f>Q147*H147</f>
        <v>0</v>
      </c>
      <c r="S147" s="138">
        <v>0</v>
      </c>
      <c r="T147" s="139">
        <f>S147*H147</f>
        <v>0</v>
      </c>
      <c r="AR147" s="140" t="s">
        <v>122</v>
      </c>
      <c r="AT147" s="140" t="s">
        <v>118</v>
      </c>
      <c r="AU147" s="140" t="s">
        <v>79</v>
      </c>
      <c r="AY147" s="17" t="s">
        <v>117</v>
      </c>
      <c r="BE147" s="141">
        <f>IF(N147="základní",J147,0)</f>
        <v>0</v>
      </c>
      <c r="BF147" s="141">
        <f>IF(N147="snížená",J147,0)</f>
        <v>0</v>
      </c>
      <c r="BG147" s="141">
        <f>IF(N147="zákl. přenesená",J147,0)</f>
        <v>0</v>
      </c>
      <c r="BH147" s="141">
        <f>IF(N147="sníž. přenesená",J147,0)</f>
        <v>0</v>
      </c>
      <c r="BI147" s="141">
        <f>IF(N147="nulová",J147,0)</f>
        <v>0</v>
      </c>
      <c r="BJ147" s="17" t="s">
        <v>77</v>
      </c>
      <c r="BK147" s="141">
        <f>ROUND(I147*H147,2)</f>
        <v>0</v>
      </c>
      <c r="BL147" s="17" t="s">
        <v>122</v>
      </c>
      <c r="BM147" s="140" t="s">
        <v>1212</v>
      </c>
    </row>
    <row r="148" spans="2:65" s="12" customFormat="1" x14ac:dyDescent="0.2">
      <c r="B148" s="153"/>
      <c r="D148" s="154" t="s">
        <v>191</v>
      </c>
      <c r="E148" s="155" t="s">
        <v>1</v>
      </c>
      <c r="F148" s="156" t="s">
        <v>1213</v>
      </c>
      <c r="H148" s="157">
        <v>10.01</v>
      </c>
      <c r="I148" s="158"/>
      <c r="L148" s="153"/>
      <c r="M148" s="159"/>
      <c r="T148" s="160"/>
      <c r="AT148" s="155" t="s">
        <v>191</v>
      </c>
      <c r="AU148" s="155" t="s">
        <v>79</v>
      </c>
      <c r="AV148" s="12" t="s">
        <v>79</v>
      </c>
      <c r="AW148" s="12" t="s">
        <v>27</v>
      </c>
      <c r="AX148" s="12" t="s">
        <v>70</v>
      </c>
      <c r="AY148" s="155" t="s">
        <v>117</v>
      </c>
    </row>
    <row r="149" spans="2:65" s="12" customFormat="1" x14ac:dyDescent="0.2">
      <c r="B149" s="153"/>
      <c r="D149" s="154" t="s">
        <v>191</v>
      </c>
      <c r="E149" s="155" t="s">
        <v>1</v>
      </c>
      <c r="F149" s="156" t="s">
        <v>1214</v>
      </c>
      <c r="H149" s="157">
        <v>28.03</v>
      </c>
      <c r="I149" s="158"/>
      <c r="L149" s="153"/>
      <c r="M149" s="159"/>
      <c r="T149" s="160"/>
      <c r="AT149" s="155" t="s">
        <v>191</v>
      </c>
      <c r="AU149" s="155" t="s">
        <v>79</v>
      </c>
      <c r="AV149" s="12" t="s">
        <v>79</v>
      </c>
      <c r="AW149" s="12" t="s">
        <v>27</v>
      </c>
      <c r="AX149" s="12" t="s">
        <v>70</v>
      </c>
      <c r="AY149" s="155" t="s">
        <v>117</v>
      </c>
    </row>
    <row r="150" spans="2:65" s="15" customFormat="1" x14ac:dyDescent="0.2">
      <c r="B150" s="174"/>
      <c r="D150" s="154" t="s">
        <v>191</v>
      </c>
      <c r="E150" s="175" t="s">
        <v>1</v>
      </c>
      <c r="F150" s="176" t="s">
        <v>241</v>
      </c>
      <c r="H150" s="177">
        <v>38.04</v>
      </c>
      <c r="I150" s="178"/>
      <c r="L150" s="174"/>
      <c r="M150" s="179"/>
      <c r="T150" s="180"/>
      <c r="AT150" s="175" t="s">
        <v>191</v>
      </c>
      <c r="AU150" s="175" t="s">
        <v>79</v>
      </c>
      <c r="AV150" s="15" t="s">
        <v>122</v>
      </c>
      <c r="AW150" s="15" t="s">
        <v>27</v>
      </c>
      <c r="AX150" s="15" t="s">
        <v>77</v>
      </c>
      <c r="AY150" s="175" t="s">
        <v>117</v>
      </c>
    </row>
    <row r="151" spans="2:65" s="1" customFormat="1" ht="21.75" customHeight="1" x14ac:dyDescent="0.2">
      <c r="B151" s="127"/>
      <c r="C151" s="128" t="s">
        <v>141</v>
      </c>
      <c r="D151" s="128" t="s">
        <v>118</v>
      </c>
      <c r="E151" s="129" t="s">
        <v>242</v>
      </c>
      <c r="F151" s="130" t="s">
        <v>243</v>
      </c>
      <c r="G151" s="131" t="s">
        <v>217</v>
      </c>
      <c r="H151" s="132">
        <v>224.84</v>
      </c>
      <c r="I151" s="133"/>
      <c r="J151" s="134">
        <f>ROUND(I151*H151,2)</f>
        <v>0</v>
      </c>
      <c r="K151" s="135"/>
      <c r="L151" s="32"/>
      <c r="M151" s="136" t="s">
        <v>1</v>
      </c>
      <c r="N151" s="137" t="s">
        <v>35</v>
      </c>
      <c r="P151" s="138">
        <f>O151*H151</f>
        <v>0</v>
      </c>
      <c r="Q151" s="138">
        <v>8.4000000000000003E-4</v>
      </c>
      <c r="R151" s="138">
        <f>Q151*H151</f>
        <v>0.18886560000000002</v>
      </c>
      <c r="S151" s="138">
        <v>0</v>
      </c>
      <c r="T151" s="139">
        <f>S151*H151</f>
        <v>0</v>
      </c>
      <c r="AR151" s="140" t="s">
        <v>122</v>
      </c>
      <c r="AT151" s="140" t="s">
        <v>118</v>
      </c>
      <c r="AU151" s="140" t="s">
        <v>79</v>
      </c>
      <c r="AY151" s="17" t="s">
        <v>117</v>
      </c>
      <c r="BE151" s="141">
        <f>IF(N151="základní",J151,0)</f>
        <v>0</v>
      </c>
      <c r="BF151" s="141">
        <f>IF(N151="snížená",J151,0)</f>
        <v>0</v>
      </c>
      <c r="BG151" s="141">
        <f>IF(N151="zákl. přenesená",J151,0)</f>
        <v>0</v>
      </c>
      <c r="BH151" s="141">
        <f>IF(N151="sníž. přenesená",J151,0)</f>
        <v>0</v>
      </c>
      <c r="BI151" s="141">
        <f>IF(N151="nulová",J151,0)</f>
        <v>0</v>
      </c>
      <c r="BJ151" s="17" t="s">
        <v>77</v>
      </c>
      <c r="BK151" s="141">
        <f>ROUND(I151*H151,2)</f>
        <v>0</v>
      </c>
      <c r="BL151" s="17" t="s">
        <v>122</v>
      </c>
      <c r="BM151" s="140" t="s">
        <v>1215</v>
      </c>
    </row>
    <row r="152" spans="2:65" s="1" customFormat="1" ht="24.15" customHeight="1" x14ac:dyDescent="0.2">
      <c r="B152" s="127"/>
      <c r="C152" s="128" t="s">
        <v>145</v>
      </c>
      <c r="D152" s="128" t="s">
        <v>118</v>
      </c>
      <c r="E152" s="129" t="s">
        <v>247</v>
      </c>
      <c r="F152" s="130" t="s">
        <v>248</v>
      </c>
      <c r="G152" s="131" t="s">
        <v>217</v>
      </c>
      <c r="H152" s="132">
        <v>224.84</v>
      </c>
      <c r="I152" s="133"/>
      <c r="J152" s="134">
        <f>ROUND(I152*H152,2)</f>
        <v>0</v>
      </c>
      <c r="K152" s="135"/>
      <c r="L152" s="32"/>
      <c r="M152" s="136" t="s">
        <v>1</v>
      </c>
      <c r="N152" s="137" t="s">
        <v>35</v>
      </c>
      <c r="P152" s="138">
        <f>O152*H152</f>
        <v>0</v>
      </c>
      <c r="Q152" s="138">
        <v>0</v>
      </c>
      <c r="R152" s="138">
        <f>Q152*H152</f>
        <v>0</v>
      </c>
      <c r="S152" s="138">
        <v>0</v>
      </c>
      <c r="T152" s="139">
        <f>S152*H152</f>
        <v>0</v>
      </c>
      <c r="AR152" s="140" t="s">
        <v>122</v>
      </c>
      <c r="AT152" s="140" t="s">
        <v>118</v>
      </c>
      <c r="AU152" s="140" t="s">
        <v>79</v>
      </c>
      <c r="AY152" s="17" t="s">
        <v>117</v>
      </c>
      <c r="BE152" s="141">
        <f>IF(N152="základní",J152,0)</f>
        <v>0</v>
      </c>
      <c r="BF152" s="141">
        <f>IF(N152="snížená",J152,0)</f>
        <v>0</v>
      </c>
      <c r="BG152" s="141">
        <f>IF(N152="zákl. přenesená",J152,0)</f>
        <v>0</v>
      </c>
      <c r="BH152" s="141">
        <f>IF(N152="sníž. přenesená",J152,0)</f>
        <v>0</v>
      </c>
      <c r="BI152" s="141">
        <f>IF(N152="nulová",J152,0)</f>
        <v>0</v>
      </c>
      <c r="BJ152" s="17" t="s">
        <v>77</v>
      </c>
      <c r="BK152" s="141">
        <f>ROUND(I152*H152,2)</f>
        <v>0</v>
      </c>
      <c r="BL152" s="17" t="s">
        <v>122</v>
      </c>
      <c r="BM152" s="140" t="s">
        <v>1216</v>
      </c>
    </row>
    <row r="153" spans="2:65" s="1" customFormat="1" ht="37.950000000000003" customHeight="1" x14ac:dyDescent="0.2">
      <c r="B153" s="127"/>
      <c r="C153" s="128" t="s">
        <v>149</v>
      </c>
      <c r="D153" s="128" t="s">
        <v>118</v>
      </c>
      <c r="E153" s="129" t="s">
        <v>250</v>
      </c>
      <c r="F153" s="130" t="s">
        <v>251</v>
      </c>
      <c r="G153" s="131" t="s">
        <v>221</v>
      </c>
      <c r="H153" s="132">
        <v>523.94000000000005</v>
      </c>
      <c r="I153" s="133"/>
      <c r="J153" s="134">
        <f>ROUND(I153*H153,2)</f>
        <v>0</v>
      </c>
      <c r="K153" s="135"/>
      <c r="L153" s="32"/>
      <c r="M153" s="136" t="s">
        <v>1</v>
      </c>
      <c r="N153" s="137" t="s">
        <v>35</v>
      </c>
      <c r="P153" s="138">
        <f>O153*H153</f>
        <v>0</v>
      </c>
      <c r="Q153" s="138">
        <v>0</v>
      </c>
      <c r="R153" s="138">
        <f>Q153*H153</f>
        <v>0</v>
      </c>
      <c r="S153" s="138">
        <v>0</v>
      </c>
      <c r="T153" s="139">
        <f>S153*H153</f>
        <v>0</v>
      </c>
      <c r="AR153" s="140" t="s">
        <v>122</v>
      </c>
      <c r="AT153" s="140" t="s">
        <v>118</v>
      </c>
      <c r="AU153" s="140" t="s">
        <v>79</v>
      </c>
      <c r="AY153" s="17" t="s">
        <v>117</v>
      </c>
      <c r="BE153" s="141">
        <f>IF(N153="základní",J153,0)</f>
        <v>0</v>
      </c>
      <c r="BF153" s="141">
        <f>IF(N153="snížená",J153,0)</f>
        <v>0</v>
      </c>
      <c r="BG153" s="141">
        <f>IF(N153="zákl. přenesená",J153,0)</f>
        <v>0</v>
      </c>
      <c r="BH153" s="141">
        <f>IF(N153="sníž. přenesená",J153,0)</f>
        <v>0</v>
      </c>
      <c r="BI153" s="141">
        <f>IF(N153="nulová",J153,0)</f>
        <v>0</v>
      </c>
      <c r="BJ153" s="17" t="s">
        <v>77</v>
      </c>
      <c r="BK153" s="141">
        <f>ROUND(I153*H153,2)</f>
        <v>0</v>
      </c>
      <c r="BL153" s="17" t="s">
        <v>122</v>
      </c>
      <c r="BM153" s="140" t="s">
        <v>1217</v>
      </c>
    </row>
    <row r="154" spans="2:65" s="12" customFormat="1" x14ac:dyDescent="0.2">
      <c r="B154" s="153"/>
      <c r="D154" s="154" t="s">
        <v>191</v>
      </c>
      <c r="E154" s="155" t="s">
        <v>1</v>
      </c>
      <c r="F154" s="156" t="s">
        <v>1218</v>
      </c>
      <c r="H154" s="157">
        <v>423.72</v>
      </c>
      <c r="I154" s="158"/>
      <c r="L154" s="153"/>
      <c r="M154" s="159"/>
      <c r="T154" s="160"/>
      <c r="AT154" s="155" t="s">
        <v>191</v>
      </c>
      <c r="AU154" s="155" t="s">
        <v>79</v>
      </c>
      <c r="AV154" s="12" t="s">
        <v>79</v>
      </c>
      <c r="AW154" s="12" t="s">
        <v>27</v>
      </c>
      <c r="AX154" s="12" t="s">
        <v>70</v>
      </c>
      <c r="AY154" s="155" t="s">
        <v>117</v>
      </c>
    </row>
    <row r="155" spans="2:65" s="12" customFormat="1" x14ac:dyDescent="0.2">
      <c r="B155" s="153"/>
      <c r="D155" s="154" t="s">
        <v>191</v>
      </c>
      <c r="E155" s="155" t="s">
        <v>1</v>
      </c>
      <c r="F155" s="156" t="s">
        <v>1219</v>
      </c>
      <c r="H155" s="157">
        <v>100.22</v>
      </c>
      <c r="I155" s="158"/>
      <c r="L155" s="153"/>
      <c r="M155" s="159"/>
      <c r="T155" s="160"/>
      <c r="AT155" s="155" t="s">
        <v>191</v>
      </c>
      <c r="AU155" s="155" t="s">
        <v>79</v>
      </c>
      <c r="AV155" s="12" t="s">
        <v>79</v>
      </c>
      <c r="AW155" s="12" t="s">
        <v>27</v>
      </c>
      <c r="AX155" s="12" t="s">
        <v>70</v>
      </c>
      <c r="AY155" s="155" t="s">
        <v>117</v>
      </c>
    </row>
    <row r="156" spans="2:65" s="15" customFormat="1" x14ac:dyDescent="0.2">
      <c r="B156" s="174"/>
      <c r="D156" s="154" t="s">
        <v>191</v>
      </c>
      <c r="E156" s="175" t="s">
        <v>1</v>
      </c>
      <c r="F156" s="176" t="s">
        <v>241</v>
      </c>
      <c r="H156" s="177">
        <v>523.94000000000005</v>
      </c>
      <c r="I156" s="178"/>
      <c r="L156" s="174"/>
      <c r="M156" s="179"/>
      <c r="T156" s="180"/>
      <c r="AT156" s="175" t="s">
        <v>191</v>
      </c>
      <c r="AU156" s="175" t="s">
        <v>79</v>
      </c>
      <c r="AV156" s="15" t="s">
        <v>122</v>
      </c>
      <c r="AW156" s="15" t="s">
        <v>27</v>
      </c>
      <c r="AX156" s="15" t="s">
        <v>77</v>
      </c>
      <c r="AY156" s="175" t="s">
        <v>117</v>
      </c>
    </row>
    <row r="157" spans="2:65" s="1" customFormat="1" ht="37.950000000000003" customHeight="1" x14ac:dyDescent="0.2">
      <c r="B157" s="127"/>
      <c r="C157" s="128" t="s">
        <v>153</v>
      </c>
      <c r="D157" s="128" t="s">
        <v>118</v>
      </c>
      <c r="E157" s="129" t="s">
        <v>255</v>
      </c>
      <c r="F157" s="130" t="s">
        <v>256</v>
      </c>
      <c r="G157" s="131" t="s">
        <v>221</v>
      </c>
      <c r="H157" s="132">
        <v>323.5</v>
      </c>
      <c r="I157" s="133"/>
      <c r="J157" s="134">
        <f>ROUND(I157*H157,2)</f>
        <v>0</v>
      </c>
      <c r="K157" s="135"/>
      <c r="L157" s="32"/>
      <c r="M157" s="136" t="s">
        <v>1</v>
      </c>
      <c r="N157" s="137" t="s">
        <v>35</v>
      </c>
      <c r="P157" s="138">
        <f>O157*H157</f>
        <v>0</v>
      </c>
      <c r="Q157" s="138">
        <v>0</v>
      </c>
      <c r="R157" s="138">
        <f>Q157*H157</f>
        <v>0</v>
      </c>
      <c r="S157" s="138">
        <v>0</v>
      </c>
      <c r="T157" s="139">
        <f>S157*H157</f>
        <v>0</v>
      </c>
      <c r="AR157" s="140" t="s">
        <v>122</v>
      </c>
      <c r="AT157" s="140" t="s">
        <v>118</v>
      </c>
      <c r="AU157" s="140" t="s">
        <v>79</v>
      </c>
      <c r="AY157" s="17" t="s">
        <v>117</v>
      </c>
      <c r="BE157" s="141">
        <f>IF(N157="základní",J157,0)</f>
        <v>0</v>
      </c>
      <c r="BF157" s="141">
        <f>IF(N157="snížená",J157,0)</f>
        <v>0</v>
      </c>
      <c r="BG157" s="141">
        <f>IF(N157="zákl. přenesená",J157,0)</f>
        <v>0</v>
      </c>
      <c r="BH157" s="141">
        <f>IF(N157="sníž. přenesená",J157,0)</f>
        <v>0</v>
      </c>
      <c r="BI157" s="141">
        <f>IF(N157="nulová",J157,0)</f>
        <v>0</v>
      </c>
      <c r="BJ157" s="17" t="s">
        <v>77</v>
      </c>
      <c r="BK157" s="141">
        <f>ROUND(I157*H157,2)</f>
        <v>0</v>
      </c>
      <c r="BL157" s="17" t="s">
        <v>122</v>
      </c>
      <c r="BM157" s="140" t="s">
        <v>1220</v>
      </c>
    </row>
    <row r="158" spans="2:65" s="12" customFormat="1" ht="20.399999999999999" x14ac:dyDescent="0.2">
      <c r="B158" s="153"/>
      <c r="D158" s="154" t="s">
        <v>191</v>
      </c>
      <c r="E158" s="155" t="s">
        <v>1</v>
      </c>
      <c r="F158" s="156" t="s">
        <v>1221</v>
      </c>
      <c r="H158" s="157">
        <v>323.5</v>
      </c>
      <c r="I158" s="158"/>
      <c r="L158" s="153"/>
      <c r="M158" s="159"/>
      <c r="T158" s="160"/>
      <c r="AT158" s="155" t="s">
        <v>191</v>
      </c>
      <c r="AU158" s="155" t="s">
        <v>79</v>
      </c>
      <c r="AV158" s="12" t="s">
        <v>79</v>
      </c>
      <c r="AW158" s="12" t="s">
        <v>27</v>
      </c>
      <c r="AX158" s="12" t="s">
        <v>77</v>
      </c>
      <c r="AY158" s="155" t="s">
        <v>117</v>
      </c>
    </row>
    <row r="159" spans="2:65" s="1" customFormat="1" ht="37.950000000000003" customHeight="1" x14ac:dyDescent="0.2">
      <c r="B159" s="127"/>
      <c r="C159" s="128" t="s">
        <v>157</v>
      </c>
      <c r="D159" s="128" t="s">
        <v>118</v>
      </c>
      <c r="E159" s="129" t="s">
        <v>259</v>
      </c>
      <c r="F159" s="130" t="s">
        <v>260</v>
      </c>
      <c r="G159" s="131" t="s">
        <v>221</v>
      </c>
      <c r="H159" s="132">
        <v>1617.5</v>
      </c>
      <c r="I159" s="133"/>
      <c r="J159" s="134">
        <f>ROUND(I159*H159,2)</f>
        <v>0</v>
      </c>
      <c r="K159" s="135"/>
      <c r="L159" s="32"/>
      <c r="M159" s="136" t="s">
        <v>1</v>
      </c>
      <c r="N159" s="137" t="s">
        <v>35</v>
      </c>
      <c r="P159" s="138">
        <f>O159*H159</f>
        <v>0</v>
      </c>
      <c r="Q159" s="138">
        <v>0</v>
      </c>
      <c r="R159" s="138">
        <f>Q159*H159</f>
        <v>0</v>
      </c>
      <c r="S159" s="138">
        <v>0</v>
      </c>
      <c r="T159" s="139">
        <f>S159*H159</f>
        <v>0</v>
      </c>
      <c r="AR159" s="140" t="s">
        <v>122</v>
      </c>
      <c r="AT159" s="140" t="s">
        <v>118</v>
      </c>
      <c r="AU159" s="140" t="s">
        <v>79</v>
      </c>
      <c r="AY159" s="17" t="s">
        <v>117</v>
      </c>
      <c r="BE159" s="141">
        <f>IF(N159="základní",J159,0)</f>
        <v>0</v>
      </c>
      <c r="BF159" s="141">
        <f>IF(N159="snížená",J159,0)</f>
        <v>0</v>
      </c>
      <c r="BG159" s="141">
        <f>IF(N159="zákl. přenesená",J159,0)</f>
        <v>0</v>
      </c>
      <c r="BH159" s="141">
        <f>IF(N159="sníž. přenesená",J159,0)</f>
        <v>0</v>
      </c>
      <c r="BI159" s="141">
        <f>IF(N159="nulová",J159,0)</f>
        <v>0</v>
      </c>
      <c r="BJ159" s="17" t="s">
        <v>77</v>
      </c>
      <c r="BK159" s="141">
        <f>ROUND(I159*H159,2)</f>
        <v>0</v>
      </c>
      <c r="BL159" s="17" t="s">
        <v>122</v>
      </c>
      <c r="BM159" s="140" t="s">
        <v>1222</v>
      </c>
    </row>
    <row r="160" spans="2:65" s="12" customFormat="1" ht="20.399999999999999" x14ac:dyDescent="0.2">
      <c r="B160" s="153"/>
      <c r="D160" s="154" t="s">
        <v>191</v>
      </c>
      <c r="E160" s="155" t="s">
        <v>1</v>
      </c>
      <c r="F160" s="156" t="s">
        <v>1223</v>
      </c>
      <c r="H160" s="157">
        <v>1617.5</v>
      </c>
      <c r="I160" s="158"/>
      <c r="L160" s="153"/>
      <c r="M160" s="159"/>
      <c r="T160" s="160"/>
      <c r="AT160" s="155" t="s">
        <v>191</v>
      </c>
      <c r="AU160" s="155" t="s">
        <v>79</v>
      </c>
      <c r="AV160" s="12" t="s">
        <v>79</v>
      </c>
      <c r="AW160" s="12" t="s">
        <v>27</v>
      </c>
      <c r="AX160" s="12" t="s">
        <v>77</v>
      </c>
      <c r="AY160" s="155" t="s">
        <v>117</v>
      </c>
    </row>
    <row r="161" spans="2:65" s="1" customFormat="1" ht="24.15" customHeight="1" x14ac:dyDescent="0.2">
      <c r="B161" s="127"/>
      <c r="C161" s="128" t="s">
        <v>8</v>
      </c>
      <c r="D161" s="128" t="s">
        <v>118</v>
      </c>
      <c r="E161" s="129" t="s">
        <v>264</v>
      </c>
      <c r="F161" s="130" t="s">
        <v>265</v>
      </c>
      <c r="G161" s="131" t="s">
        <v>221</v>
      </c>
      <c r="H161" s="132">
        <v>423.72</v>
      </c>
      <c r="I161" s="133"/>
      <c r="J161" s="134">
        <f>ROUND(I161*H161,2)</f>
        <v>0</v>
      </c>
      <c r="K161" s="135"/>
      <c r="L161" s="32"/>
      <c r="M161" s="136" t="s">
        <v>1</v>
      </c>
      <c r="N161" s="137" t="s">
        <v>35</v>
      </c>
      <c r="P161" s="138">
        <f>O161*H161</f>
        <v>0</v>
      </c>
      <c r="Q161" s="138">
        <v>0</v>
      </c>
      <c r="R161" s="138">
        <f>Q161*H161</f>
        <v>0</v>
      </c>
      <c r="S161" s="138">
        <v>0</v>
      </c>
      <c r="T161" s="139">
        <f>S161*H161</f>
        <v>0</v>
      </c>
      <c r="AR161" s="140" t="s">
        <v>122</v>
      </c>
      <c r="AT161" s="140" t="s">
        <v>118</v>
      </c>
      <c r="AU161" s="140" t="s">
        <v>79</v>
      </c>
      <c r="AY161" s="17" t="s">
        <v>117</v>
      </c>
      <c r="BE161" s="141">
        <f>IF(N161="základní",J161,0)</f>
        <v>0</v>
      </c>
      <c r="BF161" s="141">
        <f>IF(N161="snížená",J161,0)</f>
        <v>0</v>
      </c>
      <c r="BG161" s="141">
        <f>IF(N161="zákl. přenesená",J161,0)</f>
        <v>0</v>
      </c>
      <c r="BH161" s="141">
        <f>IF(N161="sníž. přenesená",J161,0)</f>
        <v>0</v>
      </c>
      <c r="BI161" s="141">
        <f>IF(N161="nulová",J161,0)</f>
        <v>0</v>
      </c>
      <c r="BJ161" s="17" t="s">
        <v>77</v>
      </c>
      <c r="BK161" s="141">
        <f>ROUND(I161*H161,2)</f>
        <v>0</v>
      </c>
      <c r="BL161" s="17" t="s">
        <v>122</v>
      </c>
      <c r="BM161" s="140" t="s">
        <v>1224</v>
      </c>
    </row>
    <row r="162" spans="2:65" s="12" customFormat="1" x14ac:dyDescent="0.2">
      <c r="B162" s="153"/>
      <c r="D162" s="154" t="s">
        <v>191</v>
      </c>
      <c r="E162" s="155" t="s">
        <v>1</v>
      </c>
      <c r="F162" s="156" t="s">
        <v>1225</v>
      </c>
      <c r="H162" s="157">
        <v>100.22</v>
      </c>
      <c r="I162" s="158"/>
      <c r="L162" s="153"/>
      <c r="M162" s="159"/>
      <c r="T162" s="160"/>
      <c r="AT162" s="155" t="s">
        <v>191</v>
      </c>
      <c r="AU162" s="155" t="s">
        <v>79</v>
      </c>
      <c r="AV162" s="12" t="s">
        <v>79</v>
      </c>
      <c r="AW162" s="12" t="s">
        <v>27</v>
      </c>
      <c r="AX162" s="12" t="s">
        <v>70</v>
      </c>
      <c r="AY162" s="155" t="s">
        <v>117</v>
      </c>
    </row>
    <row r="163" spans="2:65" s="12" customFormat="1" x14ac:dyDescent="0.2">
      <c r="B163" s="153"/>
      <c r="D163" s="154" t="s">
        <v>191</v>
      </c>
      <c r="E163" s="155" t="s">
        <v>1</v>
      </c>
      <c r="F163" s="156" t="s">
        <v>1226</v>
      </c>
      <c r="H163" s="157">
        <v>323.5</v>
      </c>
      <c r="I163" s="158"/>
      <c r="L163" s="153"/>
      <c r="M163" s="159"/>
      <c r="T163" s="160"/>
      <c r="AT163" s="155" t="s">
        <v>191</v>
      </c>
      <c r="AU163" s="155" t="s">
        <v>79</v>
      </c>
      <c r="AV163" s="12" t="s">
        <v>79</v>
      </c>
      <c r="AW163" s="12" t="s">
        <v>27</v>
      </c>
      <c r="AX163" s="12" t="s">
        <v>70</v>
      </c>
      <c r="AY163" s="155" t="s">
        <v>117</v>
      </c>
    </row>
    <row r="164" spans="2:65" s="15" customFormat="1" x14ac:dyDescent="0.2">
      <c r="B164" s="174"/>
      <c r="D164" s="154" t="s">
        <v>191</v>
      </c>
      <c r="E164" s="175" t="s">
        <v>1</v>
      </c>
      <c r="F164" s="176" t="s">
        <v>241</v>
      </c>
      <c r="H164" s="177">
        <v>423.72</v>
      </c>
      <c r="I164" s="178"/>
      <c r="L164" s="174"/>
      <c r="M164" s="179"/>
      <c r="T164" s="180"/>
      <c r="AT164" s="175" t="s">
        <v>191</v>
      </c>
      <c r="AU164" s="175" t="s">
        <v>79</v>
      </c>
      <c r="AV164" s="15" t="s">
        <v>122</v>
      </c>
      <c r="AW164" s="15" t="s">
        <v>27</v>
      </c>
      <c r="AX164" s="15" t="s">
        <v>77</v>
      </c>
      <c r="AY164" s="175" t="s">
        <v>117</v>
      </c>
    </row>
    <row r="165" spans="2:65" s="1" customFormat="1" ht="24.15" customHeight="1" x14ac:dyDescent="0.2">
      <c r="B165" s="127"/>
      <c r="C165" s="128" t="s">
        <v>164</v>
      </c>
      <c r="D165" s="128" t="s">
        <v>118</v>
      </c>
      <c r="E165" s="129" t="s">
        <v>270</v>
      </c>
      <c r="F165" s="130" t="s">
        <v>271</v>
      </c>
      <c r="G165" s="131" t="s">
        <v>272</v>
      </c>
      <c r="H165" s="132">
        <v>540.245</v>
      </c>
      <c r="I165" s="133"/>
      <c r="J165" s="134">
        <f>ROUND(I165*H165,2)</f>
        <v>0</v>
      </c>
      <c r="K165" s="135"/>
      <c r="L165" s="32"/>
      <c r="M165" s="136" t="s">
        <v>1</v>
      </c>
      <c r="N165" s="137" t="s">
        <v>35</v>
      </c>
      <c r="P165" s="138">
        <f>O165*H165</f>
        <v>0</v>
      </c>
      <c r="Q165" s="138">
        <v>0</v>
      </c>
      <c r="R165" s="138">
        <f>Q165*H165</f>
        <v>0</v>
      </c>
      <c r="S165" s="138">
        <v>0</v>
      </c>
      <c r="T165" s="139">
        <f>S165*H165</f>
        <v>0</v>
      </c>
      <c r="AR165" s="140" t="s">
        <v>122</v>
      </c>
      <c r="AT165" s="140" t="s">
        <v>118</v>
      </c>
      <c r="AU165" s="140" t="s">
        <v>79</v>
      </c>
      <c r="AY165" s="17" t="s">
        <v>117</v>
      </c>
      <c r="BE165" s="141">
        <f>IF(N165="základní",J165,0)</f>
        <v>0</v>
      </c>
      <c r="BF165" s="141">
        <f>IF(N165="snížená",J165,0)</f>
        <v>0</v>
      </c>
      <c r="BG165" s="141">
        <f>IF(N165="zákl. přenesená",J165,0)</f>
        <v>0</v>
      </c>
      <c r="BH165" s="141">
        <f>IF(N165="sníž. přenesená",J165,0)</f>
        <v>0</v>
      </c>
      <c r="BI165" s="141">
        <f>IF(N165="nulová",J165,0)</f>
        <v>0</v>
      </c>
      <c r="BJ165" s="17" t="s">
        <v>77</v>
      </c>
      <c r="BK165" s="141">
        <f>ROUND(I165*H165,2)</f>
        <v>0</v>
      </c>
      <c r="BL165" s="17" t="s">
        <v>122</v>
      </c>
      <c r="BM165" s="140" t="s">
        <v>1227</v>
      </c>
    </row>
    <row r="166" spans="2:65" s="12" customFormat="1" x14ac:dyDescent="0.2">
      <c r="B166" s="153"/>
      <c r="D166" s="154" t="s">
        <v>191</v>
      </c>
      <c r="E166" s="155" t="s">
        <v>1</v>
      </c>
      <c r="F166" s="156" t="s">
        <v>1228</v>
      </c>
      <c r="H166" s="157">
        <v>540.245</v>
      </c>
      <c r="I166" s="158"/>
      <c r="L166" s="153"/>
      <c r="M166" s="159"/>
      <c r="T166" s="160"/>
      <c r="AT166" s="155" t="s">
        <v>191</v>
      </c>
      <c r="AU166" s="155" t="s">
        <v>79</v>
      </c>
      <c r="AV166" s="12" t="s">
        <v>79</v>
      </c>
      <c r="AW166" s="12" t="s">
        <v>27</v>
      </c>
      <c r="AX166" s="12" t="s">
        <v>77</v>
      </c>
      <c r="AY166" s="155" t="s">
        <v>117</v>
      </c>
    </row>
    <row r="167" spans="2:65" s="1" customFormat="1" ht="16.5" customHeight="1" x14ac:dyDescent="0.2">
      <c r="B167" s="127"/>
      <c r="C167" s="128" t="s">
        <v>263</v>
      </c>
      <c r="D167" s="128" t="s">
        <v>118</v>
      </c>
      <c r="E167" s="129" t="s">
        <v>276</v>
      </c>
      <c r="F167" s="130" t="s">
        <v>277</v>
      </c>
      <c r="G167" s="131" t="s">
        <v>221</v>
      </c>
      <c r="H167" s="132">
        <v>747.22</v>
      </c>
      <c r="I167" s="133"/>
      <c r="J167" s="134">
        <f>ROUND(I167*H167,2)</f>
        <v>0</v>
      </c>
      <c r="K167" s="135"/>
      <c r="L167" s="32"/>
      <c r="M167" s="136" t="s">
        <v>1</v>
      </c>
      <c r="N167" s="137" t="s">
        <v>35</v>
      </c>
      <c r="P167" s="138">
        <f>O167*H167</f>
        <v>0</v>
      </c>
      <c r="Q167" s="138">
        <v>0</v>
      </c>
      <c r="R167" s="138">
        <f>Q167*H167</f>
        <v>0</v>
      </c>
      <c r="S167" s="138">
        <v>0</v>
      </c>
      <c r="T167" s="139">
        <f>S167*H167</f>
        <v>0</v>
      </c>
      <c r="AR167" s="140" t="s">
        <v>122</v>
      </c>
      <c r="AT167" s="140" t="s">
        <v>118</v>
      </c>
      <c r="AU167" s="140" t="s">
        <v>79</v>
      </c>
      <c r="AY167" s="17" t="s">
        <v>117</v>
      </c>
      <c r="BE167" s="141">
        <f>IF(N167="základní",J167,0)</f>
        <v>0</v>
      </c>
      <c r="BF167" s="141">
        <f>IF(N167="snížená",J167,0)</f>
        <v>0</v>
      </c>
      <c r="BG167" s="141">
        <f>IF(N167="zákl. přenesená",J167,0)</f>
        <v>0</v>
      </c>
      <c r="BH167" s="141">
        <f>IF(N167="sníž. přenesená",J167,0)</f>
        <v>0</v>
      </c>
      <c r="BI167" s="141">
        <f>IF(N167="nulová",J167,0)</f>
        <v>0</v>
      </c>
      <c r="BJ167" s="17" t="s">
        <v>77</v>
      </c>
      <c r="BK167" s="141">
        <f>ROUND(I167*H167,2)</f>
        <v>0</v>
      </c>
      <c r="BL167" s="17" t="s">
        <v>122</v>
      </c>
      <c r="BM167" s="140" t="s">
        <v>1229</v>
      </c>
    </row>
    <row r="168" spans="2:65" s="12" customFormat="1" x14ac:dyDescent="0.2">
      <c r="B168" s="153"/>
      <c r="D168" s="154" t="s">
        <v>191</v>
      </c>
      <c r="E168" s="155" t="s">
        <v>1</v>
      </c>
      <c r="F168" s="156" t="s">
        <v>1230</v>
      </c>
      <c r="H168" s="157">
        <v>423.72</v>
      </c>
      <c r="I168" s="158"/>
      <c r="L168" s="153"/>
      <c r="M168" s="159"/>
      <c r="T168" s="160"/>
      <c r="AT168" s="155" t="s">
        <v>191</v>
      </c>
      <c r="AU168" s="155" t="s">
        <v>79</v>
      </c>
      <c r="AV168" s="12" t="s">
        <v>79</v>
      </c>
      <c r="AW168" s="12" t="s">
        <v>27</v>
      </c>
      <c r="AX168" s="12" t="s">
        <v>70</v>
      </c>
      <c r="AY168" s="155" t="s">
        <v>117</v>
      </c>
    </row>
    <row r="169" spans="2:65" s="12" customFormat="1" x14ac:dyDescent="0.2">
      <c r="B169" s="153"/>
      <c r="D169" s="154" t="s">
        <v>191</v>
      </c>
      <c r="E169" s="155" t="s">
        <v>1</v>
      </c>
      <c r="F169" s="156" t="s">
        <v>1231</v>
      </c>
      <c r="H169" s="157">
        <v>323.5</v>
      </c>
      <c r="I169" s="158"/>
      <c r="L169" s="153"/>
      <c r="M169" s="159"/>
      <c r="T169" s="160"/>
      <c r="AT169" s="155" t="s">
        <v>191</v>
      </c>
      <c r="AU169" s="155" t="s">
        <v>79</v>
      </c>
      <c r="AV169" s="12" t="s">
        <v>79</v>
      </c>
      <c r="AW169" s="12" t="s">
        <v>27</v>
      </c>
      <c r="AX169" s="12" t="s">
        <v>70</v>
      </c>
      <c r="AY169" s="155" t="s">
        <v>117</v>
      </c>
    </row>
    <row r="170" spans="2:65" s="15" customFormat="1" x14ac:dyDescent="0.2">
      <c r="B170" s="174"/>
      <c r="D170" s="154" t="s">
        <v>191</v>
      </c>
      <c r="E170" s="175" t="s">
        <v>1</v>
      </c>
      <c r="F170" s="176" t="s">
        <v>241</v>
      </c>
      <c r="H170" s="177">
        <v>747.22</v>
      </c>
      <c r="I170" s="178"/>
      <c r="L170" s="174"/>
      <c r="M170" s="179"/>
      <c r="T170" s="180"/>
      <c r="AT170" s="175" t="s">
        <v>191</v>
      </c>
      <c r="AU170" s="175" t="s">
        <v>79</v>
      </c>
      <c r="AV170" s="15" t="s">
        <v>122</v>
      </c>
      <c r="AW170" s="15" t="s">
        <v>27</v>
      </c>
      <c r="AX170" s="15" t="s">
        <v>77</v>
      </c>
      <c r="AY170" s="175" t="s">
        <v>117</v>
      </c>
    </row>
    <row r="171" spans="2:65" s="1" customFormat="1" ht="24.15" customHeight="1" x14ac:dyDescent="0.2">
      <c r="B171" s="127"/>
      <c r="C171" s="128" t="s">
        <v>269</v>
      </c>
      <c r="D171" s="128" t="s">
        <v>118</v>
      </c>
      <c r="E171" s="129" t="s">
        <v>282</v>
      </c>
      <c r="F171" s="130" t="s">
        <v>283</v>
      </c>
      <c r="G171" s="131" t="s">
        <v>221</v>
      </c>
      <c r="H171" s="132">
        <v>100.22</v>
      </c>
      <c r="I171" s="133"/>
      <c r="J171" s="134">
        <f>ROUND(I171*H171,2)</f>
        <v>0</v>
      </c>
      <c r="K171" s="135"/>
      <c r="L171" s="32"/>
      <c r="M171" s="136" t="s">
        <v>1</v>
      </c>
      <c r="N171" s="137" t="s">
        <v>35</v>
      </c>
      <c r="P171" s="138">
        <f>O171*H171</f>
        <v>0</v>
      </c>
      <c r="Q171" s="138">
        <v>0</v>
      </c>
      <c r="R171" s="138">
        <f>Q171*H171</f>
        <v>0</v>
      </c>
      <c r="S171" s="138">
        <v>0</v>
      </c>
      <c r="T171" s="139">
        <f>S171*H171</f>
        <v>0</v>
      </c>
      <c r="AR171" s="140" t="s">
        <v>122</v>
      </c>
      <c r="AT171" s="140" t="s">
        <v>118</v>
      </c>
      <c r="AU171" s="140" t="s">
        <v>79</v>
      </c>
      <c r="AY171" s="17" t="s">
        <v>117</v>
      </c>
      <c r="BE171" s="141">
        <f>IF(N171="základní",J171,0)</f>
        <v>0</v>
      </c>
      <c r="BF171" s="141">
        <f>IF(N171="snížená",J171,0)</f>
        <v>0</v>
      </c>
      <c r="BG171" s="141">
        <f>IF(N171="zákl. přenesená",J171,0)</f>
        <v>0</v>
      </c>
      <c r="BH171" s="141">
        <f>IF(N171="sníž. přenesená",J171,0)</f>
        <v>0</v>
      </c>
      <c r="BI171" s="141">
        <f>IF(N171="nulová",J171,0)</f>
        <v>0</v>
      </c>
      <c r="BJ171" s="17" t="s">
        <v>77</v>
      </c>
      <c r="BK171" s="141">
        <f>ROUND(I171*H171,2)</f>
        <v>0</v>
      </c>
      <c r="BL171" s="17" t="s">
        <v>122</v>
      </c>
      <c r="BM171" s="140" t="s">
        <v>1232</v>
      </c>
    </row>
    <row r="172" spans="2:65" s="12" customFormat="1" x14ac:dyDescent="0.2">
      <c r="B172" s="153"/>
      <c r="D172" s="154" t="s">
        <v>191</v>
      </c>
      <c r="E172" s="155" t="s">
        <v>1</v>
      </c>
      <c r="F172" s="156" t="s">
        <v>1233</v>
      </c>
      <c r="H172" s="157">
        <v>82.44</v>
      </c>
      <c r="I172" s="158"/>
      <c r="L172" s="153"/>
      <c r="M172" s="159"/>
      <c r="T172" s="160"/>
      <c r="AT172" s="155" t="s">
        <v>191</v>
      </c>
      <c r="AU172" s="155" t="s">
        <v>79</v>
      </c>
      <c r="AV172" s="12" t="s">
        <v>79</v>
      </c>
      <c r="AW172" s="12" t="s">
        <v>27</v>
      </c>
      <c r="AX172" s="12" t="s">
        <v>70</v>
      </c>
      <c r="AY172" s="155" t="s">
        <v>117</v>
      </c>
    </row>
    <row r="173" spans="2:65" s="12" customFormat="1" x14ac:dyDescent="0.2">
      <c r="B173" s="153"/>
      <c r="D173" s="154" t="s">
        <v>191</v>
      </c>
      <c r="E173" s="155" t="s">
        <v>1</v>
      </c>
      <c r="F173" s="156" t="s">
        <v>1234</v>
      </c>
      <c r="H173" s="157">
        <v>10.08</v>
      </c>
      <c r="I173" s="158"/>
      <c r="L173" s="153"/>
      <c r="M173" s="159"/>
      <c r="T173" s="160"/>
      <c r="AT173" s="155" t="s">
        <v>191</v>
      </c>
      <c r="AU173" s="155" t="s">
        <v>79</v>
      </c>
      <c r="AV173" s="12" t="s">
        <v>79</v>
      </c>
      <c r="AW173" s="12" t="s">
        <v>27</v>
      </c>
      <c r="AX173" s="12" t="s">
        <v>70</v>
      </c>
      <c r="AY173" s="155" t="s">
        <v>117</v>
      </c>
    </row>
    <row r="174" spans="2:65" s="12" customFormat="1" x14ac:dyDescent="0.2">
      <c r="B174" s="153"/>
      <c r="D174" s="154" t="s">
        <v>191</v>
      </c>
      <c r="E174" s="155" t="s">
        <v>1</v>
      </c>
      <c r="F174" s="156" t="s">
        <v>1235</v>
      </c>
      <c r="H174" s="157">
        <v>7.7</v>
      </c>
      <c r="I174" s="158"/>
      <c r="L174" s="153"/>
      <c r="M174" s="159"/>
      <c r="T174" s="160"/>
      <c r="AT174" s="155" t="s">
        <v>191</v>
      </c>
      <c r="AU174" s="155" t="s">
        <v>79</v>
      </c>
      <c r="AV174" s="12" t="s">
        <v>79</v>
      </c>
      <c r="AW174" s="12" t="s">
        <v>27</v>
      </c>
      <c r="AX174" s="12" t="s">
        <v>70</v>
      </c>
      <c r="AY174" s="155" t="s">
        <v>117</v>
      </c>
    </row>
    <row r="175" spans="2:65" s="15" customFormat="1" x14ac:dyDescent="0.2">
      <c r="B175" s="174"/>
      <c r="D175" s="154" t="s">
        <v>191</v>
      </c>
      <c r="E175" s="175" t="s">
        <v>1</v>
      </c>
      <c r="F175" s="176" t="s">
        <v>241</v>
      </c>
      <c r="H175" s="177">
        <v>100.22</v>
      </c>
      <c r="I175" s="178"/>
      <c r="L175" s="174"/>
      <c r="M175" s="179"/>
      <c r="T175" s="180"/>
      <c r="AT175" s="175" t="s">
        <v>191</v>
      </c>
      <c r="AU175" s="175" t="s">
        <v>79</v>
      </c>
      <c r="AV175" s="15" t="s">
        <v>122</v>
      </c>
      <c r="AW175" s="15" t="s">
        <v>27</v>
      </c>
      <c r="AX175" s="15" t="s">
        <v>77</v>
      </c>
      <c r="AY175" s="175" t="s">
        <v>117</v>
      </c>
    </row>
    <row r="176" spans="2:65" s="1" customFormat="1" ht="24.15" customHeight="1" x14ac:dyDescent="0.2">
      <c r="B176" s="127"/>
      <c r="C176" s="128" t="s">
        <v>275</v>
      </c>
      <c r="D176" s="128" t="s">
        <v>118</v>
      </c>
      <c r="E176" s="129" t="s">
        <v>292</v>
      </c>
      <c r="F176" s="130" t="s">
        <v>293</v>
      </c>
      <c r="G176" s="131" t="s">
        <v>221</v>
      </c>
      <c r="H176" s="132">
        <v>168.06</v>
      </c>
      <c r="I176" s="133"/>
      <c r="J176" s="134">
        <f>ROUND(I176*H176,2)</f>
        <v>0</v>
      </c>
      <c r="K176" s="135"/>
      <c r="L176" s="32"/>
      <c r="M176" s="136" t="s">
        <v>1</v>
      </c>
      <c r="N176" s="137" t="s">
        <v>35</v>
      </c>
      <c r="P176" s="138">
        <f>O176*H176</f>
        <v>0</v>
      </c>
      <c r="Q176" s="138">
        <v>0</v>
      </c>
      <c r="R176" s="138">
        <f>Q176*H176</f>
        <v>0</v>
      </c>
      <c r="S176" s="138">
        <v>0</v>
      </c>
      <c r="T176" s="139">
        <f>S176*H176</f>
        <v>0</v>
      </c>
      <c r="AR176" s="140" t="s">
        <v>122</v>
      </c>
      <c r="AT176" s="140" t="s">
        <v>118</v>
      </c>
      <c r="AU176" s="140" t="s">
        <v>79</v>
      </c>
      <c r="AY176" s="17" t="s">
        <v>117</v>
      </c>
      <c r="BE176" s="141">
        <f>IF(N176="základní",J176,0)</f>
        <v>0</v>
      </c>
      <c r="BF176" s="141">
        <f>IF(N176="snížená",J176,0)</f>
        <v>0</v>
      </c>
      <c r="BG176" s="141">
        <f>IF(N176="zákl. přenesená",J176,0)</f>
        <v>0</v>
      </c>
      <c r="BH176" s="141">
        <f>IF(N176="sníž. přenesená",J176,0)</f>
        <v>0</v>
      </c>
      <c r="BI176" s="141">
        <f>IF(N176="nulová",J176,0)</f>
        <v>0</v>
      </c>
      <c r="BJ176" s="17" t="s">
        <v>77</v>
      </c>
      <c r="BK176" s="141">
        <f>ROUND(I176*H176,2)</f>
        <v>0</v>
      </c>
      <c r="BL176" s="17" t="s">
        <v>122</v>
      </c>
      <c r="BM176" s="140" t="s">
        <v>1236</v>
      </c>
    </row>
    <row r="177" spans="2:65" s="13" customFormat="1" x14ac:dyDescent="0.2">
      <c r="B177" s="161"/>
      <c r="D177" s="154" t="s">
        <v>191</v>
      </c>
      <c r="E177" s="162" t="s">
        <v>1</v>
      </c>
      <c r="F177" s="163" t="s">
        <v>947</v>
      </c>
      <c r="H177" s="162" t="s">
        <v>1</v>
      </c>
      <c r="I177" s="164"/>
      <c r="L177" s="161"/>
      <c r="M177" s="165"/>
      <c r="T177" s="166"/>
      <c r="AT177" s="162" t="s">
        <v>191</v>
      </c>
      <c r="AU177" s="162" t="s">
        <v>79</v>
      </c>
      <c r="AV177" s="13" t="s">
        <v>77</v>
      </c>
      <c r="AW177" s="13" t="s">
        <v>27</v>
      </c>
      <c r="AX177" s="13" t="s">
        <v>70</v>
      </c>
      <c r="AY177" s="162" t="s">
        <v>117</v>
      </c>
    </row>
    <row r="178" spans="2:65" s="12" customFormat="1" x14ac:dyDescent="0.2">
      <c r="B178" s="153"/>
      <c r="D178" s="154" t="s">
        <v>191</v>
      </c>
      <c r="E178" s="155" t="s">
        <v>1</v>
      </c>
      <c r="F178" s="156" t="s">
        <v>1237</v>
      </c>
      <c r="H178" s="157">
        <v>160.69</v>
      </c>
      <c r="I178" s="158"/>
      <c r="L178" s="153"/>
      <c r="M178" s="159"/>
      <c r="T178" s="160"/>
      <c r="AT178" s="155" t="s">
        <v>191</v>
      </c>
      <c r="AU178" s="155" t="s">
        <v>79</v>
      </c>
      <c r="AV178" s="12" t="s">
        <v>79</v>
      </c>
      <c r="AW178" s="12" t="s">
        <v>27</v>
      </c>
      <c r="AX178" s="12" t="s">
        <v>70</v>
      </c>
      <c r="AY178" s="155" t="s">
        <v>117</v>
      </c>
    </row>
    <row r="179" spans="2:65" s="12" customFormat="1" x14ac:dyDescent="0.2">
      <c r="B179" s="153"/>
      <c r="D179" s="154" t="s">
        <v>191</v>
      </c>
      <c r="E179" s="155" t="s">
        <v>1</v>
      </c>
      <c r="F179" s="156" t="s">
        <v>1238</v>
      </c>
      <c r="H179" s="157">
        <v>3.58</v>
      </c>
      <c r="I179" s="158"/>
      <c r="L179" s="153"/>
      <c r="M179" s="159"/>
      <c r="T179" s="160"/>
      <c r="AT179" s="155" t="s">
        <v>191</v>
      </c>
      <c r="AU179" s="155" t="s">
        <v>79</v>
      </c>
      <c r="AV179" s="12" t="s">
        <v>79</v>
      </c>
      <c r="AW179" s="12" t="s">
        <v>27</v>
      </c>
      <c r="AX179" s="12" t="s">
        <v>70</v>
      </c>
      <c r="AY179" s="155" t="s">
        <v>117</v>
      </c>
    </row>
    <row r="180" spans="2:65" s="12" customFormat="1" x14ac:dyDescent="0.2">
      <c r="B180" s="153"/>
      <c r="D180" s="154" t="s">
        <v>191</v>
      </c>
      <c r="E180" s="155" t="s">
        <v>1</v>
      </c>
      <c r="F180" s="156" t="s">
        <v>1239</v>
      </c>
      <c r="H180" s="157">
        <v>3.79</v>
      </c>
      <c r="I180" s="158"/>
      <c r="L180" s="153"/>
      <c r="M180" s="159"/>
      <c r="T180" s="160"/>
      <c r="AT180" s="155" t="s">
        <v>191</v>
      </c>
      <c r="AU180" s="155" t="s">
        <v>79</v>
      </c>
      <c r="AV180" s="12" t="s">
        <v>79</v>
      </c>
      <c r="AW180" s="12" t="s">
        <v>27</v>
      </c>
      <c r="AX180" s="12" t="s">
        <v>70</v>
      </c>
      <c r="AY180" s="155" t="s">
        <v>117</v>
      </c>
    </row>
    <row r="181" spans="2:65" s="15" customFormat="1" x14ac:dyDescent="0.2">
      <c r="B181" s="174"/>
      <c r="D181" s="154" t="s">
        <v>191</v>
      </c>
      <c r="E181" s="175" t="s">
        <v>1</v>
      </c>
      <c r="F181" s="176" t="s">
        <v>241</v>
      </c>
      <c r="H181" s="177">
        <v>168.06</v>
      </c>
      <c r="I181" s="178"/>
      <c r="L181" s="174"/>
      <c r="M181" s="179"/>
      <c r="T181" s="180"/>
      <c r="AT181" s="175" t="s">
        <v>191</v>
      </c>
      <c r="AU181" s="175" t="s">
        <v>79</v>
      </c>
      <c r="AV181" s="15" t="s">
        <v>122</v>
      </c>
      <c r="AW181" s="15" t="s">
        <v>27</v>
      </c>
      <c r="AX181" s="15" t="s">
        <v>77</v>
      </c>
      <c r="AY181" s="175" t="s">
        <v>117</v>
      </c>
    </row>
    <row r="182" spans="2:65" s="1" customFormat="1" ht="16.5" customHeight="1" x14ac:dyDescent="0.2">
      <c r="B182" s="127"/>
      <c r="C182" s="181" t="s">
        <v>281</v>
      </c>
      <c r="D182" s="181" t="s">
        <v>301</v>
      </c>
      <c r="E182" s="182" t="s">
        <v>302</v>
      </c>
      <c r="F182" s="183" t="s">
        <v>303</v>
      </c>
      <c r="G182" s="184" t="s">
        <v>272</v>
      </c>
      <c r="H182" s="185">
        <v>336.12</v>
      </c>
      <c r="I182" s="186"/>
      <c r="J182" s="187">
        <f>ROUND(I182*H182,2)</f>
        <v>0</v>
      </c>
      <c r="K182" s="188"/>
      <c r="L182" s="189"/>
      <c r="M182" s="190" t="s">
        <v>1</v>
      </c>
      <c r="N182" s="191" t="s">
        <v>35</v>
      </c>
      <c r="P182" s="138">
        <f>O182*H182</f>
        <v>0</v>
      </c>
      <c r="Q182" s="138">
        <v>1</v>
      </c>
      <c r="R182" s="138">
        <f>Q182*H182</f>
        <v>336.12</v>
      </c>
      <c r="S182" s="138">
        <v>0</v>
      </c>
      <c r="T182" s="139">
        <f>S182*H182</f>
        <v>0</v>
      </c>
      <c r="AR182" s="140" t="s">
        <v>145</v>
      </c>
      <c r="AT182" s="140" t="s">
        <v>301</v>
      </c>
      <c r="AU182" s="140" t="s">
        <v>79</v>
      </c>
      <c r="AY182" s="17" t="s">
        <v>117</v>
      </c>
      <c r="BE182" s="141">
        <f>IF(N182="základní",J182,0)</f>
        <v>0</v>
      </c>
      <c r="BF182" s="141">
        <f>IF(N182="snížená",J182,0)</f>
        <v>0</v>
      </c>
      <c r="BG182" s="141">
        <f>IF(N182="zákl. přenesená",J182,0)</f>
        <v>0</v>
      </c>
      <c r="BH182" s="141">
        <f>IF(N182="sníž. přenesená",J182,0)</f>
        <v>0</v>
      </c>
      <c r="BI182" s="141">
        <f>IF(N182="nulová",J182,0)</f>
        <v>0</v>
      </c>
      <c r="BJ182" s="17" t="s">
        <v>77</v>
      </c>
      <c r="BK182" s="141">
        <f>ROUND(I182*H182,2)</f>
        <v>0</v>
      </c>
      <c r="BL182" s="17" t="s">
        <v>122</v>
      </c>
      <c r="BM182" s="140" t="s">
        <v>1240</v>
      </c>
    </row>
    <row r="183" spans="2:65" s="12" customFormat="1" x14ac:dyDescent="0.2">
      <c r="B183" s="153"/>
      <c r="D183" s="154" t="s">
        <v>191</v>
      </c>
      <c r="F183" s="156" t="s">
        <v>1241</v>
      </c>
      <c r="H183" s="157">
        <v>336.12</v>
      </c>
      <c r="I183" s="158"/>
      <c r="L183" s="153"/>
      <c r="M183" s="159"/>
      <c r="T183" s="160"/>
      <c r="AT183" s="155" t="s">
        <v>191</v>
      </c>
      <c r="AU183" s="155" t="s">
        <v>79</v>
      </c>
      <c r="AV183" s="12" t="s">
        <v>79</v>
      </c>
      <c r="AW183" s="12" t="s">
        <v>3</v>
      </c>
      <c r="AX183" s="12" t="s">
        <v>77</v>
      </c>
      <c r="AY183" s="155" t="s">
        <v>117</v>
      </c>
    </row>
    <row r="184" spans="2:65" s="1" customFormat="1" ht="16.5" customHeight="1" x14ac:dyDescent="0.2">
      <c r="B184" s="127"/>
      <c r="C184" s="128" t="s">
        <v>291</v>
      </c>
      <c r="D184" s="128" t="s">
        <v>118</v>
      </c>
      <c r="E184" s="129" t="s">
        <v>307</v>
      </c>
      <c r="F184" s="130" t="s">
        <v>308</v>
      </c>
      <c r="G184" s="131" t="s">
        <v>217</v>
      </c>
      <c r="H184" s="132">
        <v>371.77</v>
      </c>
      <c r="I184" s="133"/>
      <c r="J184" s="134">
        <f>ROUND(I184*H184,2)</f>
        <v>0</v>
      </c>
      <c r="K184" s="135"/>
      <c r="L184" s="32"/>
      <c r="M184" s="136" t="s">
        <v>1</v>
      </c>
      <c r="N184" s="137" t="s">
        <v>35</v>
      </c>
      <c r="P184" s="138">
        <f>O184*H184</f>
        <v>0</v>
      </c>
      <c r="Q184" s="138">
        <v>0</v>
      </c>
      <c r="R184" s="138">
        <f>Q184*H184</f>
        <v>0</v>
      </c>
      <c r="S184" s="138">
        <v>0</v>
      </c>
      <c r="T184" s="139">
        <f>S184*H184</f>
        <v>0</v>
      </c>
      <c r="AR184" s="140" t="s">
        <v>122</v>
      </c>
      <c r="AT184" s="140" t="s">
        <v>118</v>
      </c>
      <c r="AU184" s="140" t="s">
        <v>79</v>
      </c>
      <c r="AY184" s="17" t="s">
        <v>117</v>
      </c>
      <c r="BE184" s="141">
        <f>IF(N184="základní",J184,0)</f>
        <v>0</v>
      </c>
      <c r="BF184" s="141">
        <f>IF(N184="snížená",J184,0)</f>
        <v>0</v>
      </c>
      <c r="BG184" s="141">
        <f>IF(N184="zákl. přenesená",J184,0)</f>
        <v>0</v>
      </c>
      <c r="BH184" s="141">
        <f>IF(N184="sníž. přenesená",J184,0)</f>
        <v>0</v>
      </c>
      <c r="BI184" s="141">
        <f>IF(N184="nulová",J184,0)</f>
        <v>0</v>
      </c>
      <c r="BJ184" s="17" t="s">
        <v>77</v>
      </c>
      <c r="BK184" s="141">
        <f>ROUND(I184*H184,2)</f>
        <v>0</v>
      </c>
      <c r="BL184" s="17" t="s">
        <v>122</v>
      </c>
      <c r="BM184" s="140" t="s">
        <v>1242</v>
      </c>
    </row>
    <row r="185" spans="2:65" s="1" customFormat="1" ht="16.5" customHeight="1" x14ac:dyDescent="0.2">
      <c r="B185" s="127"/>
      <c r="C185" s="128" t="s">
        <v>300</v>
      </c>
      <c r="D185" s="128" t="s">
        <v>118</v>
      </c>
      <c r="E185" s="129" t="s">
        <v>310</v>
      </c>
      <c r="F185" s="130" t="s">
        <v>957</v>
      </c>
      <c r="G185" s="131" t="s">
        <v>217</v>
      </c>
      <c r="H185" s="132">
        <v>371.77</v>
      </c>
      <c r="I185" s="133"/>
      <c r="J185" s="134">
        <f>ROUND(I185*H185,2)</f>
        <v>0</v>
      </c>
      <c r="K185" s="135"/>
      <c r="L185" s="32"/>
      <c r="M185" s="136" t="s">
        <v>1</v>
      </c>
      <c r="N185" s="137" t="s">
        <v>35</v>
      </c>
      <c r="P185" s="138">
        <f>O185*H185</f>
        <v>0</v>
      </c>
      <c r="Q185" s="138">
        <v>0</v>
      </c>
      <c r="R185" s="138">
        <f>Q185*H185</f>
        <v>0</v>
      </c>
      <c r="S185" s="138">
        <v>0</v>
      </c>
      <c r="T185" s="139">
        <f>S185*H185</f>
        <v>0</v>
      </c>
      <c r="AR185" s="140" t="s">
        <v>122</v>
      </c>
      <c r="AT185" s="140" t="s">
        <v>118</v>
      </c>
      <c r="AU185" s="140" t="s">
        <v>79</v>
      </c>
      <c r="AY185" s="17" t="s">
        <v>117</v>
      </c>
      <c r="BE185" s="141">
        <f>IF(N185="základní",J185,0)</f>
        <v>0</v>
      </c>
      <c r="BF185" s="141">
        <f>IF(N185="snížená",J185,0)</f>
        <v>0</v>
      </c>
      <c r="BG185" s="141">
        <f>IF(N185="zákl. přenesená",J185,0)</f>
        <v>0</v>
      </c>
      <c r="BH185" s="141">
        <f>IF(N185="sníž. přenesená",J185,0)</f>
        <v>0</v>
      </c>
      <c r="BI185" s="141">
        <f>IF(N185="nulová",J185,0)</f>
        <v>0</v>
      </c>
      <c r="BJ185" s="17" t="s">
        <v>77</v>
      </c>
      <c r="BK185" s="141">
        <f>ROUND(I185*H185,2)</f>
        <v>0</v>
      </c>
      <c r="BL185" s="17" t="s">
        <v>122</v>
      </c>
      <c r="BM185" s="140" t="s">
        <v>1243</v>
      </c>
    </row>
    <row r="186" spans="2:65" s="1" customFormat="1" ht="33" customHeight="1" x14ac:dyDescent="0.2">
      <c r="B186" s="127"/>
      <c r="C186" s="128" t="s">
        <v>306</v>
      </c>
      <c r="D186" s="128" t="s">
        <v>118</v>
      </c>
      <c r="E186" s="129" t="s">
        <v>959</v>
      </c>
      <c r="F186" s="130" t="s">
        <v>960</v>
      </c>
      <c r="G186" s="131" t="s">
        <v>217</v>
      </c>
      <c r="H186" s="132">
        <v>168</v>
      </c>
      <c r="I186" s="133"/>
      <c r="J186" s="134">
        <f>ROUND(I186*H186,2)</f>
        <v>0</v>
      </c>
      <c r="K186" s="135"/>
      <c r="L186" s="32"/>
      <c r="M186" s="136" t="s">
        <v>1</v>
      </c>
      <c r="N186" s="137" t="s">
        <v>35</v>
      </c>
      <c r="P186" s="138">
        <f>O186*H186</f>
        <v>0</v>
      </c>
      <c r="Q186" s="138">
        <v>0</v>
      </c>
      <c r="R186" s="138">
        <f>Q186*H186</f>
        <v>0</v>
      </c>
      <c r="S186" s="138">
        <v>0</v>
      </c>
      <c r="T186" s="139">
        <f>S186*H186</f>
        <v>0</v>
      </c>
      <c r="AR186" s="140" t="s">
        <v>122</v>
      </c>
      <c r="AT186" s="140" t="s">
        <v>118</v>
      </c>
      <c r="AU186" s="140" t="s">
        <v>79</v>
      </c>
      <c r="AY186" s="17" t="s">
        <v>117</v>
      </c>
      <c r="BE186" s="141">
        <f>IF(N186="základní",J186,0)</f>
        <v>0</v>
      </c>
      <c r="BF186" s="141">
        <f>IF(N186="snížená",J186,0)</f>
        <v>0</v>
      </c>
      <c r="BG186" s="141">
        <f>IF(N186="zákl. přenesená",J186,0)</f>
        <v>0</v>
      </c>
      <c r="BH186" s="141">
        <f>IF(N186="sníž. přenesená",J186,0)</f>
        <v>0</v>
      </c>
      <c r="BI186" s="141">
        <f>IF(N186="nulová",J186,0)</f>
        <v>0</v>
      </c>
      <c r="BJ186" s="17" t="s">
        <v>77</v>
      </c>
      <c r="BK186" s="141">
        <f>ROUND(I186*H186,2)</f>
        <v>0</v>
      </c>
      <c r="BL186" s="17" t="s">
        <v>122</v>
      </c>
      <c r="BM186" s="140" t="s">
        <v>1244</v>
      </c>
    </row>
    <row r="187" spans="2:65" s="1" customFormat="1" ht="28.8" x14ac:dyDescent="0.2">
      <c r="B187" s="32"/>
      <c r="D187" s="154" t="s">
        <v>317</v>
      </c>
      <c r="F187" s="192" t="s">
        <v>318</v>
      </c>
      <c r="I187" s="193"/>
      <c r="L187" s="32"/>
      <c r="M187" s="194"/>
      <c r="T187" s="56"/>
      <c r="AT187" s="17" t="s">
        <v>317</v>
      </c>
      <c r="AU187" s="17" t="s">
        <v>79</v>
      </c>
    </row>
    <row r="188" spans="2:65" s="1" customFormat="1" ht="24.15" customHeight="1" x14ac:dyDescent="0.2">
      <c r="B188" s="127"/>
      <c r="C188" s="128" t="s">
        <v>7</v>
      </c>
      <c r="D188" s="128" t="s">
        <v>118</v>
      </c>
      <c r="E188" s="129" t="s">
        <v>320</v>
      </c>
      <c r="F188" s="130" t="s">
        <v>321</v>
      </c>
      <c r="G188" s="131" t="s">
        <v>217</v>
      </c>
      <c r="H188" s="132">
        <v>199</v>
      </c>
      <c r="I188" s="133"/>
      <c r="J188" s="134">
        <f>ROUND(I188*H188,2)</f>
        <v>0</v>
      </c>
      <c r="K188" s="135"/>
      <c r="L188" s="32"/>
      <c r="M188" s="136" t="s">
        <v>1</v>
      </c>
      <c r="N188" s="137" t="s">
        <v>35</v>
      </c>
      <c r="P188" s="138">
        <f>O188*H188</f>
        <v>0</v>
      </c>
      <c r="Q188" s="138">
        <v>0</v>
      </c>
      <c r="R188" s="138">
        <f>Q188*H188</f>
        <v>0</v>
      </c>
      <c r="S188" s="138">
        <v>0</v>
      </c>
      <c r="T188" s="139">
        <f>S188*H188</f>
        <v>0</v>
      </c>
      <c r="AR188" s="140" t="s">
        <v>122</v>
      </c>
      <c r="AT188" s="140" t="s">
        <v>118</v>
      </c>
      <c r="AU188" s="140" t="s">
        <v>79</v>
      </c>
      <c r="AY188" s="17" t="s">
        <v>117</v>
      </c>
      <c r="BE188" s="141">
        <f>IF(N188="základní",J188,0)</f>
        <v>0</v>
      </c>
      <c r="BF188" s="141">
        <f>IF(N188="snížená",J188,0)</f>
        <v>0</v>
      </c>
      <c r="BG188" s="141">
        <f>IF(N188="zákl. přenesená",J188,0)</f>
        <v>0</v>
      </c>
      <c r="BH188" s="141">
        <f>IF(N188="sníž. přenesená",J188,0)</f>
        <v>0</v>
      </c>
      <c r="BI188" s="141">
        <f>IF(N188="nulová",J188,0)</f>
        <v>0</v>
      </c>
      <c r="BJ188" s="17" t="s">
        <v>77</v>
      </c>
      <c r="BK188" s="141">
        <f>ROUND(I188*H188,2)</f>
        <v>0</v>
      </c>
      <c r="BL188" s="17" t="s">
        <v>122</v>
      </c>
      <c r="BM188" s="140" t="s">
        <v>1245</v>
      </c>
    </row>
    <row r="189" spans="2:65" s="12" customFormat="1" x14ac:dyDescent="0.2">
      <c r="B189" s="153"/>
      <c r="D189" s="154" t="s">
        <v>191</v>
      </c>
      <c r="E189" s="155" t="s">
        <v>1</v>
      </c>
      <c r="F189" s="156" t="s">
        <v>1246</v>
      </c>
      <c r="H189" s="157">
        <v>31</v>
      </c>
      <c r="I189" s="158"/>
      <c r="L189" s="153"/>
      <c r="M189" s="159"/>
      <c r="T189" s="160"/>
      <c r="AT189" s="155" t="s">
        <v>191</v>
      </c>
      <c r="AU189" s="155" t="s">
        <v>79</v>
      </c>
      <c r="AV189" s="12" t="s">
        <v>79</v>
      </c>
      <c r="AW189" s="12" t="s">
        <v>27</v>
      </c>
      <c r="AX189" s="12" t="s">
        <v>70</v>
      </c>
      <c r="AY189" s="155" t="s">
        <v>117</v>
      </c>
    </row>
    <row r="190" spans="2:65" s="12" customFormat="1" x14ac:dyDescent="0.2">
      <c r="B190" s="153"/>
      <c r="D190" s="154" t="s">
        <v>191</v>
      </c>
      <c r="E190" s="155" t="s">
        <v>1</v>
      </c>
      <c r="F190" s="156" t="s">
        <v>1247</v>
      </c>
      <c r="H190" s="157">
        <v>168</v>
      </c>
      <c r="I190" s="158"/>
      <c r="L190" s="153"/>
      <c r="M190" s="159"/>
      <c r="T190" s="160"/>
      <c r="AT190" s="155" t="s">
        <v>191</v>
      </c>
      <c r="AU190" s="155" t="s">
        <v>79</v>
      </c>
      <c r="AV190" s="12" t="s">
        <v>79</v>
      </c>
      <c r="AW190" s="12" t="s">
        <v>27</v>
      </c>
      <c r="AX190" s="12" t="s">
        <v>70</v>
      </c>
      <c r="AY190" s="155" t="s">
        <v>117</v>
      </c>
    </row>
    <row r="191" spans="2:65" s="15" customFormat="1" x14ac:dyDescent="0.2">
      <c r="B191" s="174"/>
      <c r="D191" s="154" t="s">
        <v>191</v>
      </c>
      <c r="E191" s="175" t="s">
        <v>1</v>
      </c>
      <c r="F191" s="176" t="s">
        <v>241</v>
      </c>
      <c r="H191" s="177">
        <v>199</v>
      </c>
      <c r="I191" s="178"/>
      <c r="L191" s="174"/>
      <c r="M191" s="179"/>
      <c r="T191" s="180"/>
      <c r="AT191" s="175" t="s">
        <v>191</v>
      </c>
      <c r="AU191" s="175" t="s">
        <v>79</v>
      </c>
      <c r="AV191" s="15" t="s">
        <v>122</v>
      </c>
      <c r="AW191" s="15" t="s">
        <v>27</v>
      </c>
      <c r="AX191" s="15" t="s">
        <v>77</v>
      </c>
      <c r="AY191" s="175" t="s">
        <v>117</v>
      </c>
    </row>
    <row r="192" spans="2:65" s="1" customFormat="1" ht="16.5" customHeight="1" x14ac:dyDescent="0.2">
      <c r="B192" s="127"/>
      <c r="C192" s="181" t="s">
        <v>313</v>
      </c>
      <c r="D192" s="181" t="s">
        <v>301</v>
      </c>
      <c r="E192" s="182" t="s">
        <v>324</v>
      </c>
      <c r="F192" s="183" t="s">
        <v>325</v>
      </c>
      <c r="G192" s="184" t="s">
        <v>326</v>
      </c>
      <c r="H192" s="185">
        <v>5.97</v>
      </c>
      <c r="I192" s="186"/>
      <c r="J192" s="187">
        <f>ROUND(I192*H192,2)</f>
        <v>0</v>
      </c>
      <c r="K192" s="188"/>
      <c r="L192" s="189"/>
      <c r="M192" s="190" t="s">
        <v>1</v>
      </c>
      <c r="N192" s="191" t="s">
        <v>35</v>
      </c>
      <c r="P192" s="138">
        <f>O192*H192</f>
        <v>0</v>
      </c>
      <c r="Q192" s="138">
        <v>1E-3</v>
      </c>
      <c r="R192" s="138">
        <f>Q192*H192</f>
        <v>5.9699999999999996E-3</v>
      </c>
      <c r="S192" s="138">
        <v>0</v>
      </c>
      <c r="T192" s="139">
        <f>S192*H192</f>
        <v>0</v>
      </c>
      <c r="AR192" s="140" t="s">
        <v>145</v>
      </c>
      <c r="AT192" s="140" t="s">
        <v>301</v>
      </c>
      <c r="AU192" s="140" t="s">
        <v>79</v>
      </c>
      <c r="AY192" s="17" t="s">
        <v>117</v>
      </c>
      <c r="BE192" s="141">
        <f>IF(N192="základní",J192,0)</f>
        <v>0</v>
      </c>
      <c r="BF192" s="141">
        <f>IF(N192="snížená",J192,0)</f>
        <v>0</v>
      </c>
      <c r="BG192" s="141">
        <f>IF(N192="zákl. přenesená",J192,0)</f>
        <v>0</v>
      </c>
      <c r="BH192" s="141">
        <f>IF(N192="sníž. přenesená",J192,0)</f>
        <v>0</v>
      </c>
      <c r="BI192" s="141">
        <f>IF(N192="nulová",J192,0)</f>
        <v>0</v>
      </c>
      <c r="BJ192" s="17" t="s">
        <v>77</v>
      </c>
      <c r="BK192" s="141">
        <f>ROUND(I192*H192,2)</f>
        <v>0</v>
      </c>
      <c r="BL192" s="17" t="s">
        <v>122</v>
      </c>
      <c r="BM192" s="140" t="s">
        <v>1248</v>
      </c>
    </row>
    <row r="193" spans="2:65" s="12" customFormat="1" x14ac:dyDescent="0.2">
      <c r="B193" s="153"/>
      <c r="D193" s="154" t="s">
        <v>191</v>
      </c>
      <c r="F193" s="156" t="s">
        <v>1249</v>
      </c>
      <c r="H193" s="157">
        <v>5.97</v>
      </c>
      <c r="I193" s="158"/>
      <c r="L193" s="153"/>
      <c r="M193" s="159"/>
      <c r="T193" s="160"/>
      <c r="AT193" s="155" t="s">
        <v>191</v>
      </c>
      <c r="AU193" s="155" t="s">
        <v>79</v>
      </c>
      <c r="AV193" s="12" t="s">
        <v>79</v>
      </c>
      <c r="AW193" s="12" t="s">
        <v>3</v>
      </c>
      <c r="AX193" s="12" t="s">
        <v>77</v>
      </c>
      <c r="AY193" s="155" t="s">
        <v>117</v>
      </c>
    </row>
    <row r="194" spans="2:65" s="1" customFormat="1" ht="24.15" customHeight="1" x14ac:dyDescent="0.2">
      <c r="B194" s="127"/>
      <c r="C194" s="128" t="s">
        <v>319</v>
      </c>
      <c r="D194" s="128" t="s">
        <v>118</v>
      </c>
      <c r="E194" s="129" t="s">
        <v>1250</v>
      </c>
      <c r="F194" s="130" t="s">
        <v>1251</v>
      </c>
      <c r="G194" s="131" t="s">
        <v>217</v>
      </c>
      <c r="H194" s="132">
        <v>31</v>
      </c>
      <c r="I194" s="133"/>
      <c r="J194" s="134">
        <f>ROUND(I194*H194,2)</f>
        <v>0</v>
      </c>
      <c r="K194" s="135"/>
      <c r="L194" s="32"/>
      <c r="M194" s="136" t="s">
        <v>1</v>
      </c>
      <c r="N194" s="137" t="s">
        <v>35</v>
      </c>
      <c r="P194" s="138">
        <f>O194*H194</f>
        <v>0</v>
      </c>
      <c r="Q194" s="138">
        <v>0</v>
      </c>
      <c r="R194" s="138">
        <f>Q194*H194</f>
        <v>0</v>
      </c>
      <c r="S194" s="138">
        <v>0</v>
      </c>
      <c r="T194" s="139">
        <f>S194*H194</f>
        <v>0</v>
      </c>
      <c r="AR194" s="140" t="s">
        <v>122</v>
      </c>
      <c r="AT194" s="140" t="s">
        <v>118</v>
      </c>
      <c r="AU194" s="140" t="s">
        <v>79</v>
      </c>
      <c r="AY194" s="17" t="s">
        <v>117</v>
      </c>
      <c r="BE194" s="141">
        <f>IF(N194="základní",J194,0)</f>
        <v>0</v>
      </c>
      <c r="BF194" s="141">
        <f>IF(N194="snížená",J194,0)</f>
        <v>0</v>
      </c>
      <c r="BG194" s="141">
        <f>IF(N194="zákl. přenesená",J194,0)</f>
        <v>0</v>
      </c>
      <c r="BH194" s="141">
        <f>IF(N194="sníž. přenesená",J194,0)</f>
        <v>0</v>
      </c>
      <c r="BI194" s="141">
        <f>IF(N194="nulová",J194,0)</f>
        <v>0</v>
      </c>
      <c r="BJ194" s="17" t="s">
        <v>77</v>
      </c>
      <c r="BK194" s="141">
        <f>ROUND(I194*H194,2)</f>
        <v>0</v>
      </c>
      <c r="BL194" s="17" t="s">
        <v>122</v>
      </c>
      <c r="BM194" s="140" t="s">
        <v>1252</v>
      </c>
    </row>
    <row r="195" spans="2:65" s="10" customFormat="1" ht="22.95" customHeight="1" x14ac:dyDescent="0.25">
      <c r="B195" s="117"/>
      <c r="D195" s="118" t="s">
        <v>69</v>
      </c>
      <c r="E195" s="151" t="s">
        <v>79</v>
      </c>
      <c r="F195" s="151" t="s">
        <v>329</v>
      </c>
      <c r="I195" s="120"/>
      <c r="J195" s="152">
        <f>BK195</f>
        <v>0</v>
      </c>
      <c r="L195" s="117"/>
      <c r="M195" s="122"/>
      <c r="P195" s="123">
        <f>SUM(P196:P197)</f>
        <v>0</v>
      </c>
      <c r="R195" s="123">
        <f>SUM(R196:R197)</f>
        <v>0.24768000000000001</v>
      </c>
      <c r="T195" s="124">
        <f>SUM(T196:T197)</f>
        <v>0</v>
      </c>
      <c r="AR195" s="118" t="s">
        <v>77</v>
      </c>
      <c r="AT195" s="125" t="s">
        <v>69</v>
      </c>
      <c r="AU195" s="125" t="s">
        <v>77</v>
      </c>
      <c r="AY195" s="118" t="s">
        <v>117</v>
      </c>
      <c r="BK195" s="126">
        <f>SUM(BK196:BK197)</f>
        <v>0</v>
      </c>
    </row>
    <row r="196" spans="2:65" s="1" customFormat="1" ht="16.5" customHeight="1" x14ac:dyDescent="0.2">
      <c r="B196" s="127"/>
      <c r="C196" s="128" t="s">
        <v>323</v>
      </c>
      <c r="D196" s="128" t="s">
        <v>118</v>
      </c>
      <c r="E196" s="129" t="s">
        <v>965</v>
      </c>
      <c r="F196" s="130" t="s">
        <v>966</v>
      </c>
      <c r="G196" s="131" t="s">
        <v>189</v>
      </c>
      <c r="H196" s="132">
        <v>258</v>
      </c>
      <c r="I196" s="133"/>
      <c r="J196" s="134">
        <f>ROUND(I196*H196,2)</f>
        <v>0</v>
      </c>
      <c r="K196" s="135"/>
      <c r="L196" s="32"/>
      <c r="M196" s="136" t="s">
        <v>1</v>
      </c>
      <c r="N196" s="137" t="s">
        <v>35</v>
      </c>
      <c r="P196" s="138">
        <f>O196*H196</f>
        <v>0</v>
      </c>
      <c r="Q196" s="138">
        <v>4.8000000000000001E-4</v>
      </c>
      <c r="R196" s="138">
        <f>Q196*H196</f>
        <v>0.12384000000000001</v>
      </c>
      <c r="S196" s="138">
        <v>0</v>
      </c>
      <c r="T196" s="139">
        <f>S196*H196</f>
        <v>0</v>
      </c>
      <c r="AR196" s="140" t="s">
        <v>122</v>
      </c>
      <c r="AT196" s="140" t="s">
        <v>118</v>
      </c>
      <c r="AU196" s="140" t="s">
        <v>79</v>
      </c>
      <c r="AY196" s="17" t="s">
        <v>117</v>
      </c>
      <c r="BE196" s="141">
        <f>IF(N196="základní",J196,0)</f>
        <v>0</v>
      </c>
      <c r="BF196" s="141">
        <f>IF(N196="snížená",J196,0)</f>
        <v>0</v>
      </c>
      <c r="BG196" s="141">
        <f>IF(N196="zákl. přenesená",J196,0)</f>
        <v>0</v>
      </c>
      <c r="BH196" s="141">
        <f>IF(N196="sníž. přenesená",J196,0)</f>
        <v>0</v>
      </c>
      <c r="BI196" s="141">
        <f>IF(N196="nulová",J196,0)</f>
        <v>0</v>
      </c>
      <c r="BJ196" s="17" t="s">
        <v>77</v>
      </c>
      <c r="BK196" s="141">
        <f>ROUND(I196*H196,2)</f>
        <v>0</v>
      </c>
      <c r="BL196" s="17" t="s">
        <v>122</v>
      </c>
      <c r="BM196" s="140" t="s">
        <v>1253</v>
      </c>
    </row>
    <row r="197" spans="2:65" s="1" customFormat="1" ht="21.75" customHeight="1" x14ac:dyDescent="0.2">
      <c r="B197" s="127"/>
      <c r="C197" s="181" t="s">
        <v>330</v>
      </c>
      <c r="D197" s="181" t="s">
        <v>301</v>
      </c>
      <c r="E197" s="182" t="s">
        <v>968</v>
      </c>
      <c r="F197" s="183" t="s">
        <v>1254</v>
      </c>
      <c r="G197" s="184" t="s">
        <v>189</v>
      </c>
      <c r="H197" s="185">
        <v>258</v>
      </c>
      <c r="I197" s="186"/>
      <c r="J197" s="187">
        <f>ROUND(I197*H197,2)</f>
        <v>0</v>
      </c>
      <c r="K197" s="188"/>
      <c r="L197" s="189"/>
      <c r="M197" s="190" t="s">
        <v>1</v>
      </c>
      <c r="N197" s="191" t="s">
        <v>35</v>
      </c>
      <c r="P197" s="138">
        <f>O197*H197</f>
        <v>0</v>
      </c>
      <c r="Q197" s="138">
        <v>4.8000000000000001E-4</v>
      </c>
      <c r="R197" s="138">
        <f>Q197*H197</f>
        <v>0.12384000000000001</v>
      </c>
      <c r="S197" s="138">
        <v>0</v>
      </c>
      <c r="T197" s="139">
        <f>S197*H197</f>
        <v>0</v>
      </c>
      <c r="AR197" s="140" t="s">
        <v>145</v>
      </c>
      <c r="AT197" s="140" t="s">
        <v>301</v>
      </c>
      <c r="AU197" s="140" t="s">
        <v>79</v>
      </c>
      <c r="AY197" s="17" t="s">
        <v>117</v>
      </c>
      <c r="BE197" s="141">
        <f>IF(N197="základní",J197,0)</f>
        <v>0</v>
      </c>
      <c r="BF197" s="141">
        <f>IF(N197="snížená",J197,0)</f>
        <v>0</v>
      </c>
      <c r="BG197" s="141">
        <f>IF(N197="zákl. přenesená",J197,0)</f>
        <v>0</v>
      </c>
      <c r="BH197" s="141">
        <f>IF(N197="sníž. přenesená",J197,0)</f>
        <v>0</v>
      </c>
      <c r="BI197" s="141">
        <f>IF(N197="nulová",J197,0)</f>
        <v>0</v>
      </c>
      <c r="BJ197" s="17" t="s">
        <v>77</v>
      </c>
      <c r="BK197" s="141">
        <f>ROUND(I197*H197,2)</f>
        <v>0</v>
      </c>
      <c r="BL197" s="17" t="s">
        <v>122</v>
      </c>
      <c r="BM197" s="140" t="s">
        <v>1255</v>
      </c>
    </row>
    <row r="198" spans="2:65" s="10" customFormat="1" ht="22.95" customHeight="1" x14ac:dyDescent="0.25">
      <c r="B198" s="117"/>
      <c r="D198" s="118" t="s">
        <v>69</v>
      </c>
      <c r="E198" s="151" t="s">
        <v>122</v>
      </c>
      <c r="F198" s="151" t="s">
        <v>335</v>
      </c>
      <c r="I198" s="120"/>
      <c r="J198" s="152">
        <f>BK198</f>
        <v>0</v>
      </c>
      <c r="L198" s="117"/>
      <c r="M198" s="122"/>
      <c r="P198" s="123">
        <f>SUM(P199:P204)</f>
        <v>0</v>
      </c>
      <c r="R198" s="123">
        <f>SUM(R199:R204)</f>
        <v>13.218816</v>
      </c>
      <c r="T198" s="124">
        <f>SUM(T199:T204)</f>
        <v>0</v>
      </c>
      <c r="AR198" s="118" t="s">
        <v>77</v>
      </c>
      <c r="AT198" s="125" t="s">
        <v>69</v>
      </c>
      <c r="AU198" s="125" t="s">
        <v>77</v>
      </c>
      <c r="AY198" s="118" t="s">
        <v>117</v>
      </c>
      <c r="BK198" s="126">
        <f>SUM(BK199:BK204)</f>
        <v>0</v>
      </c>
    </row>
    <row r="199" spans="2:65" s="1" customFormat="1" ht="24.15" customHeight="1" x14ac:dyDescent="0.2">
      <c r="B199" s="127"/>
      <c r="C199" s="128" t="s">
        <v>336</v>
      </c>
      <c r="D199" s="128" t="s">
        <v>118</v>
      </c>
      <c r="E199" s="129" t="s">
        <v>337</v>
      </c>
      <c r="F199" s="130" t="s">
        <v>338</v>
      </c>
      <c r="G199" s="131" t="s">
        <v>221</v>
      </c>
      <c r="H199" s="132">
        <v>33.049999999999997</v>
      </c>
      <c r="I199" s="133"/>
      <c r="J199" s="134">
        <f>ROUND(I199*H199,2)</f>
        <v>0</v>
      </c>
      <c r="K199" s="135"/>
      <c r="L199" s="32"/>
      <c r="M199" s="136" t="s">
        <v>1</v>
      </c>
      <c r="N199" s="137" t="s">
        <v>35</v>
      </c>
      <c r="P199" s="138">
        <f>O199*H199</f>
        <v>0</v>
      </c>
      <c r="Q199" s="138">
        <v>0</v>
      </c>
      <c r="R199" s="138">
        <f>Q199*H199</f>
        <v>0</v>
      </c>
      <c r="S199" s="138">
        <v>0</v>
      </c>
      <c r="T199" s="139">
        <f>S199*H199</f>
        <v>0</v>
      </c>
      <c r="AR199" s="140" t="s">
        <v>122</v>
      </c>
      <c r="AT199" s="140" t="s">
        <v>118</v>
      </c>
      <c r="AU199" s="140" t="s">
        <v>79</v>
      </c>
      <c r="AY199" s="17" t="s">
        <v>117</v>
      </c>
      <c r="BE199" s="141">
        <f>IF(N199="základní",J199,0)</f>
        <v>0</v>
      </c>
      <c r="BF199" s="141">
        <f>IF(N199="snížená",J199,0)</f>
        <v>0</v>
      </c>
      <c r="BG199" s="141">
        <f>IF(N199="zákl. přenesená",J199,0)</f>
        <v>0</v>
      </c>
      <c r="BH199" s="141">
        <f>IF(N199="sníž. přenesená",J199,0)</f>
        <v>0</v>
      </c>
      <c r="BI199" s="141">
        <f>IF(N199="nulová",J199,0)</f>
        <v>0</v>
      </c>
      <c r="BJ199" s="17" t="s">
        <v>77</v>
      </c>
      <c r="BK199" s="141">
        <f>ROUND(I199*H199,2)</f>
        <v>0</v>
      </c>
      <c r="BL199" s="17" t="s">
        <v>122</v>
      </c>
      <c r="BM199" s="140" t="s">
        <v>1256</v>
      </c>
    </row>
    <row r="200" spans="2:65" s="12" customFormat="1" x14ac:dyDescent="0.2">
      <c r="B200" s="153"/>
      <c r="D200" s="154" t="s">
        <v>191</v>
      </c>
      <c r="E200" s="155" t="s">
        <v>1</v>
      </c>
      <c r="F200" s="156" t="s">
        <v>1257</v>
      </c>
      <c r="H200" s="157">
        <v>32.15</v>
      </c>
      <c r="I200" s="158"/>
      <c r="L200" s="153"/>
      <c r="M200" s="159"/>
      <c r="T200" s="160"/>
      <c r="AT200" s="155" t="s">
        <v>191</v>
      </c>
      <c r="AU200" s="155" t="s">
        <v>79</v>
      </c>
      <c r="AV200" s="12" t="s">
        <v>79</v>
      </c>
      <c r="AW200" s="12" t="s">
        <v>27</v>
      </c>
      <c r="AX200" s="12" t="s">
        <v>70</v>
      </c>
      <c r="AY200" s="155" t="s">
        <v>117</v>
      </c>
    </row>
    <row r="201" spans="2:65" s="12" customFormat="1" x14ac:dyDescent="0.2">
      <c r="B201" s="153"/>
      <c r="D201" s="154" t="s">
        <v>191</v>
      </c>
      <c r="E201" s="155" t="s">
        <v>1</v>
      </c>
      <c r="F201" s="156" t="s">
        <v>1258</v>
      </c>
      <c r="H201" s="157">
        <v>0.9</v>
      </c>
      <c r="I201" s="158"/>
      <c r="L201" s="153"/>
      <c r="M201" s="159"/>
      <c r="T201" s="160"/>
      <c r="AT201" s="155" t="s">
        <v>191</v>
      </c>
      <c r="AU201" s="155" t="s">
        <v>79</v>
      </c>
      <c r="AV201" s="12" t="s">
        <v>79</v>
      </c>
      <c r="AW201" s="12" t="s">
        <v>27</v>
      </c>
      <c r="AX201" s="12" t="s">
        <v>70</v>
      </c>
      <c r="AY201" s="155" t="s">
        <v>117</v>
      </c>
    </row>
    <row r="202" spans="2:65" s="15" customFormat="1" x14ac:dyDescent="0.2">
      <c r="B202" s="174"/>
      <c r="D202" s="154" t="s">
        <v>191</v>
      </c>
      <c r="E202" s="175" t="s">
        <v>1</v>
      </c>
      <c r="F202" s="176" t="s">
        <v>241</v>
      </c>
      <c r="H202" s="177">
        <v>33.049999999999997</v>
      </c>
      <c r="I202" s="178"/>
      <c r="L202" s="174"/>
      <c r="M202" s="179"/>
      <c r="T202" s="180"/>
      <c r="AT202" s="175" t="s">
        <v>191</v>
      </c>
      <c r="AU202" s="175" t="s">
        <v>79</v>
      </c>
      <c r="AV202" s="15" t="s">
        <v>122</v>
      </c>
      <c r="AW202" s="15" t="s">
        <v>27</v>
      </c>
      <c r="AX202" s="15" t="s">
        <v>77</v>
      </c>
      <c r="AY202" s="175" t="s">
        <v>117</v>
      </c>
    </row>
    <row r="203" spans="2:65" s="1" customFormat="1" ht="24.15" customHeight="1" x14ac:dyDescent="0.2">
      <c r="B203" s="127"/>
      <c r="C203" s="128" t="s">
        <v>343</v>
      </c>
      <c r="D203" s="128" t="s">
        <v>118</v>
      </c>
      <c r="E203" s="129" t="s">
        <v>1259</v>
      </c>
      <c r="F203" s="130" t="s">
        <v>1260</v>
      </c>
      <c r="G203" s="131" t="s">
        <v>221</v>
      </c>
      <c r="H203" s="132">
        <v>6.62</v>
      </c>
      <c r="I203" s="133"/>
      <c r="J203" s="134">
        <f>ROUND(I203*H203,2)</f>
        <v>0</v>
      </c>
      <c r="K203" s="135"/>
      <c r="L203" s="32"/>
      <c r="M203" s="136" t="s">
        <v>1</v>
      </c>
      <c r="N203" s="137" t="s">
        <v>35</v>
      </c>
      <c r="P203" s="138">
        <f>O203*H203</f>
        <v>0</v>
      </c>
      <c r="Q203" s="138">
        <v>1.9967999999999999</v>
      </c>
      <c r="R203" s="138">
        <f>Q203*H203</f>
        <v>13.218816</v>
      </c>
      <c r="S203" s="138">
        <v>0</v>
      </c>
      <c r="T203" s="139">
        <f>S203*H203</f>
        <v>0</v>
      </c>
      <c r="AR203" s="140" t="s">
        <v>122</v>
      </c>
      <c r="AT203" s="140" t="s">
        <v>118</v>
      </c>
      <c r="AU203" s="140" t="s">
        <v>79</v>
      </c>
      <c r="AY203" s="17" t="s">
        <v>117</v>
      </c>
      <c r="BE203" s="141">
        <f>IF(N203="základní",J203,0)</f>
        <v>0</v>
      </c>
      <c r="BF203" s="141">
        <f>IF(N203="snížená",J203,0)</f>
        <v>0</v>
      </c>
      <c r="BG203" s="141">
        <f>IF(N203="zákl. přenesená",J203,0)</f>
        <v>0</v>
      </c>
      <c r="BH203" s="141">
        <f>IF(N203="sníž. přenesená",J203,0)</f>
        <v>0</v>
      </c>
      <c r="BI203" s="141">
        <f>IF(N203="nulová",J203,0)</f>
        <v>0</v>
      </c>
      <c r="BJ203" s="17" t="s">
        <v>77</v>
      </c>
      <c r="BK203" s="141">
        <f>ROUND(I203*H203,2)</f>
        <v>0</v>
      </c>
      <c r="BL203" s="17" t="s">
        <v>122</v>
      </c>
      <c r="BM203" s="140" t="s">
        <v>1261</v>
      </c>
    </row>
    <row r="204" spans="2:65" s="12" customFormat="1" x14ac:dyDescent="0.2">
      <c r="B204" s="153"/>
      <c r="D204" s="154" t="s">
        <v>191</v>
      </c>
      <c r="E204" s="155" t="s">
        <v>1</v>
      </c>
      <c r="F204" s="156" t="s">
        <v>1262</v>
      </c>
      <c r="H204" s="157">
        <v>6.62</v>
      </c>
      <c r="I204" s="158"/>
      <c r="L204" s="153"/>
      <c r="M204" s="159"/>
      <c r="T204" s="160"/>
      <c r="AT204" s="155" t="s">
        <v>191</v>
      </c>
      <c r="AU204" s="155" t="s">
        <v>79</v>
      </c>
      <c r="AV204" s="12" t="s">
        <v>79</v>
      </c>
      <c r="AW204" s="12" t="s">
        <v>27</v>
      </c>
      <c r="AX204" s="12" t="s">
        <v>77</v>
      </c>
      <c r="AY204" s="155" t="s">
        <v>117</v>
      </c>
    </row>
    <row r="205" spans="2:65" s="10" customFormat="1" ht="22.95" customHeight="1" x14ac:dyDescent="0.25">
      <c r="B205" s="117"/>
      <c r="D205" s="118" t="s">
        <v>69</v>
      </c>
      <c r="E205" s="151" t="s">
        <v>116</v>
      </c>
      <c r="F205" s="151" t="s">
        <v>342</v>
      </c>
      <c r="I205" s="120"/>
      <c r="J205" s="152">
        <f>BK205</f>
        <v>0</v>
      </c>
      <c r="L205" s="117"/>
      <c r="M205" s="122"/>
      <c r="P205" s="123">
        <f>SUM(P206:P216)</f>
        <v>0</v>
      </c>
      <c r="R205" s="123">
        <f>SUM(R206:R216)</f>
        <v>3.8659720000000002</v>
      </c>
      <c r="T205" s="124">
        <f>SUM(T206:T216)</f>
        <v>0</v>
      </c>
      <c r="AR205" s="118" t="s">
        <v>77</v>
      </c>
      <c r="AT205" s="125" t="s">
        <v>69</v>
      </c>
      <c r="AU205" s="125" t="s">
        <v>77</v>
      </c>
      <c r="AY205" s="118" t="s">
        <v>117</v>
      </c>
      <c r="BK205" s="126">
        <f>SUM(BK206:BK216)</f>
        <v>0</v>
      </c>
    </row>
    <row r="206" spans="2:65" s="1" customFormat="1" ht="21.75" customHeight="1" x14ac:dyDescent="0.2">
      <c r="B206" s="127"/>
      <c r="C206" s="128" t="s">
        <v>349</v>
      </c>
      <c r="D206" s="128" t="s">
        <v>118</v>
      </c>
      <c r="E206" s="129" t="s">
        <v>344</v>
      </c>
      <c r="F206" s="130" t="s">
        <v>345</v>
      </c>
      <c r="G206" s="131" t="s">
        <v>217</v>
      </c>
      <c r="H206" s="132">
        <v>17.899999999999999</v>
      </c>
      <c r="I206" s="133"/>
      <c r="J206" s="134">
        <f>ROUND(I206*H206,2)</f>
        <v>0</v>
      </c>
      <c r="K206" s="135"/>
      <c r="L206" s="32"/>
      <c r="M206" s="136" t="s">
        <v>1</v>
      </c>
      <c r="N206" s="137" t="s">
        <v>35</v>
      </c>
      <c r="P206" s="138">
        <f>O206*H206</f>
        <v>0</v>
      </c>
      <c r="Q206" s="138">
        <v>0</v>
      </c>
      <c r="R206" s="138">
        <f>Q206*H206</f>
        <v>0</v>
      </c>
      <c r="S206" s="138">
        <v>0</v>
      </c>
      <c r="T206" s="139">
        <f>S206*H206</f>
        <v>0</v>
      </c>
      <c r="AR206" s="140" t="s">
        <v>122</v>
      </c>
      <c r="AT206" s="140" t="s">
        <v>118</v>
      </c>
      <c r="AU206" s="140" t="s">
        <v>79</v>
      </c>
      <c r="AY206" s="17" t="s">
        <v>117</v>
      </c>
      <c r="BE206" s="141">
        <f>IF(N206="základní",J206,0)</f>
        <v>0</v>
      </c>
      <c r="BF206" s="141">
        <f>IF(N206="snížená",J206,0)</f>
        <v>0</v>
      </c>
      <c r="BG206" s="141">
        <f>IF(N206="zákl. přenesená",J206,0)</f>
        <v>0</v>
      </c>
      <c r="BH206" s="141">
        <f>IF(N206="sníž. přenesená",J206,0)</f>
        <v>0</v>
      </c>
      <c r="BI206" s="141">
        <f>IF(N206="nulová",J206,0)</f>
        <v>0</v>
      </c>
      <c r="BJ206" s="17" t="s">
        <v>77</v>
      </c>
      <c r="BK206" s="141">
        <f>ROUND(I206*H206,2)</f>
        <v>0</v>
      </c>
      <c r="BL206" s="17" t="s">
        <v>122</v>
      </c>
      <c r="BM206" s="140" t="s">
        <v>1263</v>
      </c>
    </row>
    <row r="207" spans="2:65" s="12" customFormat="1" x14ac:dyDescent="0.2">
      <c r="B207" s="153"/>
      <c r="D207" s="154" t="s">
        <v>191</v>
      </c>
      <c r="E207" s="155" t="s">
        <v>1</v>
      </c>
      <c r="F207" s="156" t="s">
        <v>1264</v>
      </c>
      <c r="H207" s="157">
        <v>17.899999999999999</v>
      </c>
      <c r="I207" s="158"/>
      <c r="L207" s="153"/>
      <c r="M207" s="159"/>
      <c r="T207" s="160"/>
      <c r="AT207" s="155" t="s">
        <v>191</v>
      </c>
      <c r="AU207" s="155" t="s">
        <v>79</v>
      </c>
      <c r="AV207" s="12" t="s">
        <v>79</v>
      </c>
      <c r="AW207" s="12" t="s">
        <v>27</v>
      </c>
      <c r="AX207" s="12" t="s">
        <v>77</v>
      </c>
      <c r="AY207" s="155" t="s">
        <v>117</v>
      </c>
    </row>
    <row r="208" spans="2:65" s="1" customFormat="1" ht="24.15" customHeight="1" x14ac:dyDescent="0.2">
      <c r="B208" s="127"/>
      <c r="C208" s="128" t="s">
        <v>354</v>
      </c>
      <c r="D208" s="128" t="s">
        <v>118</v>
      </c>
      <c r="E208" s="129" t="s">
        <v>365</v>
      </c>
      <c r="F208" s="130" t="s">
        <v>1265</v>
      </c>
      <c r="G208" s="131" t="s">
        <v>217</v>
      </c>
      <c r="H208" s="132">
        <v>17.899999999999999</v>
      </c>
      <c r="I208" s="133"/>
      <c r="J208" s="134">
        <f>ROUND(I208*H208,2)</f>
        <v>0</v>
      </c>
      <c r="K208" s="135"/>
      <c r="L208" s="32"/>
      <c r="M208" s="136" t="s">
        <v>1</v>
      </c>
      <c r="N208" s="137" t="s">
        <v>35</v>
      </c>
      <c r="P208" s="138">
        <f>O208*H208</f>
        <v>0</v>
      </c>
      <c r="Q208" s="138">
        <v>0.13188</v>
      </c>
      <c r="R208" s="138">
        <f>Q208*H208</f>
        <v>2.360652</v>
      </c>
      <c r="S208" s="138">
        <v>0</v>
      </c>
      <c r="T208" s="139">
        <f>S208*H208</f>
        <v>0</v>
      </c>
      <c r="AR208" s="140" t="s">
        <v>122</v>
      </c>
      <c r="AT208" s="140" t="s">
        <v>118</v>
      </c>
      <c r="AU208" s="140" t="s">
        <v>79</v>
      </c>
      <c r="AY208" s="17" t="s">
        <v>117</v>
      </c>
      <c r="BE208" s="141">
        <f>IF(N208="základní",J208,0)</f>
        <v>0</v>
      </c>
      <c r="BF208" s="141">
        <f>IF(N208="snížená",J208,0)</f>
        <v>0</v>
      </c>
      <c r="BG208" s="141">
        <f>IF(N208="zákl. přenesená",J208,0)</f>
        <v>0</v>
      </c>
      <c r="BH208" s="141">
        <f>IF(N208="sníž. přenesená",J208,0)</f>
        <v>0</v>
      </c>
      <c r="BI208" s="141">
        <f>IF(N208="nulová",J208,0)</f>
        <v>0</v>
      </c>
      <c r="BJ208" s="17" t="s">
        <v>77</v>
      </c>
      <c r="BK208" s="141">
        <f>ROUND(I208*H208,2)</f>
        <v>0</v>
      </c>
      <c r="BL208" s="17" t="s">
        <v>122</v>
      </c>
      <c r="BM208" s="140" t="s">
        <v>1266</v>
      </c>
    </row>
    <row r="209" spans="2:65" s="12" customFormat="1" x14ac:dyDescent="0.2">
      <c r="B209" s="153"/>
      <c r="D209" s="154" t="s">
        <v>191</v>
      </c>
      <c r="E209" s="155" t="s">
        <v>1</v>
      </c>
      <c r="F209" s="156" t="s">
        <v>1267</v>
      </c>
      <c r="H209" s="157">
        <v>17.899999999999999</v>
      </c>
      <c r="I209" s="158"/>
      <c r="L209" s="153"/>
      <c r="M209" s="159"/>
      <c r="T209" s="160"/>
      <c r="AT209" s="155" t="s">
        <v>191</v>
      </c>
      <c r="AU209" s="155" t="s">
        <v>79</v>
      </c>
      <c r="AV209" s="12" t="s">
        <v>79</v>
      </c>
      <c r="AW209" s="12" t="s">
        <v>27</v>
      </c>
      <c r="AX209" s="12" t="s">
        <v>77</v>
      </c>
      <c r="AY209" s="155" t="s">
        <v>117</v>
      </c>
    </row>
    <row r="210" spans="2:65" s="1" customFormat="1" ht="24.15" customHeight="1" x14ac:dyDescent="0.2">
      <c r="B210" s="127"/>
      <c r="C210" s="128" t="s">
        <v>359</v>
      </c>
      <c r="D210" s="128" t="s">
        <v>118</v>
      </c>
      <c r="E210" s="129" t="s">
        <v>1268</v>
      </c>
      <c r="F210" s="130" t="s">
        <v>1269</v>
      </c>
      <c r="G210" s="131" t="s">
        <v>217</v>
      </c>
      <c r="H210" s="132">
        <v>3.04</v>
      </c>
      <c r="I210" s="133"/>
      <c r="J210" s="134">
        <f>ROUND(I210*H210,2)</f>
        <v>0</v>
      </c>
      <c r="K210" s="135"/>
      <c r="L210" s="32"/>
      <c r="M210" s="136" t="s">
        <v>1</v>
      </c>
      <c r="N210" s="137" t="s">
        <v>35</v>
      </c>
      <c r="P210" s="138">
        <f>O210*H210</f>
        <v>0</v>
      </c>
      <c r="Q210" s="138">
        <v>0.46</v>
      </c>
      <c r="R210" s="138">
        <f>Q210*H210</f>
        <v>1.3984000000000001</v>
      </c>
      <c r="S210" s="138">
        <v>0</v>
      </c>
      <c r="T210" s="139">
        <f>S210*H210</f>
        <v>0</v>
      </c>
      <c r="AR210" s="140" t="s">
        <v>122</v>
      </c>
      <c r="AT210" s="140" t="s">
        <v>118</v>
      </c>
      <c r="AU210" s="140" t="s">
        <v>79</v>
      </c>
      <c r="AY210" s="17" t="s">
        <v>117</v>
      </c>
      <c r="BE210" s="141">
        <f>IF(N210="základní",J210,0)</f>
        <v>0</v>
      </c>
      <c r="BF210" s="141">
        <f>IF(N210="snížená",J210,0)</f>
        <v>0</v>
      </c>
      <c r="BG210" s="141">
        <f>IF(N210="zákl. přenesená",J210,0)</f>
        <v>0</v>
      </c>
      <c r="BH210" s="141">
        <f>IF(N210="sníž. přenesená",J210,0)</f>
        <v>0</v>
      </c>
      <c r="BI210" s="141">
        <f>IF(N210="nulová",J210,0)</f>
        <v>0</v>
      </c>
      <c r="BJ210" s="17" t="s">
        <v>77</v>
      </c>
      <c r="BK210" s="141">
        <f>ROUND(I210*H210,2)</f>
        <v>0</v>
      </c>
      <c r="BL210" s="17" t="s">
        <v>122</v>
      </c>
      <c r="BM210" s="140" t="s">
        <v>1270</v>
      </c>
    </row>
    <row r="211" spans="2:65" s="12" customFormat="1" x14ac:dyDescent="0.2">
      <c r="B211" s="153"/>
      <c r="D211" s="154" t="s">
        <v>191</v>
      </c>
      <c r="E211" s="155" t="s">
        <v>1</v>
      </c>
      <c r="F211" s="156" t="s">
        <v>1271</v>
      </c>
      <c r="H211" s="157">
        <v>3.04</v>
      </c>
      <c r="I211" s="158"/>
      <c r="L211" s="153"/>
      <c r="M211" s="159"/>
      <c r="T211" s="160"/>
      <c r="AT211" s="155" t="s">
        <v>191</v>
      </c>
      <c r="AU211" s="155" t="s">
        <v>79</v>
      </c>
      <c r="AV211" s="12" t="s">
        <v>79</v>
      </c>
      <c r="AW211" s="12" t="s">
        <v>27</v>
      </c>
      <c r="AX211" s="12" t="s">
        <v>77</v>
      </c>
      <c r="AY211" s="155" t="s">
        <v>117</v>
      </c>
    </row>
    <row r="212" spans="2:65" s="1" customFormat="1" ht="24.15" customHeight="1" x14ac:dyDescent="0.2">
      <c r="B212" s="127"/>
      <c r="C212" s="128" t="s">
        <v>364</v>
      </c>
      <c r="D212" s="128" t="s">
        <v>118</v>
      </c>
      <c r="E212" s="129" t="s">
        <v>1272</v>
      </c>
      <c r="F212" s="130" t="s">
        <v>989</v>
      </c>
      <c r="G212" s="131" t="s">
        <v>217</v>
      </c>
      <c r="H212" s="132">
        <v>17.899999999999999</v>
      </c>
      <c r="I212" s="133"/>
      <c r="J212" s="134">
        <f>ROUND(I212*H212,2)</f>
        <v>0</v>
      </c>
      <c r="K212" s="135"/>
      <c r="L212" s="32"/>
      <c r="M212" s="136" t="s">
        <v>1</v>
      </c>
      <c r="N212" s="137" t="s">
        <v>35</v>
      </c>
      <c r="P212" s="138">
        <f>O212*H212</f>
        <v>0</v>
      </c>
      <c r="Q212" s="138">
        <v>0</v>
      </c>
      <c r="R212" s="138">
        <f>Q212*H212</f>
        <v>0</v>
      </c>
      <c r="S212" s="138">
        <v>0</v>
      </c>
      <c r="T212" s="139">
        <f>S212*H212</f>
        <v>0</v>
      </c>
      <c r="AR212" s="140" t="s">
        <v>122</v>
      </c>
      <c r="AT212" s="140" t="s">
        <v>118</v>
      </c>
      <c r="AU212" s="140" t="s">
        <v>79</v>
      </c>
      <c r="AY212" s="17" t="s">
        <v>117</v>
      </c>
      <c r="BE212" s="141">
        <f>IF(N212="základní",J212,0)</f>
        <v>0</v>
      </c>
      <c r="BF212" s="141">
        <f>IF(N212="snížená",J212,0)</f>
        <v>0</v>
      </c>
      <c r="BG212" s="141">
        <f>IF(N212="zákl. přenesená",J212,0)</f>
        <v>0</v>
      </c>
      <c r="BH212" s="141">
        <f>IF(N212="sníž. přenesená",J212,0)</f>
        <v>0</v>
      </c>
      <c r="BI212" s="141">
        <f>IF(N212="nulová",J212,0)</f>
        <v>0</v>
      </c>
      <c r="BJ212" s="17" t="s">
        <v>77</v>
      </c>
      <c r="BK212" s="141">
        <f>ROUND(I212*H212,2)</f>
        <v>0</v>
      </c>
      <c r="BL212" s="17" t="s">
        <v>122</v>
      </c>
      <c r="BM212" s="140" t="s">
        <v>1273</v>
      </c>
    </row>
    <row r="213" spans="2:65" s="12" customFormat="1" x14ac:dyDescent="0.2">
      <c r="B213" s="153"/>
      <c r="D213" s="154" t="s">
        <v>191</v>
      </c>
      <c r="E213" s="155" t="s">
        <v>1</v>
      </c>
      <c r="F213" s="156" t="s">
        <v>1267</v>
      </c>
      <c r="H213" s="157">
        <v>17.899999999999999</v>
      </c>
      <c r="I213" s="158"/>
      <c r="L213" s="153"/>
      <c r="M213" s="159"/>
      <c r="T213" s="160"/>
      <c r="AT213" s="155" t="s">
        <v>191</v>
      </c>
      <c r="AU213" s="155" t="s">
        <v>79</v>
      </c>
      <c r="AV213" s="12" t="s">
        <v>79</v>
      </c>
      <c r="AW213" s="12" t="s">
        <v>27</v>
      </c>
      <c r="AX213" s="12" t="s">
        <v>77</v>
      </c>
      <c r="AY213" s="155" t="s">
        <v>117</v>
      </c>
    </row>
    <row r="214" spans="2:65" s="1" customFormat="1" ht="24.15" customHeight="1" x14ac:dyDescent="0.2">
      <c r="B214" s="127"/>
      <c r="C214" s="128" t="s">
        <v>368</v>
      </c>
      <c r="D214" s="128" t="s">
        <v>118</v>
      </c>
      <c r="E214" s="129" t="s">
        <v>1274</v>
      </c>
      <c r="F214" s="130" t="s">
        <v>1275</v>
      </c>
      <c r="G214" s="131" t="s">
        <v>217</v>
      </c>
      <c r="H214" s="132">
        <v>17.899999999999999</v>
      </c>
      <c r="I214" s="133"/>
      <c r="J214" s="134">
        <f>ROUND(I214*H214,2)</f>
        <v>0</v>
      </c>
      <c r="K214" s="135"/>
      <c r="L214" s="32"/>
      <c r="M214" s="136" t="s">
        <v>1</v>
      </c>
      <c r="N214" s="137" t="s">
        <v>35</v>
      </c>
      <c r="P214" s="138">
        <f>O214*H214</f>
        <v>0</v>
      </c>
      <c r="Q214" s="138">
        <v>0</v>
      </c>
      <c r="R214" s="138">
        <f>Q214*H214</f>
        <v>0</v>
      </c>
      <c r="S214" s="138">
        <v>0</v>
      </c>
      <c r="T214" s="139">
        <f>S214*H214</f>
        <v>0</v>
      </c>
      <c r="AR214" s="140" t="s">
        <v>122</v>
      </c>
      <c r="AT214" s="140" t="s">
        <v>118</v>
      </c>
      <c r="AU214" s="140" t="s">
        <v>79</v>
      </c>
      <c r="AY214" s="17" t="s">
        <v>117</v>
      </c>
      <c r="BE214" s="141">
        <f>IF(N214="základní",J214,0)</f>
        <v>0</v>
      </c>
      <c r="BF214" s="141">
        <f>IF(N214="snížená",J214,0)</f>
        <v>0</v>
      </c>
      <c r="BG214" s="141">
        <f>IF(N214="zákl. přenesená",J214,0)</f>
        <v>0</v>
      </c>
      <c r="BH214" s="141">
        <f>IF(N214="sníž. přenesená",J214,0)</f>
        <v>0</v>
      </c>
      <c r="BI214" s="141">
        <f>IF(N214="nulová",J214,0)</f>
        <v>0</v>
      </c>
      <c r="BJ214" s="17" t="s">
        <v>77</v>
      </c>
      <c r="BK214" s="141">
        <f>ROUND(I214*H214,2)</f>
        <v>0</v>
      </c>
      <c r="BL214" s="17" t="s">
        <v>122</v>
      </c>
      <c r="BM214" s="140" t="s">
        <v>1276</v>
      </c>
    </row>
    <row r="215" spans="2:65" s="12" customFormat="1" x14ac:dyDescent="0.2">
      <c r="B215" s="153"/>
      <c r="D215" s="154" t="s">
        <v>191</v>
      </c>
      <c r="E215" s="155" t="s">
        <v>1</v>
      </c>
      <c r="F215" s="156" t="s">
        <v>1267</v>
      </c>
      <c r="H215" s="157">
        <v>17.899999999999999</v>
      </c>
      <c r="I215" s="158"/>
      <c r="L215" s="153"/>
      <c r="M215" s="159"/>
      <c r="T215" s="160"/>
      <c r="AT215" s="155" t="s">
        <v>191</v>
      </c>
      <c r="AU215" s="155" t="s">
        <v>79</v>
      </c>
      <c r="AV215" s="12" t="s">
        <v>79</v>
      </c>
      <c r="AW215" s="12" t="s">
        <v>27</v>
      </c>
      <c r="AX215" s="12" t="s">
        <v>77</v>
      </c>
      <c r="AY215" s="155" t="s">
        <v>117</v>
      </c>
    </row>
    <row r="216" spans="2:65" s="1" customFormat="1" ht="16.5" customHeight="1" x14ac:dyDescent="0.2">
      <c r="B216" s="127"/>
      <c r="C216" s="128" t="s">
        <v>373</v>
      </c>
      <c r="D216" s="128" t="s">
        <v>118</v>
      </c>
      <c r="E216" s="129" t="s">
        <v>400</v>
      </c>
      <c r="F216" s="130" t="s">
        <v>401</v>
      </c>
      <c r="G216" s="131" t="s">
        <v>189</v>
      </c>
      <c r="H216" s="132">
        <v>29.7</v>
      </c>
      <c r="I216" s="133"/>
      <c r="J216" s="134">
        <f>ROUND(I216*H216,2)</f>
        <v>0</v>
      </c>
      <c r="K216" s="135"/>
      <c r="L216" s="32"/>
      <c r="M216" s="136" t="s">
        <v>1</v>
      </c>
      <c r="N216" s="137" t="s">
        <v>35</v>
      </c>
      <c r="P216" s="138">
        <f>O216*H216</f>
        <v>0</v>
      </c>
      <c r="Q216" s="138">
        <v>3.5999999999999999E-3</v>
      </c>
      <c r="R216" s="138">
        <f>Q216*H216</f>
        <v>0.10692</v>
      </c>
      <c r="S216" s="138">
        <v>0</v>
      </c>
      <c r="T216" s="139">
        <f>S216*H216</f>
        <v>0</v>
      </c>
      <c r="AR216" s="140" t="s">
        <v>122</v>
      </c>
      <c r="AT216" s="140" t="s">
        <v>118</v>
      </c>
      <c r="AU216" s="140" t="s">
        <v>79</v>
      </c>
      <c r="AY216" s="17" t="s">
        <v>117</v>
      </c>
      <c r="BE216" s="141">
        <f>IF(N216="základní",J216,0)</f>
        <v>0</v>
      </c>
      <c r="BF216" s="141">
        <f>IF(N216="snížená",J216,0)</f>
        <v>0</v>
      </c>
      <c r="BG216" s="141">
        <f>IF(N216="zákl. přenesená",J216,0)</f>
        <v>0</v>
      </c>
      <c r="BH216" s="141">
        <f>IF(N216="sníž. přenesená",J216,0)</f>
        <v>0</v>
      </c>
      <c r="BI216" s="141">
        <f>IF(N216="nulová",J216,0)</f>
        <v>0</v>
      </c>
      <c r="BJ216" s="17" t="s">
        <v>77</v>
      </c>
      <c r="BK216" s="141">
        <f>ROUND(I216*H216,2)</f>
        <v>0</v>
      </c>
      <c r="BL216" s="17" t="s">
        <v>122</v>
      </c>
      <c r="BM216" s="140" t="s">
        <v>1277</v>
      </c>
    </row>
    <row r="217" spans="2:65" s="10" customFormat="1" ht="22.95" customHeight="1" x14ac:dyDescent="0.25">
      <c r="B217" s="117"/>
      <c r="D217" s="118" t="s">
        <v>69</v>
      </c>
      <c r="E217" s="151" t="s">
        <v>145</v>
      </c>
      <c r="F217" s="151" t="s">
        <v>417</v>
      </c>
      <c r="I217" s="120"/>
      <c r="J217" s="152">
        <f>BK217</f>
        <v>0</v>
      </c>
      <c r="L217" s="117"/>
      <c r="M217" s="122"/>
      <c r="P217" s="123">
        <f>SUM(P218:P257)</f>
        <v>0</v>
      </c>
      <c r="R217" s="123">
        <f>SUM(R218:R257)</f>
        <v>5.7248099999999997</v>
      </c>
      <c r="T217" s="124">
        <f>SUM(T218:T257)</f>
        <v>0</v>
      </c>
      <c r="AR217" s="118" t="s">
        <v>77</v>
      </c>
      <c r="AT217" s="125" t="s">
        <v>69</v>
      </c>
      <c r="AU217" s="125" t="s">
        <v>77</v>
      </c>
      <c r="AY217" s="118" t="s">
        <v>117</v>
      </c>
      <c r="BK217" s="126">
        <f>SUM(BK218:BK257)</f>
        <v>0</v>
      </c>
    </row>
    <row r="218" spans="2:65" s="1" customFormat="1" ht="24.15" customHeight="1" x14ac:dyDescent="0.2">
      <c r="B218" s="127"/>
      <c r="C218" s="128" t="s">
        <v>377</v>
      </c>
      <c r="D218" s="128" t="s">
        <v>118</v>
      </c>
      <c r="E218" s="129" t="s">
        <v>1278</v>
      </c>
      <c r="F218" s="130" t="s">
        <v>1279</v>
      </c>
      <c r="G218" s="131" t="s">
        <v>189</v>
      </c>
      <c r="H218" s="132">
        <v>41</v>
      </c>
      <c r="I218" s="133"/>
      <c r="J218" s="134">
        <f t="shared" ref="J218:J231" si="0">ROUND(I218*H218,2)</f>
        <v>0</v>
      </c>
      <c r="K218" s="135"/>
      <c r="L218" s="32"/>
      <c r="M218" s="136" t="s">
        <v>1</v>
      </c>
      <c r="N218" s="137" t="s">
        <v>35</v>
      </c>
      <c r="P218" s="138">
        <f t="shared" ref="P218:P231" si="1">O218*H218</f>
        <v>0</v>
      </c>
      <c r="Q218" s="138">
        <v>2.0000000000000002E-5</v>
      </c>
      <c r="R218" s="138">
        <f t="shared" ref="R218:R231" si="2">Q218*H218</f>
        <v>8.2000000000000009E-4</v>
      </c>
      <c r="S218" s="138">
        <v>0</v>
      </c>
      <c r="T218" s="139">
        <f t="shared" ref="T218:T231" si="3">S218*H218</f>
        <v>0</v>
      </c>
      <c r="AR218" s="140" t="s">
        <v>122</v>
      </c>
      <c r="AT218" s="140" t="s">
        <v>118</v>
      </c>
      <c r="AU218" s="140" t="s">
        <v>79</v>
      </c>
      <c r="AY218" s="17" t="s">
        <v>117</v>
      </c>
      <c r="BE218" s="141">
        <f t="shared" ref="BE218:BE231" si="4">IF(N218="základní",J218,0)</f>
        <v>0</v>
      </c>
      <c r="BF218" s="141">
        <f t="shared" ref="BF218:BF231" si="5">IF(N218="snížená",J218,0)</f>
        <v>0</v>
      </c>
      <c r="BG218" s="141">
        <f t="shared" ref="BG218:BG231" si="6">IF(N218="zákl. přenesená",J218,0)</f>
        <v>0</v>
      </c>
      <c r="BH218" s="141">
        <f t="shared" ref="BH218:BH231" si="7">IF(N218="sníž. přenesená",J218,0)</f>
        <v>0</v>
      </c>
      <c r="BI218" s="141">
        <f t="shared" ref="BI218:BI231" si="8">IF(N218="nulová",J218,0)</f>
        <v>0</v>
      </c>
      <c r="BJ218" s="17" t="s">
        <v>77</v>
      </c>
      <c r="BK218" s="141">
        <f t="shared" ref="BK218:BK231" si="9">ROUND(I218*H218,2)</f>
        <v>0</v>
      </c>
      <c r="BL218" s="17" t="s">
        <v>122</v>
      </c>
      <c r="BM218" s="140" t="s">
        <v>1280</v>
      </c>
    </row>
    <row r="219" spans="2:65" s="1" customFormat="1" ht="24.15" customHeight="1" x14ac:dyDescent="0.2">
      <c r="B219" s="127"/>
      <c r="C219" s="181" t="s">
        <v>381</v>
      </c>
      <c r="D219" s="181" t="s">
        <v>301</v>
      </c>
      <c r="E219" s="182" t="s">
        <v>1010</v>
      </c>
      <c r="F219" s="183" t="s">
        <v>1281</v>
      </c>
      <c r="G219" s="184" t="s">
        <v>421</v>
      </c>
      <c r="H219" s="185">
        <v>7</v>
      </c>
      <c r="I219" s="186"/>
      <c r="J219" s="187">
        <f t="shared" si="0"/>
        <v>0</v>
      </c>
      <c r="K219" s="188"/>
      <c r="L219" s="189"/>
      <c r="M219" s="190" t="s">
        <v>1</v>
      </c>
      <c r="N219" s="191" t="s">
        <v>35</v>
      </c>
      <c r="P219" s="138">
        <f t="shared" si="1"/>
        <v>0</v>
      </c>
      <c r="Q219" s="138">
        <v>1.1860000000000001E-2</v>
      </c>
      <c r="R219" s="138">
        <f t="shared" si="2"/>
        <v>8.302000000000001E-2</v>
      </c>
      <c r="S219" s="138">
        <v>0</v>
      </c>
      <c r="T219" s="139">
        <f t="shared" si="3"/>
        <v>0</v>
      </c>
      <c r="AR219" s="140" t="s">
        <v>145</v>
      </c>
      <c r="AT219" s="140" t="s">
        <v>301</v>
      </c>
      <c r="AU219" s="140" t="s">
        <v>79</v>
      </c>
      <c r="AY219" s="17" t="s">
        <v>117</v>
      </c>
      <c r="BE219" s="141">
        <f t="shared" si="4"/>
        <v>0</v>
      </c>
      <c r="BF219" s="141">
        <f t="shared" si="5"/>
        <v>0</v>
      </c>
      <c r="BG219" s="141">
        <f t="shared" si="6"/>
        <v>0</v>
      </c>
      <c r="BH219" s="141">
        <f t="shared" si="7"/>
        <v>0</v>
      </c>
      <c r="BI219" s="141">
        <f t="shared" si="8"/>
        <v>0</v>
      </c>
      <c r="BJ219" s="17" t="s">
        <v>77</v>
      </c>
      <c r="BK219" s="141">
        <f t="shared" si="9"/>
        <v>0</v>
      </c>
      <c r="BL219" s="17" t="s">
        <v>122</v>
      </c>
      <c r="BM219" s="140" t="s">
        <v>1282</v>
      </c>
    </row>
    <row r="220" spans="2:65" s="1" customFormat="1" ht="16.5" customHeight="1" x14ac:dyDescent="0.2">
      <c r="B220" s="127"/>
      <c r="C220" s="181" t="s">
        <v>385</v>
      </c>
      <c r="D220" s="181" t="s">
        <v>301</v>
      </c>
      <c r="E220" s="182" t="s">
        <v>1013</v>
      </c>
      <c r="F220" s="183" t="s">
        <v>1014</v>
      </c>
      <c r="G220" s="184" t="s">
        <v>421</v>
      </c>
      <c r="H220" s="185">
        <v>1</v>
      </c>
      <c r="I220" s="186"/>
      <c r="J220" s="187">
        <f t="shared" si="0"/>
        <v>0</v>
      </c>
      <c r="K220" s="188"/>
      <c r="L220" s="189"/>
      <c r="M220" s="190" t="s">
        <v>1</v>
      </c>
      <c r="N220" s="191" t="s">
        <v>35</v>
      </c>
      <c r="P220" s="138">
        <f t="shared" si="1"/>
        <v>0</v>
      </c>
      <c r="Q220" s="138">
        <v>3.0000000000000001E-3</v>
      </c>
      <c r="R220" s="138">
        <f t="shared" si="2"/>
        <v>3.0000000000000001E-3</v>
      </c>
      <c r="S220" s="138">
        <v>0</v>
      </c>
      <c r="T220" s="139">
        <f t="shared" si="3"/>
        <v>0</v>
      </c>
      <c r="AR220" s="140" t="s">
        <v>145</v>
      </c>
      <c r="AT220" s="140" t="s">
        <v>301</v>
      </c>
      <c r="AU220" s="140" t="s">
        <v>79</v>
      </c>
      <c r="AY220" s="17" t="s">
        <v>117</v>
      </c>
      <c r="BE220" s="141">
        <f t="shared" si="4"/>
        <v>0</v>
      </c>
      <c r="BF220" s="141">
        <f t="shared" si="5"/>
        <v>0</v>
      </c>
      <c r="BG220" s="141">
        <f t="shared" si="6"/>
        <v>0</v>
      </c>
      <c r="BH220" s="141">
        <f t="shared" si="7"/>
        <v>0</v>
      </c>
      <c r="BI220" s="141">
        <f t="shared" si="8"/>
        <v>0</v>
      </c>
      <c r="BJ220" s="17" t="s">
        <v>77</v>
      </c>
      <c r="BK220" s="141">
        <f t="shared" si="9"/>
        <v>0</v>
      </c>
      <c r="BL220" s="17" t="s">
        <v>122</v>
      </c>
      <c r="BM220" s="140" t="s">
        <v>1283</v>
      </c>
    </row>
    <row r="221" spans="2:65" s="1" customFormat="1" ht="24.15" customHeight="1" x14ac:dyDescent="0.2">
      <c r="B221" s="127"/>
      <c r="C221" s="128" t="s">
        <v>390</v>
      </c>
      <c r="D221" s="128" t="s">
        <v>118</v>
      </c>
      <c r="E221" s="129" t="s">
        <v>1016</v>
      </c>
      <c r="F221" s="130" t="s">
        <v>1017</v>
      </c>
      <c r="G221" s="131" t="s">
        <v>189</v>
      </c>
      <c r="H221" s="132">
        <v>43</v>
      </c>
      <c r="I221" s="133"/>
      <c r="J221" s="134">
        <f t="shared" si="0"/>
        <v>0</v>
      </c>
      <c r="K221" s="135"/>
      <c r="L221" s="32"/>
      <c r="M221" s="136" t="s">
        <v>1</v>
      </c>
      <c r="N221" s="137" t="s">
        <v>35</v>
      </c>
      <c r="P221" s="138">
        <f t="shared" si="1"/>
        <v>0</v>
      </c>
      <c r="Q221" s="138">
        <v>3.0000000000000001E-5</v>
      </c>
      <c r="R221" s="138">
        <f t="shared" si="2"/>
        <v>1.2900000000000001E-3</v>
      </c>
      <c r="S221" s="138">
        <v>0</v>
      </c>
      <c r="T221" s="139">
        <f t="shared" si="3"/>
        <v>0</v>
      </c>
      <c r="AR221" s="140" t="s">
        <v>122</v>
      </c>
      <c r="AT221" s="140" t="s">
        <v>118</v>
      </c>
      <c r="AU221" s="140" t="s">
        <v>79</v>
      </c>
      <c r="AY221" s="17" t="s">
        <v>117</v>
      </c>
      <c r="BE221" s="141">
        <f t="shared" si="4"/>
        <v>0</v>
      </c>
      <c r="BF221" s="141">
        <f t="shared" si="5"/>
        <v>0</v>
      </c>
      <c r="BG221" s="141">
        <f t="shared" si="6"/>
        <v>0</v>
      </c>
      <c r="BH221" s="141">
        <f t="shared" si="7"/>
        <v>0</v>
      </c>
      <c r="BI221" s="141">
        <f t="shared" si="8"/>
        <v>0</v>
      </c>
      <c r="BJ221" s="17" t="s">
        <v>77</v>
      </c>
      <c r="BK221" s="141">
        <f t="shared" si="9"/>
        <v>0</v>
      </c>
      <c r="BL221" s="17" t="s">
        <v>122</v>
      </c>
      <c r="BM221" s="140" t="s">
        <v>1284</v>
      </c>
    </row>
    <row r="222" spans="2:65" s="1" customFormat="1" ht="24.15" customHeight="1" x14ac:dyDescent="0.2">
      <c r="B222" s="127"/>
      <c r="C222" s="181" t="s">
        <v>394</v>
      </c>
      <c r="D222" s="181" t="s">
        <v>301</v>
      </c>
      <c r="E222" s="182" t="s">
        <v>1019</v>
      </c>
      <c r="F222" s="183" t="s">
        <v>1020</v>
      </c>
      <c r="G222" s="184" t="s">
        <v>421</v>
      </c>
      <c r="H222" s="185">
        <v>7</v>
      </c>
      <c r="I222" s="186"/>
      <c r="J222" s="187">
        <f t="shared" si="0"/>
        <v>0</v>
      </c>
      <c r="K222" s="188"/>
      <c r="L222" s="189"/>
      <c r="M222" s="190" t="s">
        <v>1</v>
      </c>
      <c r="N222" s="191" t="s">
        <v>35</v>
      </c>
      <c r="P222" s="138">
        <f t="shared" si="1"/>
        <v>0</v>
      </c>
      <c r="Q222" s="138">
        <v>1.9210000000000001E-2</v>
      </c>
      <c r="R222" s="138">
        <f t="shared" si="2"/>
        <v>0.13447000000000001</v>
      </c>
      <c r="S222" s="138">
        <v>0</v>
      </c>
      <c r="T222" s="139">
        <f t="shared" si="3"/>
        <v>0</v>
      </c>
      <c r="AR222" s="140" t="s">
        <v>145</v>
      </c>
      <c r="AT222" s="140" t="s">
        <v>301</v>
      </c>
      <c r="AU222" s="140" t="s">
        <v>79</v>
      </c>
      <c r="AY222" s="17" t="s">
        <v>117</v>
      </c>
      <c r="BE222" s="141">
        <f t="shared" si="4"/>
        <v>0</v>
      </c>
      <c r="BF222" s="141">
        <f t="shared" si="5"/>
        <v>0</v>
      </c>
      <c r="BG222" s="141">
        <f t="shared" si="6"/>
        <v>0</v>
      </c>
      <c r="BH222" s="141">
        <f t="shared" si="7"/>
        <v>0</v>
      </c>
      <c r="BI222" s="141">
        <f t="shared" si="8"/>
        <v>0</v>
      </c>
      <c r="BJ222" s="17" t="s">
        <v>77</v>
      </c>
      <c r="BK222" s="141">
        <f t="shared" si="9"/>
        <v>0</v>
      </c>
      <c r="BL222" s="17" t="s">
        <v>122</v>
      </c>
      <c r="BM222" s="140" t="s">
        <v>1285</v>
      </c>
    </row>
    <row r="223" spans="2:65" s="1" customFormat="1" ht="16.5" customHeight="1" x14ac:dyDescent="0.2">
      <c r="B223" s="127"/>
      <c r="C223" s="181" t="s">
        <v>399</v>
      </c>
      <c r="D223" s="181" t="s">
        <v>301</v>
      </c>
      <c r="E223" s="182" t="s">
        <v>1022</v>
      </c>
      <c r="F223" s="183" t="s">
        <v>1023</v>
      </c>
      <c r="G223" s="184" t="s">
        <v>421</v>
      </c>
      <c r="H223" s="185">
        <v>1</v>
      </c>
      <c r="I223" s="186"/>
      <c r="J223" s="187">
        <f t="shared" si="0"/>
        <v>0</v>
      </c>
      <c r="K223" s="188"/>
      <c r="L223" s="189"/>
      <c r="M223" s="190" t="s">
        <v>1</v>
      </c>
      <c r="N223" s="191" t="s">
        <v>35</v>
      </c>
      <c r="P223" s="138">
        <f t="shared" si="1"/>
        <v>0</v>
      </c>
      <c r="Q223" s="138">
        <v>4.7000000000000002E-3</v>
      </c>
      <c r="R223" s="138">
        <f t="shared" si="2"/>
        <v>4.7000000000000002E-3</v>
      </c>
      <c r="S223" s="138">
        <v>0</v>
      </c>
      <c r="T223" s="139">
        <f t="shared" si="3"/>
        <v>0</v>
      </c>
      <c r="AR223" s="140" t="s">
        <v>145</v>
      </c>
      <c r="AT223" s="140" t="s">
        <v>301</v>
      </c>
      <c r="AU223" s="140" t="s">
        <v>79</v>
      </c>
      <c r="AY223" s="17" t="s">
        <v>117</v>
      </c>
      <c r="BE223" s="141">
        <f t="shared" si="4"/>
        <v>0</v>
      </c>
      <c r="BF223" s="141">
        <f t="shared" si="5"/>
        <v>0</v>
      </c>
      <c r="BG223" s="141">
        <f t="shared" si="6"/>
        <v>0</v>
      </c>
      <c r="BH223" s="141">
        <f t="shared" si="7"/>
        <v>0</v>
      </c>
      <c r="BI223" s="141">
        <f t="shared" si="8"/>
        <v>0</v>
      </c>
      <c r="BJ223" s="17" t="s">
        <v>77</v>
      </c>
      <c r="BK223" s="141">
        <f t="shared" si="9"/>
        <v>0</v>
      </c>
      <c r="BL223" s="17" t="s">
        <v>122</v>
      </c>
      <c r="BM223" s="140" t="s">
        <v>1286</v>
      </c>
    </row>
    <row r="224" spans="2:65" s="1" customFormat="1" ht="24.15" customHeight="1" x14ac:dyDescent="0.2">
      <c r="B224" s="127"/>
      <c r="C224" s="128" t="s">
        <v>406</v>
      </c>
      <c r="D224" s="128" t="s">
        <v>118</v>
      </c>
      <c r="E224" s="129" t="s">
        <v>1025</v>
      </c>
      <c r="F224" s="130" t="s">
        <v>1026</v>
      </c>
      <c r="G224" s="131" t="s">
        <v>189</v>
      </c>
      <c r="H224" s="132">
        <v>183</v>
      </c>
      <c r="I224" s="133"/>
      <c r="J224" s="134">
        <f t="shared" si="0"/>
        <v>0</v>
      </c>
      <c r="K224" s="135"/>
      <c r="L224" s="32"/>
      <c r="M224" s="136" t="s">
        <v>1</v>
      </c>
      <c r="N224" s="137" t="s">
        <v>35</v>
      </c>
      <c r="P224" s="138">
        <f t="shared" si="1"/>
        <v>0</v>
      </c>
      <c r="Q224" s="138">
        <v>3.0000000000000001E-5</v>
      </c>
      <c r="R224" s="138">
        <f t="shared" si="2"/>
        <v>5.4900000000000001E-3</v>
      </c>
      <c r="S224" s="138">
        <v>0</v>
      </c>
      <c r="T224" s="139">
        <f t="shared" si="3"/>
        <v>0</v>
      </c>
      <c r="AR224" s="140" t="s">
        <v>122</v>
      </c>
      <c r="AT224" s="140" t="s">
        <v>118</v>
      </c>
      <c r="AU224" s="140" t="s">
        <v>79</v>
      </c>
      <c r="AY224" s="17" t="s">
        <v>117</v>
      </c>
      <c r="BE224" s="141">
        <f t="shared" si="4"/>
        <v>0</v>
      </c>
      <c r="BF224" s="141">
        <f t="shared" si="5"/>
        <v>0</v>
      </c>
      <c r="BG224" s="141">
        <f t="shared" si="6"/>
        <v>0</v>
      </c>
      <c r="BH224" s="141">
        <f t="shared" si="7"/>
        <v>0</v>
      </c>
      <c r="BI224" s="141">
        <f t="shared" si="8"/>
        <v>0</v>
      </c>
      <c r="BJ224" s="17" t="s">
        <v>77</v>
      </c>
      <c r="BK224" s="141">
        <f t="shared" si="9"/>
        <v>0</v>
      </c>
      <c r="BL224" s="17" t="s">
        <v>122</v>
      </c>
      <c r="BM224" s="140" t="s">
        <v>1287</v>
      </c>
    </row>
    <row r="225" spans="2:65" s="1" customFormat="1" ht="24.15" customHeight="1" x14ac:dyDescent="0.2">
      <c r="B225" s="127"/>
      <c r="C225" s="181" t="s">
        <v>411</v>
      </c>
      <c r="D225" s="181" t="s">
        <v>301</v>
      </c>
      <c r="E225" s="182" t="s">
        <v>1028</v>
      </c>
      <c r="F225" s="183" t="s">
        <v>1288</v>
      </c>
      <c r="G225" s="184" t="s">
        <v>189</v>
      </c>
      <c r="H225" s="185">
        <v>31</v>
      </c>
      <c r="I225" s="186"/>
      <c r="J225" s="187">
        <f t="shared" si="0"/>
        <v>0</v>
      </c>
      <c r="K225" s="188"/>
      <c r="L225" s="189"/>
      <c r="M225" s="190" t="s">
        <v>1</v>
      </c>
      <c r="N225" s="191" t="s">
        <v>35</v>
      </c>
      <c r="P225" s="138">
        <f t="shared" si="1"/>
        <v>0</v>
      </c>
      <c r="Q225" s="138">
        <v>2.8400000000000002E-2</v>
      </c>
      <c r="R225" s="138">
        <f t="shared" si="2"/>
        <v>0.88040000000000007</v>
      </c>
      <c r="S225" s="138">
        <v>0</v>
      </c>
      <c r="T225" s="139">
        <f t="shared" si="3"/>
        <v>0</v>
      </c>
      <c r="AR225" s="140" t="s">
        <v>145</v>
      </c>
      <c r="AT225" s="140" t="s">
        <v>301</v>
      </c>
      <c r="AU225" s="140" t="s">
        <v>79</v>
      </c>
      <c r="AY225" s="17" t="s">
        <v>117</v>
      </c>
      <c r="BE225" s="141">
        <f t="shared" si="4"/>
        <v>0</v>
      </c>
      <c r="BF225" s="141">
        <f t="shared" si="5"/>
        <v>0</v>
      </c>
      <c r="BG225" s="141">
        <f t="shared" si="6"/>
        <v>0</v>
      </c>
      <c r="BH225" s="141">
        <f t="shared" si="7"/>
        <v>0</v>
      </c>
      <c r="BI225" s="141">
        <f t="shared" si="8"/>
        <v>0</v>
      </c>
      <c r="BJ225" s="17" t="s">
        <v>77</v>
      </c>
      <c r="BK225" s="141">
        <f t="shared" si="9"/>
        <v>0</v>
      </c>
      <c r="BL225" s="17" t="s">
        <v>122</v>
      </c>
      <c r="BM225" s="140" t="s">
        <v>1289</v>
      </c>
    </row>
    <row r="226" spans="2:65" s="1" customFormat="1" ht="16.5" customHeight="1" x14ac:dyDescent="0.2">
      <c r="B226" s="127"/>
      <c r="C226" s="181" t="s">
        <v>418</v>
      </c>
      <c r="D226" s="181" t="s">
        <v>301</v>
      </c>
      <c r="E226" s="182" t="s">
        <v>1031</v>
      </c>
      <c r="F226" s="183" t="s">
        <v>1032</v>
      </c>
      <c r="G226" s="184" t="s">
        <v>421</v>
      </c>
      <c r="H226" s="185">
        <v>5</v>
      </c>
      <c r="I226" s="186"/>
      <c r="J226" s="187">
        <f t="shared" si="0"/>
        <v>0</v>
      </c>
      <c r="K226" s="188"/>
      <c r="L226" s="189"/>
      <c r="M226" s="190" t="s">
        <v>1</v>
      </c>
      <c r="N226" s="191" t="s">
        <v>35</v>
      </c>
      <c r="P226" s="138">
        <f t="shared" si="1"/>
        <v>0</v>
      </c>
      <c r="Q226" s="138">
        <v>6.1000000000000004E-3</v>
      </c>
      <c r="R226" s="138">
        <f t="shared" si="2"/>
        <v>3.0500000000000003E-2</v>
      </c>
      <c r="S226" s="138">
        <v>0</v>
      </c>
      <c r="T226" s="139">
        <f t="shared" si="3"/>
        <v>0</v>
      </c>
      <c r="AR226" s="140" t="s">
        <v>145</v>
      </c>
      <c r="AT226" s="140" t="s">
        <v>301</v>
      </c>
      <c r="AU226" s="140" t="s">
        <v>79</v>
      </c>
      <c r="AY226" s="17" t="s">
        <v>117</v>
      </c>
      <c r="BE226" s="141">
        <f t="shared" si="4"/>
        <v>0</v>
      </c>
      <c r="BF226" s="141">
        <f t="shared" si="5"/>
        <v>0</v>
      </c>
      <c r="BG226" s="141">
        <f t="shared" si="6"/>
        <v>0</v>
      </c>
      <c r="BH226" s="141">
        <f t="shared" si="7"/>
        <v>0</v>
      </c>
      <c r="BI226" s="141">
        <f t="shared" si="8"/>
        <v>0</v>
      </c>
      <c r="BJ226" s="17" t="s">
        <v>77</v>
      </c>
      <c r="BK226" s="141">
        <f t="shared" si="9"/>
        <v>0</v>
      </c>
      <c r="BL226" s="17" t="s">
        <v>122</v>
      </c>
      <c r="BM226" s="140" t="s">
        <v>1290</v>
      </c>
    </row>
    <row r="227" spans="2:65" s="1" customFormat="1" ht="16.5" customHeight="1" x14ac:dyDescent="0.2">
      <c r="B227" s="127"/>
      <c r="C227" s="128" t="s">
        <v>423</v>
      </c>
      <c r="D227" s="128" t="s">
        <v>118</v>
      </c>
      <c r="E227" s="129" t="s">
        <v>1034</v>
      </c>
      <c r="F227" s="130" t="s">
        <v>1035</v>
      </c>
      <c r="G227" s="131" t="s">
        <v>421</v>
      </c>
      <c r="H227" s="132">
        <v>10</v>
      </c>
      <c r="I227" s="133"/>
      <c r="J227" s="134">
        <f t="shared" si="0"/>
        <v>0</v>
      </c>
      <c r="K227" s="135"/>
      <c r="L227" s="32"/>
      <c r="M227" s="136" t="s">
        <v>1</v>
      </c>
      <c r="N227" s="137" t="s">
        <v>35</v>
      </c>
      <c r="P227" s="138">
        <f t="shared" si="1"/>
        <v>0</v>
      </c>
      <c r="Q227" s="138">
        <v>4.0000000000000003E-5</v>
      </c>
      <c r="R227" s="138">
        <f t="shared" si="2"/>
        <v>4.0000000000000002E-4</v>
      </c>
      <c r="S227" s="138">
        <v>0</v>
      </c>
      <c r="T227" s="139">
        <f t="shared" si="3"/>
        <v>0</v>
      </c>
      <c r="AR227" s="140" t="s">
        <v>122</v>
      </c>
      <c r="AT227" s="140" t="s">
        <v>118</v>
      </c>
      <c r="AU227" s="140" t="s">
        <v>79</v>
      </c>
      <c r="AY227" s="17" t="s">
        <v>117</v>
      </c>
      <c r="BE227" s="141">
        <f t="shared" si="4"/>
        <v>0</v>
      </c>
      <c r="BF227" s="141">
        <f t="shared" si="5"/>
        <v>0</v>
      </c>
      <c r="BG227" s="141">
        <f t="shared" si="6"/>
        <v>0</v>
      </c>
      <c r="BH227" s="141">
        <f t="shared" si="7"/>
        <v>0</v>
      </c>
      <c r="BI227" s="141">
        <f t="shared" si="8"/>
        <v>0</v>
      </c>
      <c r="BJ227" s="17" t="s">
        <v>77</v>
      </c>
      <c r="BK227" s="141">
        <f t="shared" si="9"/>
        <v>0</v>
      </c>
      <c r="BL227" s="17" t="s">
        <v>122</v>
      </c>
      <c r="BM227" s="140" t="s">
        <v>1291</v>
      </c>
    </row>
    <row r="228" spans="2:65" s="1" customFormat="1" ht="33" customHeight="1" x14ac:dyDescent="0.2">
      <c r="B228" s="127"/>
      <c r="C228" s="181" t="s">
        <v>427</v>
      </c>
      <c r="D228" s="181" t="s">
        <v>301</v>
      </c>
      <c r="E228" s="182" t="s">
        <v>1037</v>
      </c>
      <c r="F228" s="183" t="s">
        <v>1292</v>
      </c>
      <c r="G228" s="184" t="s">
        <v>421</v>
      </c>
      <c r="H228" s="185">
        <v>10</v>
      </c>
      <c r="I228" s="186"/>
      <c r="J228" s="187">
        <f t="shared" si="0"/>
        <v>0</v>
      </c>
      <c r="K228" s="188"/>
      <c r="L228" s="189"/>
      <c r="M228" s="190" t="s">
        <v>1</v>
      </c>
      <c r="N228" s="191" t="s">
        <v>35</v>
      </c>
      <c r="P228" s="138">
        <f t="shared" si="1"/>
        <v>0</v>
      </c>
      <c r="Q228" s="138">
        <v>7.9000000000000001E-4</v>
      </c>
      <c r="R228" s="138">
        <f t="shared" si="2"/>
        <v>7.9000000000000008E-3</v>
      </c>
      <c r="S228" s="138">
        <v>0</v>
      </c>
      <c r="T228" s="139">
        <f t="shared" si="3"/>
        <v>0</v>
      </c>
      <c r="AR228" s="140" t="s">
        <v>145</v>
      </c>
      <c r="AT228" s="140" t="s">
        <v>301</v>
      </c>
      <c r="AU228" s="140" t="s">
        <v>79</v>
      </c>
      <c r="AY228" s="17" t="s">
        <v>117</v>
      </c>
      <c r="BE228" s="141">
        <f t="shared" si="4"/>
        <v>0</v>
      </c>
      <c r="BF228" s="141">
        <f t="shared" si="5"/>
        <v>0</v>
      </c>
      <c r="BG228" s="141">
        <f t="shared" si="6"/>
        <v>0</v>
      </c>
      <c r="BH228" s="141">
        <f t="shared" si="7"/>
        <v>0</v>
      </c>
      <c r="BI228" s="141">
        <f t="shared" si="8"/>
        <v>0</v>
      </c>
      <c r="BJ228" s="17" t="s">
        <v>77</v>
      </c>
      <c r="BK228" s="141">
        <f t="shared" si="9"/>
        <v>0</v>
      </c>
      <c r="BL228" s="17" t="s">
        <v>122</v>
      </c>
      <c r="BM228" s="140" t="s">
        <v>1293</v>
      </c>
    </row>
    <row r="229" spans="2:65" s="1" customFormat="1" ht="16.5" customHeight="1" x14ac:dyDescent="0.2">
      <c r="B229" s="127"/>
      <c r="C229" s="128" t="s">
        <v>431</v>
      </c>
      <c r="D229" s="128" t="s">
        <v>118</v>
      </c>
      <c r="E229" s="129" t="s">
        <v>1040</v>
      </c>
      <c r="F229" s="130" t="s">
        <v>1041</v>
      </c>
      <c r="G229" s="131" t="s">
        <v>421</v>
      </c>
      <c r="H229" s="132">
        <v>5</v>
      </c>
      <c r="I229" s="133"/>
      <c r="J229" s="134">
        <f t="shared" si="0"/>
        <v>0</v>
      </c>
      <c r="K229" s="135"/>
      <c r="L229" s="32"/>
      <c r="M229" s="136" t="s">
        <v>1</v>
      </c>
      <c r="N229" s="137" t="s">
        <v>35</v>
      </c>
      <c r="P229" s="138">
        <f t="shared" si="1"/>
        <v>0</v>
      </c>
      <c r="Q229" s="138">
        <v>6.9999999999999994E-5</v>
      </c>
      <c r="R229" s="138">
        <f t="shared" si="2"/>
        <v>3.4999999999999994E-4</v>
      </c>
      <c r="S229" s="138">
        <v>0</v>
      </c>
      <c r="T229" s="139">
        <f t="shared" si="3"/>
        <v>0</v>
      </c>
      <c r="AR229" s="140" t="s">
        <v>122</v>
      </c>
      <c r="AT229" s="140" t="s">
        <v>118</v>
      </c>
      <c r="AU229" s="140" t="s">
        <v>79</v>
      </c>
      <c r="AY229" s="17" t="s">
        <v>117</v>
      </c>
      <c r="BE229" s="141">
        <f t="shared" si="4"/>
        <v>0</v>
      </c>
      <c r="BF229" s="141">
        <f t="shared" si="5"/>
        <v>0</v>
      </c>
      <c r="BG229" s="141">
        <f t="shared" si="6"/>
        <v>0</v>
      </c>
      <c r="BH229" s="141">
        <f t="shared" si="7"/>
        <v>0</v>
      </c>
      <c r="BI229" s="141">
        <f t="shared" si="8"/>
        <v>0</v>
      </c>
      <c r="BJ229" s="17" t="s">
        <v>77</v>
      </c>
      <c r="BK229" s="141">
        <f t="shared" si="9"/>
        <v>0</v>
      </c>
      <c r="BL229" s="17" t="s">
        <v>122</v>
      </c>
      <c r="BM229" s="140" t="s">
        <v>1294</v>
      </c>
    </row>
    <row r="230" spans="2:65" s="1" customFormat="1" ht="33" customHeight="1" x14ac:dyDescent="0.2">
      <c r="B230" s="127"/>
      <c r="C230" s="181" t="s">
        <v>435</v>
      </c>
      <c r="D230" s="181" t="s">
        <v>301</v>
      </c>
      <c r="E230" s="182" t="s">
        <v>1043</v>
      </c>
      <c r="F230" s="183" t="s">
        <v>1295</v>
      </c>
      <c r="G230" s="184" t="s">
        <v>421</v>
      </c>
      <c r="H230" s="185">
        <v>5</v>
      </c>
      <c r="I230" s="186"/>
      <c r="J230" s="187">
        <f t="shared" si="0"/>
        <v>0</v>
      </c>
      <c r="K230" s="188"/>
      <c r="L230" s="189"/>
      <c r="M230" s="190" t="s">
        <v>1</v>
      </c>
      <c r="N230" s="191" t="s">
        <v>35</v>
      </c>
      <c r="P230" s="138">
        <f t="shared" si="1"/>
        <v>0</v>
      </c>
      <c r="Q230" s="138">
        <v>9.8999999999999999E-4</v>
      </c>
      <c r="R230" s="138">
        <f t="shared" si="2"/>
        <v>4.9499999999999995E-3</v>
      </c>
      <c r="S230" s="138">
        <v>0</v>
      </c>
      <c r="T230" s="139">
        <f t="shared" si="3"/>
        <v>0</v>
      </c>
      <c r="AR230" s="140" t="s">
        <v>145</v>
      </c>
      <c r="AT230" s="140" t="s">
        <v>301</v>
      </c>
      <c r="AU230" s="140" t="s">
        <v>79</v>
      </c>
      <c r="AY230" s="17" t="s">
        <v>117</v>
      </c>
      <c r="BE230" s="141">
        <f t="shared" si="4"/>
        <v>0</v>
      </c>
      <c r="BF230" s="141">
        <f t="shared" si="5"/>
        <v>0</v>
      </c>
      <c r="BG230" s="141">
        <f t="shared" si="6"/>
        <v>0</v>
      </c>
      <c r="BH230" s="141">
        <f t="shared" si="7"/>
        <v>0</v>
      </c>
      <c r="BI230" s="141">
        <f t="shared" si="8"/>
        <v>0</v>
      </c>
      <c r="BJ230" s="17" t="s">
        <v>77</v>
      </c>
      <c r="BK230" s="141">
        <f t="shared" si="9"/>
        <v>0</v>
      </c>
      <c r="BL230" s="17" t="s">
        <v>122</v>
      </c>
      <c r="BM230" s="140" t="s">
        <v>1296</v>
      </c>
    </row>
    <row r="231" spans="2:65" s="1" customFormat="1" ht="24.15" customHeight="1" x14ac:dyDescent="0.2">
      <c r="B231" s="127"/>
      <c r="C231" s="128" t="s">
        <v>439</v>
      </c>
      <c r="D231" s="128" t="s">
        <v>118</v>
      </c>
      <c r="E231" s="129" t="s">
        <v>1073</v>
      </c>
      <c r="F231" s="130" t="s">
        <v>1297</v>
      </c>
      <c r="G231" s="131" t="s">
        <v>126</v>
      </c>
      <c r="H231" s="132">
        <v>2</v>
      </c>
      <c r="I231" s="133"/>
      <c r="J231" s="134">
        <f t="shared" si="0"/>
        <v>0</v>
      </c>
      <c r="K231" s="135"/>
      <c r="L231" s="32"/>
      <c r="M231" s="136" t="s">
        <v>1</v>
      </c>
      <c r="N231" s="137" t="s">
        <v>35</v>
      </c>
      <c r="P231" s="138">
        <f t="shared" si="1"/>
        <v>0</v>
      </c>
      <c r="Q231" s="138">
        <v>0.36488999999999999</v>
      </c>
      <c r="R231" s="138">
        <f t="shared" si="2"/>
        <v>0.72977999999999998</v>
      </c>
      <c r="S231" s="138">
        <v>0</v>
      </c>
      <c r="T231" s="139">
        <f t="shared" si="3"/>
        <v>0</v>
      </c>
      <c r="AR231" s="140" t="s">
        <v>122</v>
      </c>
      <c r="AT231" s="140" t="s">
        <v>118</v>
      </c>
      <c r="AU231" s="140" t="s">
        <v>79</v>
      </c>
      <c r="AY231" s="17" t="s">
        <v>117</v>
      </c>
      <c r="BE231" s="141">
        <f t="shared" si="4"/>
        <v>0</v>
      </c>
      <c r="BF231" s="141">
        <f t="shared" si="5"/>
        <v>0</v>
      </c>
      <c r="BG231" s="141">
        <f t="shared" si="6"/>
        <v>0</v>
      </c>
      <c r="BH231" s="141">
        <f t="shared" si="7"/>
        <v>0</v>
      </c>
      <c r="BI231" s="141">
        <f t="shared" si="8"/>
        <v>0</v>
      </c>
      <c r="BJ231" s="17" t="s">
        <v>77</v>
      </c>
      <c r="BK231" s="141">
        <f t="shared" si="9"/>
        <v>0</v>
      </c>
      <c r="BL231" s="17" t="s">
        <v>122</v>
      </c>
      <c r="BM231" s="140" t="s">
        <v>1298</v>
      </c>
    </row>
    <row r="232" spans="2:65" s="1" customFormat="1" ht="76.8" x14ac:dyDescent="0.2">
      <c r="B232" s="32"/>
      <c r="D232" s="154" t="s">
        <v>317</v>
      </c>
      <c r="F232" s="192" t="s">
        <v>1299</v>
      </c>
      <c r="I232" s="193"/>
      <c r="L232" s="32"/>
      <c r="M232" s="194"/>
      <c r="T232" s="56"/>
      <c r="AT232" s="17" t="s">
        <v>317</v>
      </c>
      <c r="AU232" s="17" t="s">
        <v>79</v>
      </c>
    </row>
    <row r="233" spans="2:65" s="1" customFormat="1" ht="24.15" customHeight="1" x14ac:dyDescent="0.2">
      <c r="B233" s="127"/>
      <c r="C233" s="128" t="s">
        <v>443</v>
      </c>
      <c r="D233" s="128" t="s">
        <v>118</v>
      </c>
      <c r="E233" s="129" t="s">
        <v>1077</v>
      </c>
      <c r="F233" s="130" t="s">
        <v>1300</v>
      </c>
      <c r="G233" s="131" t="s">
        <v>126</v>
      </c>
      <c r="H233" s="132">
        <v>5</v>
      </c>
      <c r="I233" s="133"/>
      <c r="J233" s="134">
        <f>ROUND(I233*H233,2)</f>
        <v>0</v>
      </c>
      <c r="K233" s="135"/>
      <c r="L233" s="32"/>
      <c r="M233" s="136" t="s">
        <v>1</v>
      </c>
      <c r="N233" s="137" t="s">
        <v>35</v>
      </c>
      <c r="P233" s="138">
        <f>O233*H233</f>
        <v>0</v>
      </c>
      <c r="Q233" s="138">
        <v>0.36488999999999999</v>
      </c>
      <c r="R233" s="138">
        <f>Q233*H233</f>
        <v>1.8244499999999999</v>
      </c>
      <c r="S233" s="138">
        <v>0</v>
      </c>
      <c r="T233" s="139">
        <f>S233*H233</f>
        <v>0</v>
      </c>
      <c r="AR233" s="140" t="s">
        <v>122</v>
      </c>
      <c r="AT233" s="140" t="s">
        <v>118</v>
      </c>
      <c r="AU233" s="140" t="s">
        <v>79</v>
      </c>
      <c r="AY233" s="17" t="s">
        <v>117</v>
      </c>
      <c r="BE233" s="141">
        <f>IF(N233="základní",J233,0)</f>
        <v>0</v>
      </c>
      <c r="BF233" s="141">
        <f>IF(N233="snížená",J233,0)</f>
        <v>0</v>
      </c>
      <c r="BG233" s="141">
        <f>IF(N233="zákl. přenesená",J233,0)</f>
        <v>0</v>
      </c>
      <c r="BH233" s="141">
        <f>IF(N233="sníž. přenesená",J233,0)</f>
        <v>0</v>
      </c>
      <c r="BI233" s="141">
        <f>IF(N233="nulová",J233,0)</f>
        <v>0</v>
      </c>
      <c r="BJ233" s="17" t="s">
        <v>77</v>
      </c>
      <c r="BK233" s="141">
        <f>ROUND(I233*H233,2)</f>
        <v>0</v>
      </c>
      <c r="BL233" s="17" t="s">
        <v>122</v>
      </c>
      <c r="BM233" s="140" t="s">
        <v>1301</v>
      </c>
    </row>
    <row r="234" spans="2:65" s="1" customFormat="1" ht="76.8" x14ac:dyDescent="0.2">
      <c r="B234" s="32"/>
      <c r="D234" s="154" t="s">
        <v>317</v>
      </c>
      <c r="F234" s="192" t="s">
        <v>1084</v>
      </c>
      <c r="I234" s="193"/>
      <c r="L234" s="32"/>
      <c r="M234" s="194"/>
      <c r="T234" s="56"/>
      <c r="AT234" s="17" t="s">
        <v>317</v>
      </c>
      <c r="AU234" s="17" t="s">
        <v>79</v>
      </c>
    </row>
    <row r="235" spans="2:65" s="1" customFormat="1" ht="24.15" customHeight="1" x14ac:dyDescent="0.2">
      <c r="B235" s="127"/>
      <c r="C235" s="128" t="s">
        <v>447</v>
      </c>
      <c r="D235" s="128" t="s">
        <v>118</v>
      </c>
      <c r="E235" s="129" t="s">
        <v>1081</v>
      </c>
      <c r="F235" s="130" t="s">
        <v>1302</v>
      </c>
      <c r="G235" s="131" t="s">
        <v>126</v>
      </c>
      <c r="H235" s="132">
        <v>1</v>
      </c>
      <c r="I235" s="133"/>
      <c r="J235" s="134">
        <f>ROUND(I235*H235,2)</f>
        <v>0</v>
      </c>
      <c r="K235" s="135"/>
      <c r="L235" s="32"/>
      <c r="M235" s="136" t="s">
        <v>1</v>
      </c>
      <c r="N235" s="137" t="s">
        <v>35</v>
      </c>
      <c r="P235" s="138">
        <f>O235*H235</f>
        <v>0</v>
      </c>
      <c r="Q235" s="138">
        <v>0.36488999999999999</v>
      </c>
      <c r="R235" s="138">
        <f>Q235*H235</f>
        <v>0.36488999999999999</v>
      </c>
      <c r="S235" s="138">
        <v>0</v>
      </c>
      <c r="T235" s="139">
        <f>S235*H235</f>
        <v>0</v>
      </c>
      <c r="AR235" s="140" t="s">
        <v>122</v>
      </c>
      <c r="AT235" s="140" t="s">
        <v>118</v>
      </c>
      <c r="AU235" s="140" t="s">
        <v>79</v>
      </c>
      <c r="AY235" s="17" t="s">
        <v>117</v>
      </c>
      <c r="BE235" s="141">
        <f>IF(N235="základní",J235,0)</f>
        <v>0</v>
      </c>
      <c r="BF235" s="141">
        <f>IF(N235="snížená",J235,0)</f>
        <v>0</v>
      </c>
      <c r="BG235" s="141">
        <f>IF(N235="zákl. přenesená",J235,0)</f>
        <v>0</v>
      </c>
      <c r="BH235" s="141">
        <f>IF(N235="sníž. přenesená",J235,0)</f>
        <v>0</v>
      </c>
      <c r="BI235" s="141">
        <f>IF(N235="nulová",J235,0)</f>
        <v>0</v>
      </c>
      <c r="BJ235" s="17" t="s">
        <v>77</v>
      </c>
      <c r="BK235" s="141">
        <f>ROUND(I235*H235,2)</f>
        <v>0</v>
      </c>
      <c r="BL235" s="17" t="s">
        <v>122</v>
      </c>
      <c r="BM235" s="140" t="s">
        <v>1303</v>
      </c>
    </row>
    <row r="236" spans="2:65" s="1" customFormat="1" ht="76.8" x14ac:dyDescent="0.2">
      <c r="B236" s="32"/>
      <c r="D236" s="154" t="s">
        <v>317</v>
      </c>
      <c r="F236" s="192" t="s">
        <v>1084</v>
      </c>
      <c r="I236" s="193"/>
      <c r="L236" s="32"/>
      <c r="M236" s="194"/>
      <c r="T236" s="56"/>
      <c r="AT236" s="17" t="s">
        <v>317</v>
      </c>
      <c r="AU236" s="17" t="s">
        <v>79</v>
      </c>
    </row>
    <row r="237" spans="2:65" s="1" customFormat="1" ht="24.15" customHeight="1" x14ac:dyDescent="0.2">
      <c r="B237" s="127"/>
      <c r="C237" s="128" t="s">
        <v>451</v>
      </c>
      <c r="D237" s="128" t="s">
        <v>118</v>
      </c>
      <c r="E237" s="129" t="s">
        <v>1304</v>
      </c>
      <c r="F237" s="130" t="s">
        <v>1305</v>
      </c>
      <c r="G237" s="131" t="s">
        <v>126</v>
      </c>
      <c r="H237" s="132">
        <v>13</v>
      </c>
      <c r="I237" s="133"/>
      <c r="J237" s="134">
        <f>ROUND(I237*H237,2)</f>
        <v>0</v>
      </c>
      <c r="K237" s="135"/>
      <c r="L237" s="32"/>
      <c r="M237" s="136" t="s">
        <v>1</v>
      </c>
      <c r="N237" s="137" t="s">
        <v>35</v>
      </c>
      <c r="P237" s="138">
        <f>O237*H237</f>
        <v>0</v>
      </c>
      <c r="Q237" s="138">
        <v>0.12422</v>
      </c>
      <c r="R237" s="138">
        <f>Q237*H237</f>
        <v>1.61486</v>
      </c>
      <c r="S237" s="138">
        <v>0</v>
      </c>
      <c r="T237" s="139">
        <f>S237*H237</f>
        <v>0</v>
      </c>
      <c r="AR237" s="140" t="s">
        <v>122</v>
      </c>
      <c r="AT237" s="140" t="s">
        <v>118</v>
      </c>
      <c r="AU237" s="140" t="s">
        <v>79</v>
      </c>
      <c r="AY237" s="17" t="s">
        <v>117</v>
      </c>
      <c r="BE237" s="141">
        <f>IF(N237="základní",J237,0)</f>
        <v>0</v>
      </c>
      <c r="BF237" s="141">
        <f>IF(N237="snížená",J237,0)</f>
        <v>0</v>
      </c>
      <c r="BG237" s="141">
        <f>IF(N237="zákl. přenesená",J237,0)</f>
        <v>0</v>
      </c>
      <c r="BH237" s="141">
        <f>IF(N237="sníž. přenesená",J237,0)</f>
        <v>0</v>
      </c>
      <c r="BI237" s="141">
        <f>IF(N237="nulová",J237,0)</f>
        <v>0</v>
      </c>
      <c r="BJ237" s="17" t="s">
        <v>77</v>
      </c>
      <c r="BK237" s="141">
        <f>ROUND(I237*H237,2)</f>
        <v>0</v>
      </c>
      <c r="BL237" s="17" t="s">
        <v>122</v>
      </c>
      <c r="BM237" s="140" t="s">
        <v>1306</v>
      </c>
    </row>
    <row r="238" spans="2:65" s="1" customFormat="1" ht="57.6" x14ac:dyDescent="0.2">
      <c r="B238" s="32"/>
      <c r="D238" s="154" t="s">
        <v>317</v>
      </c>
      <c r="F238" s="192" t="s">
        <v>1307</v>
      </c>
      <c r="I238" s="193"/>
      <c r="L238" s="32"/>
      <c r="M238" s="194"/>
      <c r="T238" s="56"/>
      <c r="AT238" s="17" t="s">
        <v>317</v>
      </c>
      <c r="AU238" s="17" t="s">
        <v>79</v>
      </c>
    </row>
    <row r="239" spans="2:65" s="1" customFormat="1" ht="16.5" customHeight="1" x14ac:dyDescent="0.2">
      <c r="B239" s="127"/>
      <c r="C239" s="128" t="s">
        <v>455</v>
      </c>
      <c r="D239" s="128" t="s">
        <v>118</v>
      </c>
      <c r="E239" s="129" t="s">
        <v>1308</v>
      </c>
      <c r="F239" s="130" t="s">
        <v>1309</v>
      </c>
      <c r="G239" s="131" t="s">
        <v>126</v>
      </c>
      <c r="H239" s="132">
        <v>1</v>
      </c>
      <c r="I239" s="133"/>
      <c r="J239" s="134">
        <f>ROUND(I239*H239,2)</f>
        <v>0</v>
      </c>
      <c r="K239" s="135"/>
      <c r="L239" s="32"/>
      <c r="M239" s="136" t="s">
        <v>1</v>
      </c>
      <c r="N239" s="137" t="s">
        <v>35</v>
      </c>
      <c r="P239" s="138">
        <f>O239*H239</f>
        <v>0</v>
      </c>
      <c r="Q239" s="138">
        <v>0</v>
      </c>
      <c r="R239" s="138">
        <f>Q239*H239</f>
        <v>0</v>
      </c>
      <c r="S239" s="138">
        <v>0</v>
      </c>
      <c r="T239" s="139">
        <f>S239*H239</f>
        <v>0</v>
      </c>
      <c r="AR239" s="140" t="s">
        <v>122</v>
      </c>
      <c r="AT239" s="140" t="s">
        <v>118</v>
      </c>
      <c r="AU239" s="140" t="s">
        <v>79</v>
      </c>
      <c r="AY239" s="17" t="s">
        <v>117</v>
      </c>
      <c r="BE239" s="141">
        <f>IF(N239="základní",J239,0)</f>
        <v>0</v>
      </c>
      <c r="BF239" s="141">
        <f>IF(N239="snížená",J239,0)</f>
        <v>0</v>
      </c>
      <c r="BG239" s="141">
        <f>IF(N239="zákl. přenesená",J239,0)</f>
        <v>0</v>
      </c>
      <c r="BH239" s="141">
        <f>IF(N239="sníž. přenesená",J239,0)</f>
        <v>0</v>
      </c>
      <c r="BI239" s="141">
        <f>IF(N239="nulová",J239,0)</f>
        <v>0</v>
      </c>
      <c r="BJ239" s="17" t="s">
        <v>77</v>
      </c>
      <c r="BK239" s="141">
        <f>ROUND(I239*H239,2)</f>
        <v>0</v>
      </c>
      <c r="BL239" s="17" t="s">
        <v>122</v>
      </c>
      <c r="BM239" s="140" t="s">
        <v>1310</v>
      </c>
    </row>
    <row r="240" spans="2:65" s="1" customFormat="1" ht="86.4" x14ac:dyDescent="0.2">
      <c r="B240" s="32"/>
      <c r="D240" s="154" t="s">
        <v>317</v>
      </c>
      <c r="F240" s="192" t="s">
        <v>1311</v>
      </c>
      <c r="I240" s="193"/>
      <c r="L240" s="32"/>
      <c r="M240" s="194"/>
      <c r="T240" s="56"/>
      <c r="AT240" s="17" t="s">
        <v>317</v>
      </c>
      <c r="AU240" s="17" t="s">
        <v>79</v>
      </c>
    </row>
    <row r="241" spans="2:65" s="1" customFormat="1" ht="24.15" customHeight="1" x14ac:dyDescent="0.2">
      <c r="B241" s="127"/>
      <c r="C241" s="128" t="s">
        <v>459</v>
      </c>
      <c r="D241" s="128" t="s">
        <v>118</v>
      </c>
      <c r="E241" s="129" t="s">
        <v>1312</v>
      </c>
      <c r="F241" s="130" t="s">
        <v>1313</v>
      </c>
      <c r="G241" s="131" t="s">
        <v>221</v>
      </c>
      <c r="H241" s="132">
        <v>3.26</v>
      </c>
      <c r="I241" s="133"/>
      <c r="J241" s="134">
        <f>ROUND(I241*H241,2)</f>
        <v>0</v>
      </c>
      <c r="K241" s="135"/>
      <c r="L241" s="32"/>
      <c r="M241" s="136" t="s">
        <v>1</v>
      </c>
      <c r="N241" s="137" t="s">
        <v>35</v>
      </c>
      <c r="P241" s="138">
        <f>O241*H241</f>
        <v>0</v>
      </c>
      <c r="Q241" s="138">
        <v>0</v>
      </c>
      <c r="R241" s="138">
        <f>Q241*H241</f>
        <v>0</v>
      </c>
      <c r="S241" s="138">
        <v>0</v>
      </c>
      <c r="T241" s="139">
        <f>S241*H241</f>
        <v>0</v>
      </c>
      <c r="AR241" s="140" t="s">
        <v>122</v>
      </c>
      <c r="AT241" s="140" t="s">
        <v>118</v>
      </c>
      <c r="AU241" s="140" t="s">
        <v>79</v>
      </c>
      <c r="AY241" s="17" t="s">
        <v>117</v>
      </c>
      <c r="BE241" s="141">
        <f>IF(N241="základní",J241,0)</f>
        <v>0</v>
      </c>
      <c r="BF241" s="141">
        <f>IF(N241="snížená",J241,0)</f>
        <v>0</v>
      </c>
      <c r="BG241" s="141">
        <f>IF(N241="zákl. přenesená",J241,0)</f>
        <v>0</v>
      </c>
      <c r="BH241" s="141">
        <f>IF(N241="sníž. přenesená",J241,0)</f>
        <v>0</v>
      </c>
      <c r="BI241" s="141">
        <f>IF(N241="nulová",J241,0)</f>
        <v>0</v>
      </c>
      <c r="BJ241" s="17" t="s">
        <v>77</v>
      </c>
      <c r="BK241" s="141">
        <f>ROUND(I241*H241,2)</f>
        <v>0</v>
      </c>
      <c r="BL241" s="17" t="s">
        <v>122</v>
      </c>
      <c r="BM241" s="140" t="s">
        <v>1314</v>
      </c>
    </row>
    <row r="242" spans="2:65" s="12" customFormat="1" x14ac:dyDescent="0.2">
      <c r="B242" s="153"/>
      <c r="D242" s="154" t="s">
        <v>191</v>
      </c>
      <c r="E242" s="155" t="s">
        <v>1</v>
      </c>
      <c r="F242" s="156" t="s">
        <v>1315</v>
      </c>
      <c r="H242" s="157">
        <v>2.96</v>
      </c>
      <c r="I242" s="158"/>
      <c r="L242" s="153"/>
      <c r="M242" s="159"/>
      <c r="T242" s="160"/>
      <c r="AT242" s="155" t="s">
        <v>191</v>
      </c>
      <c r="AU242" s="155" t="s">
        <v>79</v>
      </c>
      <c r="AV242" s="12" t="s">
        <v>79</v>
      </c>
      <c r="AW242" s="12" t="s">
        <v>27</v>
      </c>
      <c r="AX242" s="12" t="s">
        <v>70</v>
      </c>
      <c r="AY242" s="155" t="s">
        <v>117</v>
      </c>
    </row>
    <row r="243" spans="2:65" s="12" customFormat="1" x14ac:dyDescent="0.2">
      <c r="B243" s="153"/>
      <c r="D243" s="154" t="s">
        <v>191</v>
      </c>
      <c r="E243" s="155" t="s">
        <v>1</v>
      </c>
      <c r="F243" s="156" t="s">
        <v>1316</v>
      </c>
      <c r="H243" s="157">
        <v>0.3</v>
      </c>
      <c r="I243" s="158"/>
      <c r="L243" s="153"/>
      <c r="M243" s="159"/>
      <c r="T243" s="160"/>
      <c r="AT243" s="155" t="s">
        <v>191</v>
      </c>
      <c r="AU243" s="155" t="s">
        <v>79</v>
      </c>
      <c r="AV243" s="12" t="s">
        <v>79</v>
      </c>
      <c r="AW243" s="12" t="s">
        <v>27</v>
      </c>
      <c r="AX243" s="12" t="s">
        <v>70</v>
      </c>
      <c r="AY243" s="155" t="s">
        <v>117</v>
      </c>
    </row>
    <row r="244" spans="2:65" s="15" customFormat="1" x14ac:dyDescent="0.2">
      <c r="B244" s="174"/>
      <c r="D244" s="154" t="s">
        <v>191</v>
      </c>
      <c r="E244" s="175" t="s">
        <v>1</v>
      </c>
      <c r="F244" s="176" t="s">
        <v>241</v>
      </c>
      <c r="H244" s="177">
        <v>3.26</v>
      </c>
      <c r="I244" s="178"/>
      <c r="L244" s="174"/>
      <c r="M244" s="179"/>
      <c r="T244" s="180"/>
      <c r="AT244" s="175" t="s">
        <v>191</v>
      </c>
      <c r="AU244" s="175" t="s">
        <v>79</v>
      </c>
      <c r="AV244" s="15" t="s">
        <v>122</v>
      </c>
      <c r="AW244" s="15" t="s">
        <v>27</v>
      </c>
      <c r="AX244" s="15" t="s">
        <v>77</v>
      </c>
      <c r="AY244" s="175" t="s">
        <v>117</v>
      </c>
    </row>
    <row r="245" spans="2:65" s="1" customFormat="1" ht="24.15" customHeight="1" x14ac:dyDescent="0.2">
      <c r="B245" s="127"/>
      <c r="C245" s="128" t="s">
        <v>463</v>
      </c>
      <c r="D245" s="128" t="s">
        <v>118</v>
      </c>
      <c r="E245" s="129" t="s">
        <v>1099</v>
      </c>
      <c r="F245" s="130" t="s">
        <v>1100</v>
      </c>
      <c r="G245" s="131" t="s">
        <v>189</v>
      </c>
      <c r="H245" s="132">
        <v>32</v>
      </c>
      <c r="I245" s="133"/>
      <c r="J245" s="134">
        <f t="shared" ref="J245:J250" si="10">ROUND(I245*H245,2)</f>
        <v>0</v>
      </c>
      <c r="K245" s="135"/>
      <c r="L245" s="32"/>
      <c r="M245" s="136" t="s">
        <v>1</v>
      </c>
      <c r="N245" s="137" t="s">
        <v>35</v>
      </c>
      <c r="P245" s="138">
        <f t="shared" ref="P245:P250" si="11">O245*H245</f>
        <v>0</v>
      </c>
      <c r="Q245" s="138">
        <v>1.2999999999999999E-4</v>
      </c>
      <c r="R245" s="138">
        <f t="shared" ref="R245:R250" si="12">Q245*H245</f>
        <v>4.1599999999999996E-3</v>
      </c>
      <c r="S245" s="138">
        <v>0</v>
      </c>
      <c r="T245" s="139">
        <f t="shared" ref="T245:T250" si="13">S245*H245</f>
        <v>0</v>
      </c>
      <c r="AR245" s="140" t="s">
        <v>122</v>
      </c>
      <c r="AT245" s="140" t="s">
        <v>118</v>
      </c>
      <c r="AU245" s="140" t="s">
        <v>79</v>
      </c>
      <c r="AY245" s="17" t="s">
        <v>117</v>
      </c>
      <c r="BE245" s="141">
        <f t="shared" ref="BE245:BE250" si="14">IF(N245="základní",J245,0)</f>
        <v>0</v>
      </c>
      <c r="BF245" s="141">
        <f t="shared" ref="BF245:BF250" si="15">IF(N245="snížená",J245,0)</f>
        <v>0</v>
      </c>
      <c r="BG245" s="141">
        <f t="shared" ref="BG245:BG250" si="16">IF(N245="zákl. přenesená",J245,0)</f>
        <v>0</v>
      </c>
      <c r="BH245" s="141">
        <f t="shared" ref="BH245:BH250" si="17">IF(N245="sníž. přenesená",J245,0)</f>
        <v>0</v>
      </c>
      <c r="BI245" s="141">
        <f t="shared" ref="BI245:BI250" si="18">IF(N245="nulová",J245,0)</f>
        <v>0</v>
      </c>
      <c r="BJ245" s="17" t="s">
        <v>77</v>
      </c>
      <c r="BK245" s="141">
        <f t="shared" ref="BK245:BK250" si="19">ROUND(I245*H245,2)</f>
        <v>0</v>
      </c>
      <c r="BL245" s="17" t="s">
        <v>122</v>
      </c>
      <c r="BM245" s="140" t="s">
        <v>1317</v>
      </c>
    </row>
    <row r="246" spans="2:65" s="1" customFormat="1" ht="24.15" customHeight="1" x14ac:dyDescent="0.2">
      <c r="B246" s="127"/>
      <c r="C246" s="128" t="s">
        <v>467</v>
      </c>
      <c r="D246" s="128" t="s">
        <v>118</v>
      </c>
      <c r="E246" s="129" t="s">
        <v>1102</v>
      </c>
      <c r="F246" s="130" t="s">
        <v>1103</v>
      </c>
      <c r="G246" s="131" t="s">
        <v>189</v>
      </c>
      <c r="H246" s="132">
        <v>43</v>
      </c>
      <c r="I246" s="133"/>
      <c r="J246" s="134">
        <f t="shared" si="10"/>
        <v>0</v>
      </c>
      <c r="K246" s="135"/>
      <c r="L246" s="32"/>
      <c r="M246" s="136" t="s">
        <v>1</v>
      </c>
      <c r="N246" s="137" t="s">
        <v>35</v>
      </c>
      <c r="P246" s="138">
        <f t="shared" si="11"/>
        <v>0</v>
      </c>
      <c r="Q246" s="138">
        <v>1.2999999999999999E-4</v>
      </c>
      <c r="R246" s="138">
        <f t="shared" si="12"/>
        <v>5.5899999999999995E-3</v>
      </c>
      <c r="S246" s="138">
        <v>0</v>
      </c>
      <c r="T246" s="139">
        <f t="shared" si="13"/>
        <v>0</v>
      </c>
      <c r="AR246" s="140" t="s">
        <v>122</v>
      </c>
      <c r="AT246" s="140" t="s">
        <v>118</v>
      </c>
      <c r="AU246" s="140" t="s">
        <v>79</v>
      </c>
      <c r="AY246" s="17" t="s">
        <v>117</v>
      </c>
      <c r="BE246" s="141">
        <f t="shared" si="14"/>
        <v>0</v>
      </c>
      <c r="BF246" s="141">
        <f t="shared" si="15"/>
        <v>0</v>
      </c>
      <c r="BG246" s="141">
        <f t="shared" si="16"/>
        <v>0</v>
      </c>
      <c r="BH246" s="141">
        <f t="shared" si="17"/>
        <v>0</v>
      </c>
      <c r="BI246" s="141">
        <f t="shared" si="18"/>
        <v>0</v>
      </c>
      <c r="BJ246" s="17" t="s">
        <v>77</v>
      </c>
      <c r="BK246" s="141">
        <f t="shared" si="19"/>
        <v>0</v>
      </c>
      <c r="BL246" s="17" t="s">
        <v>122</v>
      </c>
      <c r="BM246" s="140" t="s">
        <v>1318</v>
      </c>
    </row>
    <row r="247" spans="2:65" s="1" customFormat="1" ht="24.15" customHeight="1" x14ac:dyDescent="0.2">
      <c r="B247" s="127"/>
      <c r="C247" s="128" t="s">
        <v>471</v>
      </c>
      <c r="D247" s="128" t="s">
        <v>118</v>
      </c>
      <c r="E247" s="129" t="s">
        <v>1105</v>
      </c>
      <c r="F247" s="130" t="s">
        <v>1106</v>
      </c>
      <c r="G247" s="131" t="s">
        <v>189</v>
      </c>
      <c r="H247" s="132">
        <v>183</v>
      </c>
      <c r="I247" s="133"/>
      <c r="J247" s="134">
        <f t="shared" si="10"/>
        <v>0</v>
      </c>
      <c r="K247" s="135"/>
      <c r="L247" s="32"/>
      <c r="M247" s="136" t="s">
        <v>1</v>
      </c>
      <c r="N247" s="137" t="s">
        <v>35</v>
      </c>
      <c r="P247" s="138">
        <f t="shared" si="11"/>
        <v>0</v>
      </c>
      <c r="Q247" s="138">
        <v>1.2999999999999999E-4</v>
      </c>
      <c r="R247" s="138">
        <f t="shared" si="12"/>
        <v>2.3789999999999999E-2</v>
      </c>
      <c r="S247" s="138">
        <v>0</v>
      </c>
      <c r="T247" s="139">
        <f t="shared" si="13"/>
        <v>0</v>
      </c>
      <c r="AR247" s="140" t="s">
        <v>122</v>
      </c>
      <c r="AT247" s="140" t="s">
        <v>118</v>
      </c>
      <c r="AU247" s="140" t="s">
        <v>79</v>
      </c>
      <c r="AY247" s="17" t="s">
        <v>117</v>
      </c>
      <c r="BE247" s="141">
        <f t="shared" si="14"/>
        <v>0</v>
      </c>
      <c r="BF247" s="141">
        <f t="shared" si="15"/>
        <v>0</v>
      </c>
      <c r="BG247" s="141">
        <f t="shared" si="16"/>
        <v>0</v>
      </c>
      <c r="BH247" s="141">
        <f t="shared" si="17"/>
        <v>0</v>
      </c>
      <c r="BI247" s="141">
        <f t="shared" si="18"/>
        <v>0</v>
      </c>
      <c r="BJ247" s="17" t="s">
        <v>77</v>
      </c>
      <c r="BK247" s="141">
        <f t="shared" si="19"/>
        <v>0</v>
      </c>
      <c r="BL247" s="17" t="s">
        <v>122</v>
      </c>
      <c r="BM247" s="140" t="s">
        <v>1319</v>
      </c>
    </row>
    <row r="248" spans="2:65" s="1" customFormat="1" ht="24.15" customHeight="1" x14ac:dyDescent="0.2">
      <c r="B248" s="127"/>
      <c r="C248" s="128" t="s">
        <v>475</v>
      </c>
      <c r="D248" s="128" t="s">
        <v>118</v>
      </c>
      <c r="E248" s="129" t="s">
        <v>720</v>
      </c>
      <c r="F248" s="130" t="s">
        <v>1320</v>
      </c>
      <c r="G248" s="131" t="s">
        <v>738</v>
      </c>
      <c r="H248" s="132">
        <v>6</v>
      </c>
      <c r="I248" s="133"/>
      <c r="J248" s="134">
        <f t="shared" si="10"/>
        <v>0</v>
      </c>
      <c r="K248" s="135"/>
      <c r="L248" s="32"/>
      <c r="M248" s="136" t="s">
        <v>1</v>
      </c>
      <c r="N248" s="137" t="s">
        <v>35</v>
      </c>
      <c r="P248" s="138">
        <f t="shared" si="11"/>
        <v>0</v>
      </c>
      <c r="Q248" s="138">
        <v>0</v>
      </c>
      <c r="R248" s="138">
        <f t="shared" si="12"/>
        <v>0</v>
      </c>
      <c r="S248" s="138">
        <v>0</v>
      </c>
      <c r="T248" s="139">
        <f t="shared" si="13"/>
        <v>0</v>
      </c>
      <c r="AR248" s="140" t="s">
        <v>122</v>
      </c>
      <c r="AT248" s="140" t="s">
        <v>118</v>
      </c>
      <c r="AU248" s="140" t="s">
        <v>79</v>
      </c>
      <c r="AY248" s="17" t="s">
        <v>117</v>
      </c>
      <c r="BE248" s="141">
        <f t="shared" si="14"/>
        <v>0</v>
      </c>
      <c r="BF248" s="141">
        <f t="shared" si="15"/>
        <v>0</v>
      </c>
      <c r="BG248" s="141">
        <f t="shared" si="16"/>
        <v>0</v>
      </c>
      <c r="BH248" s="141">
        <f t="shared" si="17"/>
        <v>0</v>
      </c>
      <c r="BI248" s="141">
        <f t="shared" si="18"/>
        <v>0</v>
      </c>
      <c r="BJ248" s="17" t="s">
        <v>77</v>
      </c>
      <c r="BK248" s="141">
        <f t="shared" si="19"/>
        <v>0</v>
      </c>
      <c r="BL248" s="17" t="s">
        <v>122</v>
      </c>
      <c r="BM248" s="140" t="s">
        <v>1321</v>
      </c>
    </row>
    <row r="249" spans="2:65" s="1" customFormat="1" ht="16.5" customHeight="1" x14ac:dyDescent="0.2">
      <c r="B249" s="127"/>
      <c r="C249" s="128" t="s">
        <v>479</v>
      </c>
      <c r="D249" s="128" t="s">
        <v>118</v>
      </c>
      <c r="E249" s="129" t="s">
        <v>724</v>
      </c>
      <c r="F249" s="130" t="s">
        <v>1322</v>
      </c>
      <c r="G249" s="131" t="s">
        <v>189</v>
      </c>
      <c r="H249" s="132">
        <v>258</v>
      </c>
      <c r="I249" s="133"/>
      <c r="J249" s="134">
        <f t="shared" si="10"/>
        <v>0</v>
      </c>
      <c r="K249" s="135"/>
      <c r="L249" s="32"/>
      <c r="M249" s="136" t="s">
        <v>1</v>
      </c>
      <c r="N249" s="137" t="s">
        <v>35</v>
      </c>
      <c r="P249" s="138">
        <f t="shared" si="11"/>
        <v>0</v>
      </c>
      <c r="Q249" s="138">
        <v>0</v>
      </c>
      <c r="R249" s="138">
        <f t="shared" si="12"/>
        <v>0</v>
      </c>
      <c r="S249" s="138">
        <v>0</v>
      </c>
      <c r="T249" s="139">
        <f t="shared" si="13"/>
        <v>0</v>
      </c>
      <c r="AR249" s="140" t="s">
        <v>122</v>
      </c>
      <c r="AT249" s="140" t="s">
        <v>118</v>
      </c>
      <c r="AU249" s="140" t="s">
        <v>79</v>
      </c>
      <c r="AY249" s="17" t="s">
        <v>117</v>
      </c>
      <c r="BE249" s="141">
        <f t="shared" si="14"/>
        <v>0</v>
      </c>
      <c r="BF249" s="141">
        <f t="shared" si="15"/>
        <v>0</v>
      </c>
      <c r="BG249" s="141">
        <f t="shared" si="16"/>
        <v>0</v>
      </c>
      <c r="BH249" s="141">
        <f t="shared" si="17"/>
        <v>0</v>
      </c>
      <c r="BI249" s="141">
        <f t="shared" si="18"/>
        <v>0</v>
      </c>
      <c r="BJ249" s="17" t="s">
        <v>77</v>
      </c>
      <c r="BK249" s="141">
        <f t="shared" si="19"/>
        <v>0</v>
      </c>
      <c r="BL249" s="17" t="s">
        <v>122</v>
      </c>
      <c r="BM249" s="140" t="s">
        <v>1323</v>
      </c>
    </row>
    <row r="250" spans="2:65" s="1" customFormat="1" ht="16.5" customHeight="1" x14ac:dyDescent="0.2">
      <c r="B250" s="127"/>
      <c r="C250" s="128" t="s">
        <v>483</v>
      </c>
      <c r="D250" s="128" t="s">
        <v>118</v>
      </c>
      <c r="E250" s="129" t="s">
        <v>728</v>
      </c>
      <c r="F250" s="130" t="s">
        <v>1324</v>
      </c>
      <c r="G250" s="131" t="s">
        <v>221</v>
      </c>
      <c r="H250" s="132">
        <v>3.95</v>
      </c>
      <c r="I250" s="133"/>
      <c r="J250" s="134">
        <f t="shared" si="10"/>
        <v>0</v>
      </c>
      <c r="K250" s="135"/>
      <c r="L250" s="32"/>
      <c r="M250" s="136" t="s">
        <v>1</v>
      </c>
      <c r="N250" s="137" t="s">
        <v>35</v>
      </c>
      <c r="P250" s="138">
        <f t="shared" si="11"/>
        <v>0</v>
      </c>
      <c r="Q250" s="138">
        <v>0</v>
      </c>
      <c r="R250" s="138">
        <f t="shared" si="12"/>
        <v>0</v>
      </c>
      <c r="S250" s="138">
        <v>0</v>
      </c>
      <c r="T250" s="139">
        <f t="shared" si="13"/>
        <v>0</v>
      </c>
      <c r="AR250" s="140" t="s">
        <v>122</v>
      </c>
      <c r="AT250" s="140" t="s">
        <v>118</v>
      </c>
      <c r="AU250" s="140" t="s">
        <v>79</v>
      </c>
      <c r="AY250" s="17" t="s">
        <v>117</v>
      </c>
      <c r="BE250" s="141">
        <f t="shared" si="14"/>
        <v>0</v>
      </c>
      <c r="BF250" s="141">
        <f t="shared" si="15"/>
        <v>0</v>
      </c>
      <c r="BG250" s="141">
        <f t="shared" si="16"/>
        <v>0</v>
      </c>
      <c r="BH250" s="141">
        <f t="shared" si="17"/>
        <v>0</v>
      </c>
      <c r="BI250" s="141">
        <f t="shared" si="18"/>
        <v>0</v>
      </c>
      <c r="BJ250" s="17" t="s">
        <v>77</v>
      </c>
      <c r="BK250" s="141">
        <f t="shared" si="19"/>
        <v>0</v>
      </c>
      <c r="BL250" s="17" t="s">
        <v>122</v>
      </c>
      <c r="BM250" s="140" t="s">
        <v>1325</v>
      </c>
    </row>
    <row r="251" spans="2:65" s="12" customFormat="1" x14ac:dyDescent="0.2">
      <c r="B251" s="153"/>
      <c r="D251" s="154" t="s">
        <v>191</v>
      </c>
      <c r="E251" s="155" t="s">
        <v>1</v>
      </c>
      <c r="F251" s="156" t="s">
        <v>1326</v>
      </c>
      <c r="H251" s="157">
        <v>3.67</v>
      </c>
      <c r="I251" s="158"/>
      <c r="L251" s="153"/>
      <c r="M251" s="159"/>
      <c r="T251" s="160"/>
      <c r="AT251" s="155" t="s">
        <v>191</v>
      </c>
      <c r="AU251" s="155" t="s">
        <v>79</v>
      </c>
      <c r="AV251" s="12" t="s">
        <v>79</v>
      </c>
      <c r="AW251" s="12" t="s">
        <v>27</v>
      </c>
      <c r="AX251" s="12" t="s">
        <v>70</v>
      </c>
      <c r="AY251" s="155" t="s">
        <v>117</v>
      </c>
    </row>
    <row r="252" spans="2:65" s="12" customFormat="1" x14ac:dyDescent="0.2">
      <c r="B252" s="153"/>
      <c r="D252" s="154" t="s">
        <v>191</v>
      </c>
      <c r="E252" s="155" t="s">
        <v>1</v>
      </c>
      <c r="F252" s="156" t="s">
        <v>1327</v>
      </c>
      <c r="H252" s="157">
        <v>0.28000000000000003</v>
      </c>
      <c r="I252" s="158"/>
      <c r="L252" s="153"/>
      <c r="M252" s="159"/>
      <c r="T252" s="160"/>
      <c r="AT252" s="155" t="s">
        <v>191</v>
      </c>
      <c r="AU252" s="155" t="s">
        <v>79</v>
      </c>
      <c r="AV252" s="12" t="s">
        <v>79</v>
      </c>
      <c r="AW252" s="12" t="s">
        <v>27</v>
      </c>
      <c r="AX252" s="12" t="s">
        <v>70</v>
      </c>
      <c r="AY252" s="155" t="s">
        <v>117</v>
      </c>
    </row>
    <row r="253" spans="2:65" s="15" customFormat="1" x14ac:dyDescent="0.2">
      <c r="B253" s="174"/>
      <c r="D253" s="154" t="s">
        <v>191</v>
      </c>
      <c r="E253" s="175" t="s">
        <v>1</v>
      </c>
      <c r="F253" s="176" t="s">
        <v>241</v>
      </c>
      <c r="H253" s="177">
        <v>3.95</v>
      </c>
      <c r="I253" s="178"/>
      <c r="L253" s="174"/>
      <c r="M253" s="179"/>
      <c r="T253" s="180"/>
      <c r="AT253" s="175" t="s">
        <v>191</v>
      </c>
      <c r="AU253" s="175" t="s">
        <v>79</v>
      </c>
      <c r="AV253" s="15" t="s">
        <v>122</v>
      </c>
      <c r="AW253" s="15" t="s">
        <v>27</v>
      </c>
      <c r="AX253" s="15" t="s">
        <v>77</v>
      </c>
      <c r="AY253" s="175" t="s">
        <v>117</v>
      </c>
    </row>
    <row r="254" spans="2:65" s="1" customFormat="1" ht="24.15" customHeight="1" x14ac:dyDescent="0.2">
      <c r="B254" s="127"/>
      <c r="C254" s="128" t="s">
        <v>487</v>
      </c>
      <c r="D254" s="128" t="s">
        <v>118</v>
      </c>
      <c r="E254" s="129" t="s">
        <v>732</v>
      </c>
      <c r="F254" s="130" t="s">
        <v>1328</v>
      </c>
      <c r="G254" s="131" t="s">
        <v>221</v>
      </c>
      <c r="H254" s="132">
        <v>7.0000000000000007E-2</v>
      </c>
      <c r="I254" s="133"/>
      <c r="J254" s="134">
        <f>ROUND(I254*H254,2)</f>
        <v>0</v>
      </c>
      <c r="K254" s="135"/>
      <c r="L254" s="32"/>
      <c r="M254" s="136" t="s">
        <v>1</v>
      </c>
      <c r="N254" s="137" t="s">
        <v>35</v>
      </c>
      <c r="P254" s="138">
        <f>O254*H254</f>
        <v>0</v>
      </c>
      <c r="Q254" s="138">
        <v>0</v>
      </c>
      <c r="R254" s="138">
        <f>Q254*H254</f>
        <v>0</v>
      </c>
      <c r="S254" s="138">
        <v>0</v>
      </c>
      <c r="T254" s="139">
        <f>S254*H254</f>
        <v>0</v>
      </c>
      <c r="AR254" s="140" t="s">
        <v>122</v>
      </c>
      <c r="AT254" s="140" t="s">
        <v>118</v>
      </c>
      <c r="AU254" s="140" t="s">
        <v>79</v>
      </c>
      <c r="AY254" s="17" t="s">
        <v>117</v>
      </c>
      <c r="BE254" s="141">
        <f>IF(N254="základní",J254,0)</f>
        <v>0</v>
      </c>
      <c r="BF254" s="141">
        <f>IF(N254="snížená",J254,0)</f>
        <v>0</v>
      </c>
      <c r="BG254" s="141">
        <f>IF(N254="zákl. přenesená",J254,0)</f>
        <v>0</v>
      </c>
      <c r="BH254" s="141">
        <f>IF(N254="sníž. přenesená",J254,0)</f>
        <v>0</v>
      </c>
      <c r="BI254" s="141">
        <f>IF(N254="nulová",J254,0)</f>
        <v>0</v>
      </c>
      <c r="BJ254" s="17" t="s">
        <v>77</v>
      </c>
      <c r="BK254" s="141">
        <f>ROUND(I254*H254,2)</f>
        <v>0</v>
      </c>
      <c r="BL254" s="17" t="s">
        <v>122</v>
      </c>
      <c r="BM254" s="140" t="s">
        <v>1329</v>
      </c>
    </row>
    <row r="255" spans="2:65" s="1" customFormat="1" ht="24.15" customHeight="1" x14ac:dyDescent="0.2">
      <c r="B255" s="127"/>
      <c r="C255" s="128" t="s">
        <v>492</v>
      </c>
      <c r="D255" s="128" t="s">
        <v>118</v>
      </c>
      <c r="E255" s="129" t="s">
        <v>736</v>
      </c>
      <c r="F255" s="130" t="s">
        <v>1114</v>
      </c>
      <c r="G255" s="131" t="s">
        <v>421</v>
      </c>
      <c r="H255" s="132">
        <v>1</v>
      </c>
      <c r="I255" s="133"/>
      <c r="J255" s="134">
        <f>ROUND(I255*H255,2)</f>
        <v>0</v>
      </c>
      <c r="K255" s="135"/>
      <c r="L255" s="32"/>
      <c r="M255" s="136" t="s">
        <v>1</v>
      </c>
      <c r="N255" s="137" t="s">
        <v>35</v>
      </c>
      <c r="P255" s="138">
        <f>O255*H255</f>
        <v>0</v>
      </c>
      <c r="Q255" s="138">
        <v>0</v>
      </c>
      <c r="R255" s="138">
        <f>Q255*H255</f>
        <v>0</v>
      </c>
      <c r="S255" s="138">
        <v>0</v>
      </c>
      <c r="T255" s="139">
        <f>S255*H255</f>
        <v>0</v>
      </c>
      <c r="AR255" s="140" t="s">
        <v>122</v>
      </c>
      <c r="AT255" s="140" t="s">
        <v>118</v>
      </c>
      <c r="AU255" s="140" t="s">
        <v>79</v>
      </c>
      <c r="AY255" s="17" t="s">
        <v>117</v>
      </c>
      <c r="BE255" s="141">
        <f>IF(N255="základní",J255,0)</f>
        <v>0</v>
      </c>
      <c r="BF255" s="141">
        <f>IF(N255="snížená",J255,0)</f>
        <v>0</v>
      </c>
      <c r="BG255" s="141">
        <f>IF(N255="zákl. přenesená",J255,0)</f>
        <v>0</v>
      </c>
      <c r="BH255" s="141">
        <f>IF(N255="sníž. přenesená",J255,0)</f>
        <v>0</v>
      </c>
      <c r="BI255" s="141">
        <f>IF(N255="nulová",J255,0)</f>
        <v>0</v>
      </c>
      <c r="BJ255" s="17" t="s">
        <v>77</v>
      </c>
      <c r="BK255" s="141">
        <f>ROUND(I255*H255,2)</f>
        <v>0</v>
      </c>
      <c r="BL255" s="17" t="s">
        <v>122</v>
      </c>
      <c r="BM255" s="140" t="s">
        <v>1330</v>
      </c>
    </row>
    <row r="256" spans="2:65" s="1" customFormat="1" ht="16.5" customHeight="1" x14ac:dyDescent="0.2">
      <c r="B256" s="127"/>
      <c r="C256" s="128" t="s">
        <v>496</v>
      </c>
      <c r="D256" s="128" t="s">
        <v>118</v>
      </c>
      <c r="E256" s="129" t="s">
        <v>741</v>
      </c>
      <c r="F256" s="130" t="s">
        <v>1116</v>
      </c>
      <c r="G256" s="131" t="s">
        <v>1117</v>
      </c>
      <c r="H256" s="132">
        <v>252</v>
      </c>
      <c r="I256" s="133"/>
      <c r="J256" s="134">
        <f>ROUND(I256*H256,2)</f>
        <v>0</v>
      </c>
      <c r="K256" s="135"/>
      <c r="L256" s="32"/>
      <c r="M256" s="136" t="s">
        <v>1</v>
      </c>
      <c r="N256" s="137" t="s">
        <v>35</v>
      </c>
      <c r="P256" s="138">
        <f>O256*H256</f>
        <v>0</v>
      </c>
      <c r="Q256" s="138">
        <v>0</v>
      </c>
      <c r="R256" s="138">
        <f>Q256*H256</f>
        <v>0</v>
      </c>
      <c r="S256" s="138">
        <v>0</v>
      </c>
      <c r="T256" s="139">
        <f>S256*H256</f>
        <v>0</v>
      </c>
      <c r="AR256" s="140" t="s">
        <v>122</v>
      </c>
      <c r="AT256" s="140" t="s">
        <v>118</v>
      </c>
      <c r="AU256" s="140" t="s">
        <v>79</v>
      </c>
      <c r="AY256" s="17" t="s">
        <v>117</v>
      </c>
      <c r="BE256" s="141">
        <f>IF(N256="základní",J256,0)</f>
        <v>0</v>
      </c>
      <c r="BF256" s="141">
        <f>IF(N256="snížená",J256,0)</f>
        <v>0</v>
      </c>
      <c r="BG256" s="141">
        <f>IF(N256="zákl. přenesená",J256,0)</f>
        <v>0</v>
      </c>
      <c r="BH256" s="141">
        <f>IF(N256="sníž. přenesená",J256,0)</f>
        <v>0</v>
      </c>
      <c r="BI256" s="141">
        <f>IF(N256="nulová",J256,0)</f>
        <v>0</v>
      </c>
      <c r="BJ256" s="17" t="s">
        <v>77</v>
      </c>
      <c r="BK256" s="141">
        <f>ROUND(I256*H256,2)</f>
        <v>0</v>
      </c>
      <c r="BL256" s="17" t="s">
        <v>122</v>
      </c>
      <c r="BM256" s="140" t="s">
        <v>1331</v>
      </c>
    </row>
    <row r="257" spans="2:65" s="12" customFormat="1" x14ac:dyDescent="0.2">
      <c r="B257" s="153"/>
      <c r="D257" s="154" t="s">
        <v>191</v>
      </c>
      <c r="E257" s="155" t="s">
        <v>1</v>
      </c>
      <c r="F257" s="156" t="s">
        <v>1332</v>
      </c>
      <c r="H257" s="157">
        <v>252</v>
      </c>
      <c r="I257" s="158"/>
      <c r="L257" s="153"/>
      <c r="M257" s="159"/>
      <c r="T257" s="160"/>
      <c r="AT257" s="155" t="s">
        <v>191</v>
      </c>
      <c r="AU257" s="155" t="s">
        <v>79</v>
      </c>
      <c r="AV257" s="12" t="s">
        <v>79</v>
      </c>
      <c r="AW257" s="12" t="s">
        <v>27</v>
      </c>
      <c r="AX257" s="12" t="s">
        <v>77</v>
      </c>
      <c r="AY257" s="155" t="s">
        <v>117</v>
      </c>
    </row>
    <row r="258" spans="2:65" s="10" customFormat="1" ht="22.95" customHeight="1" x14ac:dyDescent="0.25">
      <c r="B258" s="117"/>
      <c r="D258" s="118" t="s">
        <v>69</v>
      </c>
      <c r="E258" s="151" t="s">
        <v>637</v>
      </c>
      <c r="F258" s="151" t="s">
        <v>779</v>
      </c>
      <c r="I258" s="120"/>
      <c r="J258" s="152">
        <f>BK258</f>
        <v>0</v>
      </c>
      <c r="L258" s="117"/>
      <c r="M258" s="122"/>
      <c r="P258" s="123">
        <f>SUM(P259:P264)</f>
        <v>0</v>
      </c>
      <c r="R258" s="123">
        <f>SUM(R259:R264)</f>
        <v>0</v>
      </c>
      <c r="T258" s="124">
        <f>SUM(T259:T264)</f>
        <v>16</v>
      </c>
      <c r="AR258" s="118" t="s">
        <v>77</v>
      </c>
      <c r="AT258" s="125" t="s">
        <v>69</v>
      </c>
      <c r="AU258" s="125" t="s">
        <v>77</v>
      </c>
      <c r="AY258" s="118" t="s">
        <v>117</v>
      </c>
      <c r="BK258" s="126">
        <f>SUM(BK259:BK264)</f>
        <v>0</v>
      </c>
    </row>
    <row r="259" spans="2:65" s="1" customFormat="1" ht="24.15" customHeight="1" x14ac:dyDescent="0.2">
      <c r="B259" s="127"/>
      <c r="C259" s="128" t="s">
        <v>501</v>
      </c>
      <c r="D259" s="128" t="s">
        <v>118</v>
      </c>
      <c r="E259" s="129" t="s">
        <v>1141</v>
      </c>
      <c r="F259" s="130" t="s">
        <v>1333</v>
      </c>
      <c r="G259" s="131" t="s">
        <v>189</v>
      </c>
      <c r="H259" s="132">
        <v>50</v>
      </c>
      <c r="I259" s="133"/>
      <c r="J259" s="134">
        <f t="shared" ref="J259:J264" si="20">ROUND(I259*H259,2)</f>
        <v>0</v>
      </c>
      <c r="K259" s="135"/>
      <c r="L259" s="32"/>
      <c r="M259" s="136" t="s">
        <v>1</v>
      </c>
      <c r="N259" s="137" t="s">
        <v>35</v>
      </c>
      <c r="P259" s="138">
        <f t="shared" ref="P259:P264" si="21">O259*H259</f>
        <v>0</v>
      </c>
      <c r="Q259" s="138">
        <v>0</v>
      </c>
      <c r="R259" s="138">
        <f t="shared" ref="R259:R264" si="22">Q259*H259</f>
        <v>0</v>
      </c>
      <c r="S259" s="138">
        <v>0.32</v>
      </c>
      <c r="T259" s="139">
        <f t="shared" ref="T259:T264" si="23">S259*H259</f>
        <v>16</v>
      </c>
      <c r="AR259" s="140" t="s">
        <v>122</v>
      </c>
      <c r="AT259" s="140" t="s">
        <v>118</v>
      </c>
      <c r="AU259" s="140" t="s">
        <v>79</v>
      </c>
      <c r="AY259" s="17" t="s">
        <v>117</v>
      </c>
      <c r="BE259" s="141">
        <f t="shared" ref="BE259:BE264" si="24">IF(N259="základní",J259,0)</f>
        <v>0</v>
      </c>
      <c r="BF259" s="141">
        <f t="shared" ref="BF259:BF264" si="25">IF(N259="snížená",J259,0)</f>
        <v>0</v>
      </c>
      <c r="BG259" s="141">
        <f t="shared" ref="BG259:BG264" si="26">IF(N259="zákl. přenesená",J259,0)</f>
        <v>0</v>
      </c>
      <c r="BH259" s="141">
        <f t="shared" ref="BH259:BH264" si="27">IF(N259="sníž. přenesená",J259,0)</f>
        <v>0</v>
      </c>
      <c r="BI259" s="141">
        <f t="shared" ref="BI259:BI264" si="28">IF(N259="nulová",J259,0)</f>
        <v>0</v>
      </c>
      <c r="BJ259" s="17" t="s">
        <v>77</v>
      </c>
      <c r="BK259" s="141">
        <f t="shared" ref="BK259:BK264" si="29">ROUND(I259*H259,2)</f>
        <v>0</v>
      </c>
      <c r="BL259" s="17" t="s">
        <v>122</v>
      </c>
      <c r="BM259" s="140" t="s">
        <v>1334</v>
      </c>
    </row>
    <row r="260" spans="2:65" s="1" customFormat="1" ht="33" customHeight="1" x14ac:dyDescent="0.2">
      <c r="B260" s="127"/>
      <c r="C260" s="128" t="s">
        <v>505</v>
      </c>
      <c r="D260" s="128" t="s">
        <v>118</v>
      </c>
      <c r="E260" s="129" t="s">
        <v>1164</v>
      </c>
      <c r="F260" s="130" t="s">
        <v>1335</v>
      </c>
      <c r="G260" s="131" t="s">
        <v>421</v>
      </c>
      <c r="H260" s="132">
        <v>15</v>
      </c>
      <c r="I260" s="133"/>
      <c r="J260" s="134">
        <f t="shared" si="20"/>
        <v>0</v>
      </c>
      <c r="K260" s="135"/>
      <c r="L260" s="32"/>
      <c r="M260" s="136" t="s">
        <v>1</v>
      </c>
      <c r="N260" s="137" t="s">
        <v>35</v>
      </c>
      <c r="P260" s="138">
        <f t="shared" si="21"/>
        <v>0</v>
      </c>
      <c r="Q260" s="138">
        <v>0</v>
      </c>
      <c r="R260" s="138">
        <f t="shared" si="22"/>
        <v>0</v>
      </c>
      <c r="S260" s="138">
        <v>0</v>
      </c>
      <c r="T260" s="139">
        <f t="shared" si="23"/>
        <v>0</v>
      </c>
      <c r="AR260" s="140" t="s">
        <v>122</v>
      </c>
      <c r="AT260" s="140" t="s">
        <v>118</v>
      </c>
      <c r="AU260" s="140" t="s">
        <v>79</v>
      </c>
      <c r="AY260" s="17" t="s">
        <v>117</v>
      </c>
      <c r="BE260" s="141">
        <f t="shared" si="24"/>
        <v>0</v>
      </c>
      <c r="BF260" s="141">
        <f t="shared" si="25"/>
        <v>0</v>
      </c>
      <c r="BG260" s="141">
        <f t="shared" si="26"/>
        <v>0</v>
      </c>
      <c r="BH260" s="141">
        <f t="shared" si="27"/>
        <v>0</v>
      </c>
      <c r="BI260" s="141">
        <f t="shared" si="28"/>
        <v>0</v>
      </c>
      <c r="BJ260" s="17" t="s">
        <v>77</v>
      </c>
      <c r="BK260" s="141">
        <f t="shared" si="29"/>
        <v>0</v>
      </c>
      <c r="BL260" s="17" t="s">
        <v>122</v>
      </c>
      <c r="BM260" s="140" t="s">
        <v>1336</v>
      </c>
    </row>
    <row r="261" spans="2:65" s="1" customFormat="1" ht="21.75" customHeight="1" x14ac:dyDescent="0.2">
      <c r="B261" s="127"/>
      <c r="C261" s="128" t="s">
        <v>509</v>
      </c>
      <c r="D261" s="128" t="s">
        <v>118</v>
      </c>
      <c r="E261" s="129" t="s">
        <v>1157</v>
      </c>
      <c r="F261" s="130" t="s">
        <v>1337</v>
      </c>
      <c r="G261" s="131" t="s">
        <v>421</v>
      </c>
      <c r="H261" s="132">
        <v>4</v>
      </c>
      <c r="I261" s="133"/>
      <c r="J261" s="134">
        <f t="shared" si="20"/>
        <v>0</v>
      </c>
      <c r="K261" s="135"/>
      <c r="L261" s="32"/>
      <c r="M261" s="136" t="s">
        <v>1</v>
      </c>
      <c r="N261" s="137" t="s">
        <v>35</v>
      </c>
      <c r="P261" s="138">
        <f t="shared" si="21"/>
        <v>0</v>
      </c>
      <c r="Q261" s="138">
        <v>0</v>
      </c>
      <c r="R261" s="138">
        <f t="shared" si="22"/>
        <v>0</v>
      </c>
      <c r="S261" s="138">
        <v>0</v>
      </c>
      <c r="T261" s="139">
        <f t="shared" si="23"/>
        <v>0</v>
      </c>
      <c r="AR261" s="140" t="s">
        <v>122</v>
      </c>
      <c r="AT261" s="140" t="s">
        <v>118</v>
      </c>
      <c r="AU261" s="140" t="s">
        <v>79</v>
      </c>
      <c r="AY261" s="17" t="s">
        <v>117</v>
      </c>
      <c r="BE261" s="141">
        <f t="shared" si="24"/>
        <v>0</v>
      </c>
      <c r="BF261" s="141">
        <f t="shared" si="25"/>
        <v>0</v>
      </c>
      <c r="BG261" s="141">
        <f t="shared" si="26"/>
        <v>0</v>
      </c>
      <c r="BH261" s="141">
        <f t="shared" si="27"/>
        <v>0</v>
      </c>
      <c r="BI261" s="141">
        <f t="shared" si="28"/>
        <v>0</v>
      </c>
      <c r="BJ261" s="17" t="s">
        <v>77</v>
      </c>
      <c r="BK261" s="141">
        <f t="shared" si="29"/>
        <v>0</v>
      </c>
      <c r="BL261" s="17" t="s">
        <v>122</v>
      </c>
      <c r="BM261" s="140" t="s">
        <v>1338</v>
      </c>
    </row>
    <row r="262" spans="2:65" s="1" customFormat="1" ht="24.15" customHeight="1" x14ac:dyDescent="0.2">
      <c r="B262" s="127"/>
      <c r="C262" s="128" t="s">
        <v>513</v>
      </c>
      <c r="D262" s="128" t="s">
        <v>118</v>
      </c>
      <c r="E262" s="129" t="s">
        <v>1151</v>
      </c>
      <c r="F262" s="130" t="s">
        <v>1339</v>
      </c>
      <c r="G262" s="131" t="s">
        <v>421</v>
      </c>
      <c r="H262" s="132">
        <v>1</v>
      </c>
      <c r="I262" s="133"/>
      <c r="J262" s="134">
        <f t="shared" si="20"/>
        <v>0</v>
      </c>
      <c r="K262" s="135"/>
      <c r="L262" s="32"/>
      <c r="M262" s="136" t="s">
        <v>1</v>
      </c>
      <c r="N262" s="137" t="s">
        <v>35</v>
      </c>
      <c r="P262" s="138">
        <f t="shared" si="21"/>
        <v>0</v>
      </c>
      <c r="Q262" s="138">
        <v>0</v>
      </c>
      <c r="R262" s="138">
        <f t="shared" si="22"/>
        <v>0</v>
      </c>
      <c r="S262" s="138">
        <v>0</v>
      </c>
      <c r="T262" s="139">
        <f t="shared" si="23"/>
        <v>0</v>
      </c>
      <c r="AR262" s="140" t="s">
        <v>122</v>
      </c>
      <c r="AT262" s="140" t="s">
        <v>118</v>
      </c>
      <c r="AU262" s="140" t="s">
        <v>79</v>
      </c>
      <c r="AY262" s="17" t="s">
        <v>117</v>
      </c>
      <c r="BE262" s="141">
        <f t="shared" si="24"/>
        <v>0</v>
      </c>
      <c r="BF262" s="141">
        <f t="shared" si="25"/>
        <v>0</v>
      </c>
      <c r="BG262" s="141">
        <f t="shared" si="26"/>
        <v>0</v>
      </c>
      <c r="BH262" s="141">
        <f t="shared" si="27"/>
        <v>0</v>
      </c>
      <c r="BI262" s="141">
        <f t="shared" si="28"/>
        <v>0</v>
      </c>
      <c r="BJ262" s="17" t="s">
        <v>77</v>
      </c>
      <c r="BK262" s="141">
        <f t="shared" si="29"/>
        <v>0</v>
      </c>
      <c r="BL262" s="17" t="s">
        <v>122</v>
      </c>
      <c r="BM262" s="140" t="s">
        <v>1340</v>
      </c>
    </row>
    <row r="263" spans="2:65" s="1" customFormat="1" ht="21.75" customHeight="1" x14ac:dyDescent="0.2">
      <c r="B263" s="127"/>
      <c r="C263" s="128" t="s">
        <v>517</v>
      </c>
      <c r="D263" s="128" t="s">
        <v>118</v>
      </c>
      <c r="E263" s="129" t="s">
        <v>1154</v>
      </c>
      <c r="F263" s="130" t="s">
        <v>1341</v>
      </c>
      <c r="G263" s="131" t="s">
        <v>421</v>
      </c>
      <c r="H263" s="132">
        <v>1</v>
      </c>
      <c r="I263" s="133"/>
      <c r="J263" s="134">
        <f t="shared" si="20"/>
        <v>0</v>
      </c>
      <c r="K263" s="135"/>
      <c r="L263" s="32"/>
      <c r="M263" s="136" t="s">
        <v>1</v>
      </c>
      <c r="N263" s="137" t="s">
        <v>35</v>
      </c>
      <c r="P263" s="138">
        <f t="shared" si="21"/>
        <v>0</v>
      </c>
      <c r="Q263" s="138">
        <v>0</v>
      </c>
      <c r="R263" s="138">
        <f t="shared" si="22"/>
        <v>0</v>
      </c>
      <c r="S263" s="138">
        <v>0</v>
      </c>
      <c r="T263" s="139">
        <f t="shared" si="23"/>
        <v>0</v>
      </c>
      <c r="AR263" s="140" t="s">
        <v>122</v>
      </c>
      <c r="AT263" s="140" t="s">
        <v>118</v>
      </c>
      <c r="AU263" s="140" t="s">
        <v>79</v>
      </c>
      <c r="AY263" s="17" t="s">
        <v>117</v>
      </c>
      <c r="BE263" s="141">
        <f t="shared" si="24"/>
        <v>0</v>
      </c>
      <c r="BF263" s="141">
        <f t="shared" si="25"/>
        <v>0</v>
      </c>
      <c r="BG263" s="141">
        <f t="shared" si="26"/>
        <v>0</v>
      </c>
      <c r="BH263" s="141">
        <f t="shared" si="27"/>
        <v>0</v>
      </c>
      <c r="BI263" s="141">
        <f t="shared" si="28"/>
        <v>0</v>
      </c>
      <c r="BJ263" s="17" t="s">
        <v>77</v>
      </c>
      <c r="BK263" s="141">
        <f t="shared" si="29"/>
        <v>0</v>
      </c>
      <c r="BL263" s="17" t="s">
        <v>122</v>
      </c>
      <c r="BM263" s="140" t="s">
        <v>1342</v>
      </c>
    </row>
    <row r="264" spans="2:65" s="1" customFormat="1" ht="24.15" customHeight="1" x14ac:dyDescent="0.2">
      <c r="B264" s="127"/>
      <c r="C264" s="128" t="s">
        <v>521</v>
      </c>
      <c r="D264" s="128" t="s">
        <v>118</v>
      </c>
      <c r="E264" s="129" t="s">
        <v>1343</v>
      </c>
      <c r="F264" s="130" t="s">
        <v>1344</v>
      </c>
      <c r="G264" s="131" t="s">
        <v>421</v>
      </c>
      <c r="H264" s="132">
        <v>1</v>
      </c>
      <c r="I264" s="133"/>
      <c r="J264" s="134">
        <f t="shared" si="20"/>
        <v>0</v>
      </c>
      <c r="K264" s="135"/>
      <c r="L264" s="32"/>
      <c r="M264" s="136" t="s">
        <v>1</v>
      </c>
      <c r="N264" s="137" t="s">
        <v>35</v>
      </c>
      <c r="P264" s="138">
        <f t="shared" si="21"/>
        <v>0</v>
      </c>
      <c r="Q264" s="138">
        <v>0</v>
      </c>
      <c r="R264" s="138">
        <f t="shared" si="22"/>
        <v>0</v>
      </c>
      <c r="S264" s="138">
        <v>0</v>
      </c>
      <c r="T264" s="139">
        <f t="shared" si="23"/>
        <v>0</v>
      </c>
      <c r="AR264" s="140" t="s">
        <v>122</v>
      </c>
      <c r="AT264" s="140" t="s">
        <v>118</v>
      </c>
      <c r="AU264" s="140" t="s">
        <v>79</v>
      </c>
      <c r="AY264" s="17" t="s">
        <v>117</v>
      </c>
      <c r="BE264" s="141">
        <f t="shared" si="24"/>
        <v>0</v>
      </c>
      <c r="BF264" s="141">
        <f t="shared" si="25"/>
        <v>0</v>
      </c>
      <c r="BG264" s="141">
        <f t="shared" si="26"/>
        <v>0</v>
      </c>
      <c r="BH264" s="141">
        <f t="shared" si="27"/>
        <v>0</v>
      </c>
      <c r="BI264" s="141">
        <f t="shared" si="28"/>
        <v>0</v>
      </c>
      <c r="BJ264" s="17" t="s">
        <v>77</v>
      </c>
      <c r="BK264" s="141">
        <f t="shared" si="29"/>
        <v>0</v>
      </c>
      <c r="BL264" s="17" t="s">
        <v>122</v>
      </c>
      <c r="BM264" s="140" t="s">
        <v>1345</v>
      </c>
    </row>
    <row r="265" spans="2:65" s="10" customFormat="1" ht="22.95" customHeight="1" x14ac:dyDescent="0.25">
      <c r="B265" s="117"/>
      <c r="D265" s="118" t="s">
        <v>69</v>
      </c>
      <c r="E265" s="151" t="s">
        <v>837</v>
      </c>
      <c r="F265" s="151" t="s">
        <v>838</v>
      </c>
      <c r="I265" s="120"/>
      <c r="J265" s="152">
        <f>BK265</f>
        <v>0</v>
      </c>
      <c r="L265" s="117"/>
      <c r="M265" s="122"/>
      <c r="P265" s="123">
        <f>SUM(P266:P270)</f>
        <v>0</v>
      </c>
      <c r="R265" s="123">
        <f>SUM(R266:R270)</f>
        <v>0</v>
      </c>
      <c r="T265" s="124">
        <f>SUM(T266:T270)</f>
        <v>0</v>
      </c>
      <c r="AR265" s="118" t="s">
        <v>77</v>
      </c>
      <c r="AT265" s="125" t="s">
        <v>69</v>
      </c>
      <c r="AU265" s="125" t="s">
        <v>77</v>
      </c>
      <c r="AY265" s="118" t="s">
        <v>117</v>
      </c>
      <c r="BK265" s="126">
        <f>SUM(BK266:BK270)</f>
        <v>0</v>
      </c>
    </row>
    <row r="266" spans="2:65" s="1" customFormat="1" ht="21.75" customHeight="1" x14ac:dyDescent="0.2">
      <c r="B266" s="127"/>
      <c r="C266" s="128" t="s">
        <v>525</v>
      </c>
      <c r="D266" s="128" t="s">
        <v>118</v>
      </c>
      <c r="E266" s="129" t="s">
        <v>840</v>
      </c>
      <c r="F266" s="130" t="s">
        <v>1346</v>
      </c>
      <c r="G266" s="131" t="s">
        <v>272</v>
      </c>
      <c r="H266" s="132">
        <v>14.05</v>
      </c>
      <c r="I266" s="133"/>
      <c r="J266" s="134">
        <f>ROUND(I266*H266,2)</f>
        <v>0</v>
      </c>
      <c r="K266" s="135"/>
      <c r="L266" s="32"/>
      <c r="M266" s="136" t="s">
        <v>1</v>
      </c>
      <c r="N266" s="137" t="s">
        <v>35</v>
      </c>
      <c r="P266" s="138">
        <f>O266*H266</f>
        <v>0</v>
      </c>
      <c r="Q266" s="138">
        <v>0</v>
      </c>
      <c r="R266" s="138">
        <f>Q266*H266</f>
        <v>0</v>
      </c>
      <c r="S266" s="138">
        <v>0</v>
      </c>
      <c r="T266" s="139">
        <f>S266*H266</f>
        <v>0</v>
      </c>
      <c r="AR266" s="140" t="s">
        <v>122</v>
      </c>
      <c r="AT266" s="140" t="s">
        <v>118</v>
      </c>
      <c r="AU266" s="140" t="s">
        <v>79</v>
      </c>
      <c r="AY266" s="17" t="s">
        <v>117</v>
      </c>
      <c r="BE266" s="141">
        <f>IF(N266="základní",J266,0)</f>
        <v>0</v>
      </c>
      <c r="BF266" s="141">
        <f>IF(N266="snížená",J266,0)</f>
        <v>0</v>
      </c>
      <c r="BG266" s="141">
        <f>IF(N266="zákl. přenesená",J266,0)</f>
        <v>0</v>
      </c>
      <c r="BH266" s="141">
        <f>IF(N266="sníž. přenesená",J266,0)</f>
        <v>0</v>
      </c>
      <c r="BI266" s="141">
        <f>IF(N266="nulová",J266,0)</f>
        <v>0</v>
      </c>
      <c r="BJ266" s="17" t="s">
        <v>77</v>
      </c>
      <c r="BK266" s="141">
        <f>ROUND(I266*H266,2)</f>
        <v>0</v>
      </c>
      <c r="BL266" s="17" t="s">
        <v>122</v>
      </c>
      <c r="BM266" s="140" t="s">
        <v>1347</v>
      </c>
    </row>
    <row r="267" spans="2:65" s="1" customFormat="1" ht="24.15" customHeight="1" x14ac:dyDescent="0.2">
      <c r="B267" s="127"/>
      <c r="C267" s="128" t="s">
        <v>529</v>
      </c>
      <c r="D267" s="128" t="s">
        <v>118</v>
      </c>
      <c r="E267" s="129" t="s">
        <v>844</v>
      </c>
      <c r="F267" s="130" t="s">
        <v>845</v>
      </c>
      <c r="G267" s="131" t="s">
        <v>272</v>
      </c>
      <c r="H267" s="132">
        <v>196.7</v>
      </c>
      <c r="I267" s="133"/>
      <c r="J267" s="134">
        <f>ROUND(I267*H267,2)</f>
        <v>0</v>
      </c>
      <c r="K267" s="135"/>
      <c r="L267" s="32"/>
      <c r="M267" s="136" t="s">
        <v>1</v>
      </c>
      <c r="N267" s="137" t="s">
        <v>35</v>
      </c>
      <c r="P267" s="138">
        <f>O267*H267</f>
        <v>0</v>
      </c>
      <c r="Q267" s="138">
        <v>0</v>
      </c>
      <c r="R267" s="138">
        <f>Q267*H267</f>
        <v>0</v>
      </c>
      <c r="S267" s="138">
        <v>0</v>
      </c>
      <c r="T267" s="139">
        <f>S267*H267</f>
        <v>0</v>
      </c>
      <c r="AR267" s="140" t="s">
        <v>122</v>
      </c>
      <c r="AT267" s="140" t="s">
        <v>118</v>
      </c>
      <c r="AU267" s="140" t="s">
        <v>79</v>
      </c>
      <c r="AY267" s="17" t="s">
        <v>117</v>
      </c>
      <c r="BE267" s="141">
        <f>IF(N267="základní",J267,0)</f>
        <v>0</v>
      </c>
      <c r="BF267" s="141">
        <f>IF(N267="snížená",J267,0)</f>
        <v>0</v>
      </c>
      <c r="BG267" s="141">
        <f>IF(N267="zákl. přenesená",J267,0)</f>
        <v>0</v>
      </c>
      <c r="BH267" s="141">
        <f>IF(N267="sníž. přenesená",J267,0)</f>
        <v>0</v>
      </c>
      <c r="BI267" s="141">
        <f>IF(N267="nulová",J267,0)</f>
        <v>0</v>
      </c>
      <c r="BJ267" s="17" t="s">
        <v>77</v>
      </c>
      <c r="BK267" s="141">
        <f>ROUND(I267*H267,2)</f>
        <v>0</v>
      </c>
      <c r="BL267" s="17" t="s">
        <v>122</v>
      </c>
      <c r="BM267" s="140" t="s">
        <v>1348</v>
      </c>
    </row>
    <row r="268" spans="2:65" s="12" customFormat="1" ht="20.399999999999999" x14ac:dyDescent="0.2">
      <c r="B268" s="153"/>
      <c r="D268" s="154" t="s">
        <v>191</v>
      </c>
      <c r="E268" s="155" t="s">
        <v>1</v>
      </c>
      <c r="F268" s="156" t="s">
        <v>1349</v>
      </c>
      <c r="H268" s="157">
        <v>196.7</v>
      </c>
      <c r="I268" s="158"/>
      <c r="L268" s="153"/>
      <c r="M268" s="159"/>
      <c r="T268" s="160"/>
      <c r="AT268" s="155" t="s">
        <v>191</v>
      </c>
      <c r="AU268" s="155" t="s">
        <v>79</v>
      </c>
      <c r="AV268" s="12" t="s">
        <v>79</v>
      </c>
      <c r="AW268" s="12" t="s">
        <v>27</v>
      </c>
      <c r="AX268" s="12" t="s">
        <v>77</v>
      </c>
      <c r="AY268" s="155" t="s">
        <v>117</v>
      </c>
    </row>
    <row r="269" spans="2:65" s="1" customFormat="1" ht="24.15" customHeight="1" x14ac:dyDescent="0.2">
      <c r="B269" s="127"/>
      <c r="C269" s="128" t="s">
        <v>533</v>
      </c>
      <c r="D269" s="128" t="s">
        <v>118</v>
      </c>
      <c r="E269" s="129" t="s">
        <v>855</v>
      </c>
      <c r="F269" s="130" t="s">
        <v>856</v>
      </c>
      <c r="G269" s="131" t="s">
        <v>272</v>
      </c>
      <c r="H269" s="132">
        <v>14.05</v>
      </c>
      <c r="I269" s="133"/>
      <c r="J269" s="134">
        <f>ROUND(I269*H269,2)</f>
        <v>0</v>
      </c>
      <c r="K269" s="135"/>
      <c r="L269" s="32"/>
      <c r="M269" s="136" t="s">
        <v>1</v>
      </c>
      <c r="N269" s="137" t="s">
        <v>35</v>
      </c>
      <c r="P269" s="138">
        <f>O269*H269</f>
        <v>0</v>
      </c>
      <c r="Q269" s="138">
        <v>0</v>
      </c>
      <c r="R269" s="138">
        <f>Q269*H269</f>
        <v>0</v>
      </c>
      <c r="S269" s="138">
        <v>0</v>
      </c>
      <c r="T269" s="139">
        <f>S269*H269</f>
        <v>0</v>
      </c>
      <c r="AR269" s="140" t="s">
        <v>122</v>
      </c>
      <c r="AT269" s="140" t="s">
        <v>118</v>
      </c>
      <c r="AU269" s="140" t="s">
        <v>79</v>
      </c>
      <c r="AY269" s="17" t="s">
        <v>117</v>
      </c>
      <c r="BE269" s="141">
        <f>IF(N269="základní",J269,0)</f>
        <v>0</v>
      </c>
      <c r="BF269" s="141">
        <f>IF(N269="snížená",J269,0)</f>
        <v>0</v>
      </c>
      <c r="BG269" s="141">
        <f>IF(N269="zákl. přenesená",J269,0)</f>
        <v>0</v>
      </c>
      <c r="BH269" s="141">
        <f>IF(N269="sníž. přenesená",J269,0)</f>
        <v>0</v>
      </c>
      <c r="BI269" s="141">
        <f>IF(N269="nulová",J269,0)</f>
        <v>0</v>
      </c>
      <c r="BJ269" s="17" t="s">
        <v>77</v>
      </c>
      <c r="BK269" s="141">
        <f>ROUND(I269*H269,2)</f>
        <v>0</v>
      </c>
      <c r="BL269" s="17" t="s">
        <v>122</v>
      </c>
      <c r="BM269" s="140" t="s">
        <v>1350</v>
      </c>
    </row>
    <row r="270" spans="2:65" s="1" customFormat="1" ht="24.15" customHeight="1" x14ac:dyDescent="0.2">
      <c r="B270" s="127"/>
      <c r="C270" s="128" t="s">
        <v>537</v>
      </c>
      <c r="D270" s="128" t="s">
        <v>118</v>
      </c>
      <c r="E270" s="129" t="s">
        <v>1351</v>
      </c>
      <c r="F270" s="130" t="s">
        <v>1184</v>
      </c>
      <c r="G270" s="131" t="s">
        <v>272</v>
      </c>
      <c r="H270" s="132">
        <v>14.05</v>
      </c>
      <c r="I270" s="133"/>
      <c r="J270" s="134">
        <f>ROUND(I270*H270,2)</f>
        <v>0</v>
      </c>
      <c r="K270" s="135"/>
      <c r="L270" s="32"/>
      <c r="M270" s="136" t="s">
        <v>1</v>
      </c>
      <c r="N270" s="137" t="s">
        <v>35</v>
      </c>
      <c r="P270" s="138">
        <f>O270*H270</f>
        <v>0</v>
      </c>
      <c r="Q270" s="138">
        <v>0</v>
      </c>
      <c r="R270" s="138">
        <f>Q270*H270</f>
        <v>0</v>
      </c>
      <c r="S270" s="138">
        <v>0</v>
      </c>
      <c r="T270" s="139">
        <f>S270*H270</f>
        <v>0</v>
      </c>
      <c r="AR270" s="140" t="s">
        <v>122</v>
      </c>
      <c r="AT270" s="140" t="s">
        <v>118</v>
      </c>
      <c r="AU270" s="140" t="s">
        <v>79</v>
      </c>
      <c r="AY270" s="17" t="s">
        <v>117</v>
      </c>
      <c r="BE270" s="141">
        <f>IF(N270="základní",J270,0)</f>
        <v>0</v>
      </c>
      <c r="BF270" s="141">
        <f>IF(N270="snížená",J270,0)</f>
        <v>0</v>
      </c>
      <c r="BG270" s="141">
        <f>IF(N270="zákl. přenesená",J270,0)</f>
        <v>0</v>
      </c>
      <c r="BH270" s="141">
        <f>IF(N270="sníž. přenesená",J270,0)</f>
        <v>0</v>
      </c>
      <c r="BI270" s="141">
        <f>IF(N270="nulová",J270,0)</f>
        <v>0</v>
      </c>
      <c r="BJ270" s="17" t="s">
        <v>77</v>
      </c>
      <c r="BK270" s="141">
        <f>ROUND(I270*H270,2)</f>
        <v>0</v>
      </c>
      <c r="BL270" s="17" t="s">
        <v>122</v>
      </c>
      <c r="BM270" s="140" t="s">
        <v>1352</v>
      </c>
    </row>
    <row r="271" spans="2:65" s="10" customFormat="1" ht="22.95" customHeight="1" x14ac:dyDescent="0.25">
      <c r="B271" s="117"/>
      <c r="D271" s="118" t="s">
        <v>69</v>
      </c>
      <c r="E271" s="151" t="s">
        <v>865</v>
      </c>
      <c r="F271" s="151" t="s">
        <v>866</v>
      </c>
      <c r="I271" s="120"/>
      <c r="J271" s="152">
        <f>BK271</f>
        <v>0</v>
      </c>
      <c r="L271" s="117"/>
      <c r="M271" s="122"/>
      <c r="P271" s="123">
        <f>SUM(P272:P273)</f>
        <v>0</v>
      </c>
      <c r="R271" s="123">
        <f>SUM(R272:R273)</f>
        <v>0</v>
      </c>
      <c r="T271" s="124">
        <f>SUM(T272:T273)</f>
        <v>0</v>
      </c>
      <c r="AR271" s="118" t="s">
        <v>77</v>
      </c>
      <c r="AT271" s="125" t="s">
        <v>69</v>
      </c>
      <c r="AU271" s="125" t="s">
        <v>77</v>
      </c>
      <c r="AY271" s="118" t="s">
        <v>117</v>
      </c>
      <c r="BK271" s="126">
        <f>SUM(BK272:BK273)</f>
        <v>0</v>
      </c>
    </row>
    <row r="272" spans="2:65" s="1" customFormat="1" ht="24.15" customHeight="1" x14ac:dyDescent="0.2">
      <c r="B272" s="127"/>
      <c r="C272" s="128" t="s">
        <v>541</v>
      </c>
      <c r="D272" s="128" t="s">
        <v>118</v>
      </c>
      <c r="E272" s="129" t="s">
        <v>868</v>
      </c>
      <c r="F272" s="130" t="s">
        <v>869</v>
      </c>
      <c r="G272" s="131" t="s">
        <v>272</v>
      </c>
      <c r="H272" s="132">
        <v>1.2210000000000001</v>
      </c>
      <c r="I272" s="133"/>
      <c r="J272" s="134">
        <f>ROUND(I272*H272,2)</f>
        <v>0</v>
      </c>
      <c r="K272" s="135"/>
      <c r="L272" s="32"/>
      <c r="M272" s="136" t="s">
        <v>1</v>
      </c>
      <c r="N272" s="137" t="s">
        <v>35</v>
      </c>
      <c r="P272" s="138">
        <f>O272*H272</f>
        <v>0</v>
      </c>
      <c r="Q272" s="138">
        <v>0</v>
      </c>
      <c r="R272" s="138">
        <f>Q272*H272</f>
        <v>0</v>
      </c>
      <c r="S272" s="138">
        <v>0</v>
      </c>
      <c r="T272" s="139">
        <f>S272*H272</f>
        <v>0</v>
      </c>
      <c r="AR272" s="140" t="s">
        <v>122</v>
      </c>
      <c r="AT272" s="140" t="s">
        <v>118</v>
      </c>
      <c r="AU272" s="140" t="s">
        <v>79</v>
      </c>
      <c r="AY272" s="17" t="s">
        <v>117</v>
      </c>
      <c r="BE272" s="141">
        <f>IF(N272="základní",J272,0)</f>
        <v>0</v>
      </c>
      <c r="BF272" s="141">
        <f>IF(N272="snížená",J272,0)</f>
        <v>0</v>
      </c>
      <c r="BG272" s="141">
        <f>IF(N272="zákl. přenesená",J272,0)</f>
        <v>0</v>
      </c>
      <c r="BH272" s="141">
        <f>IF(N272="sníž. přenesená",J272,0)</f>
        <v>0</v>
      </c>
      <c r="BI272" s="141">
        <f>IF(N272="nulová",J272,0)</f>
        <v>0</v>
      </c>
      <c r="BJ272" s="17" t="s">
        <v>77</v>
      </c>
      <c r="BK272" s="141">
        <f>ROUND(I272*H272,2)</f>
        <v>0</v>
      </c>
      <c r="BL272" s="17" t="s">
        <v>122</v>
      </c>
      <c r="BM272" s="140" t="s">
        <v>1353</v>
      </c>
    </row>
    <row r="273" spans="2:65" s="1" customFormat="1" ht="16.5" customHeight="1" x14ac:dyDescent="0.2">
      <c r="B273" s="127"/>
      <c r="C273" s="128" t="s">
        <v>545</v>
      </c>
      <c r="D273" s="128" t="s">
        <v>118</v>
      </c>
      <c r="E273" s="129" t="s">
        <v>872</v>
      </c>
      <c r="F273" s="130" t="s">
        <v>873</v>
      </c>
      <c r="G273" s="131" t="s">
        <v>272</v>
      </c>
      <c r="H273" s="132">
        <v>336.12</v>
      </c>
      <c r="I273" s="133"/>
      <c r="J273" s="134">
        <f>ROUND(I273*H273,2)</f>
        <v>0</v>
      </c>
      <c r="K273" s="135"/>
      <c r="L273" s="32"/>
      <c r="M273" s="142" t="s">
        <v>1</v>
      </c>
      <c r="N273" s="143" t="s">
        <v>35</v>
      </c>
      <c r="O273" s="144"/>
      <c r="P273" s="145">
        <f>O273*H273</f>
        <v>0</v>
      </c>
      <c r="Q273" s="145">
        <v>0</v>
      </c>
      <c r="R273" s="145">
        <f>Q273*H273</f>
        <v>0</v>
      </c>
      <c r="S273" s="145">
        <v>0</v>
      </c>
      <c r="T273" s="146">
        <f>S273*H273</f>
        <v>0</v>
      </c>
      <c r="AR273" s="140" t="s">
        <v>122</v>
      </c>
      <c r="AT273" s="140" t="s">
        <v>118</v>
      </c>
      <c r="AU273" s="140" t="s">
        <v>79</v>
      </c>
      <c r="AY273" s="17" t="s">
        <v>117</v>
      </c>
      <c r="BE273" s="141">
        <f>IF(N273="základní",J273,0)</f>
        <v>0</v>
      </c>
      <c r="BF273" s="141">
        <f>IF(N273="snížená",J273,0)</f>
        <v>0</v>
      </c>
      <c r="BG273" s="141">
        <f>IF(N273="zákl. přenesená",J273,0)</f>
        <v>0</v>
      </c>
      <c r="BH273" s="141">
        <f>IF(N273="sníž. přenesená",J273,0)</f>
        <v>0</v>
      </c>
      <c r="BI273" s="141">
        <f>IF(N273="nulová",J273,0)</f>
        <v>0</v>
      </c>
      <c r="BJ273" s="17" t="s">
        <v>77</v>
      </c>
      <c r="BK273" s="141">
        <f>ROUND(I273*H273,2)</f>
        <v>0</v>
      </c>
      <c r="BL273" s="17" t="s">
        <v>122</v>
      </c>
      <c r="BM273" s="140" t="s">
        <v>1354</v>
      </c>
    </row>
    <row r="274" spans="2:65" s="1" customFormat="1" ht="6.9" customHeight="1" x14ac:dyDescent="0.2">
      <c r="B274" s="44"/>
      <c r="C274" s="45"/>
      <c r="D274" s="45"/>
      <c r="E274" s="45"/>
      <c r="F274" s="45"/>
      <c r="G274" s="45"/>
      <c r="H274" s="45"/>
      <c r="I274" s="45"/>
      <c r="J274" s="45"/>
      <c r="K274" s="45"/>
      <c r="L274" s="32"/>
    </row>
  </sheetData>
  <autoFilter ref="C124:K273" xr:uid="{00000000-0009-0000-0000-000004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267"/>
  <sheetViews>
    <sheetView showGridLines="0" workbookViewId="0">
      <selection activeCell="E18" sqref="E18:H18"/>
    </sheetView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246" t="s">
        <v>5</v>
      </c>
      <c r="M2" s="247"/>
      <c r="N2" s="247"/>
      <c r="O2" s="247"/>
      <c r="P2" s="247"/>
      <c r="Q2" s="247"/>
      <c r="R2" s="247"/>
      <c r="S2" s="247"/>
      <c r="T2" s="247"/>
      <c r="U2" s="247"/>
      <c r="V2" s="247"/>
      <c r="AT2" s="17" t="s">
        <v>91</v>
      </c>
    </row>
    <row r="3" spans="2:46" ht="6.9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79</v>
      </c>
    </row>
    <row r="4" spans="2:46" ht="24.9" customHeight="1" x14ac:dyDescent="0.2">
      <c r="B4" s="20"/>
      <c r="D4" s="21" t="s">
        <v>92</v>
      </c>
      <c r="L4" s="20"/>
      <c r="M4" s="88" t="s">
        <v>10</v>
      </c>
      <c r="AT4" s="17" t="s">
        <v>3</v>
      </c>
    </row>
    <row r="5" spans="2:46" ht="6.9" customHeight="1" x14ac:dyDescent="0.2">
      <c r="B5" s="20"/>
      <c r="L5" s="20"/>
    </row>
    <row r="6" spans="2:46" ht="12" customHeight="1" x14ac:dyDescent="0.2">
      <c r="B6" s="20"/>
      <c r="D6" s="27" t="s">
        <v>15</v>
      </c>
      <c r="L6" s="20"/>
    </row>
    <row r="7" spans="2:46" ht="26.25" customHeight="1" x14ac:dyDescent="0.2">
      <c r="B7" s="20"/>
      <c r="E7" s="261" t="str">
        <f>'Rekapitulace stavby'!K6</f>
        <v>Dolní Dvořiště (č. p. 157 - č. p. 40) - OBNOVA VODOVODU A KANALIZACE, Dolní Dvořiště (č. p. 157 - č. p. 40) - OBNOVA KOMUNIKACE</v>
      </c>
      <c r="F7" s="262"/>
      <c r="G7" s="262"/>
      <c r="H7" s="262"/>
      <c r="L7" s="20"/>
    </row>
    <row r="8" spans="2:46" s="1" customFormat="1" ht="12" customHeight="1" x14ac:dyDescent="0.2">
      <c r="B8" s="32"/>
      <c r="D8" s="27" t="s">
        <v>93</v>
      </c>
      <c r="L8" s="32"/>
    </row>
    <row r="9" spans="2:46" s="1" customFormat="1" ht="16.5" customHeight="1" x14ac:dyDescent="0.2">
      <c r="B9" s="32"/>
      <c r="E9" s="240" t="s">
        <v>1355</v>
      </c>
      <c r="F9" s="260"/>
      <c r="G9" s="260"/>
      <c r="H9" s="260"/>
      <c r="L9" s="32"/>
    </row>
    <row r="10" spans="2:46" s="1" customFormat="1" x14ac:dyDescent="0.2">
      <c r="B10" s="32"/>
      <c r="L10" s="32"/>
    </row>
    <row r="11" spans="2:46" s="1" customFormat="1" ht="12" customHeight="1" x14ac:dyDescent="0.2">
      <c r="B11" s="32"/>
      <c r="D11" s="27" t="s">
        <v>16</v>
      </c>
      <c r="F11" s="25" t="s">
        <v>1</v>
      </c>
      <c r="I11" s="27" t="s">
        <v>17</v>
      </c>
      <c r="J11" s="25" t="s">
        <v>1</v>
      </c>
      <c r="L11" s="32"/>
    </row>
    <row r="12" spans="2:46" s="1" customFormat="1" ht="12" customHeight="1" x14ac:dyDescent="0.2">
      <c r="B12" s="32"/>
      <c r="D12" s="27" t="s">
        <v>18</v>
      </c>
      <c r="F12" s="25" t="s">
        <v>19</v>
      </c>
      <c r="I12" s="27" t="s">
        <v>20</v>
      </c>
      <c r="J12" s="52"/>
      <c r="L12" s="32"/>
    </row>
    <row r="13" spans="2:46" s="1" customFormat="1" ht="10.95" customHeight="1" x14ac:dyDescent="0.2">
      <c r="B13" s="32"/>
      <c r="L13" s="32"/>
    </row>
    <row r="14" spans="2:46" s="1" customFormat="1" ht="12" customHeight="1" x14ac:dyDescent="0.2">
      <c r="B14" s="32"/>
      <c r="D14" s="27" t="s">
        <v>21</v>
      </c>
      <c r="I14" s="27" t="s">
        <v>22</v>
      </c>
      <c r="J14" s="25" t="s">
        <v>1</v>
      </c>
      <c r="L14" s="32"/>
    </row>
    <row r="15" spans="2:46" s="1" customFormat="1" ht="18" customHeight="1" x14ac:dyDescent="0.2">
      <c r="B15" s="32"/>
      <c r="E15" s="25" t="s">
        <v>23</v>
      </c>
      <c r="I15" s="27" t="s">
        <v>24</v>
      </c>
      <c r="J15" s="25" t="s">
        <v>1</v>
      </c>
      <c r="L15" s="32"/>
    </row>
    <row r="16" spans="2:46" s="1" customFormat="1" ht="6.9" customHeight="1" x14ac:dyDescent="0.2">
      <c r="B16" s="32"/>
      <c r="L16" s="32"/>
    </row>
    <row r="17" spans="2:12" s="1" customFormat="1" ht="12" customHeight="1" x14ac:dyDescent="0.2">
      <c r="B17" s="32"/>
      <c r="D17" s="27" t="s">
        <v>25</v>
      </c>
      <c r="I17" s="27" t="s">
        <v>22</v>
      </c>
      <c r="J17" s="28"/>
      <c r="L17" s="32"/>
    </row>
    <row r="18" spans="2:12" s="1" customFormat="1" ht="18" customHeight="1" x14ac:dyDescent="0.2">
      <c r="B18" s="32"/>
      <c r="E18" s="263"/>
      <c r="F18" s="255"/>
      <c r="G18" s="255"/>
      <c r="H18" s="255"/>
      <c r="I18" s="27" t="s">
        <v>24</v>
      </c>
      <c r="J18" s="28"/>
      <c r="L18" s="32"/>
    </row>
    <row r="19" spans="2:12" s="1" customFormat="1" ht="6.9" customHeight="1" x14ac:dyDescent="0.2">
      <c r="B19" s="32"/>
      <c r="L19" s="32"/>
    </row>
    <row r="20" spans="2:12" s="1" customFormat="1" ht="12" customHeight="1" x14ac:dyDescent="0.2">
      <c r="B20" s="32"/>
      <c r="D20" s="27" t="s">
        <v>26</v>
      </c>
      <c r="I20" s="27" t="s">
        <v>22</v>
      </c>
      <c r="J20" s="25"/>
      <c r="L20" s="32"/>
    </row>
    <row r="21" spans="2:12" s="1" customFormat="1" ht="18" customHeight="1" x14ac:dyDescent="0.2">
      <c r="B21" s="32"/>
      <c r="E21" s="25" t="s">
        <v>1762</v>
      </c>
      <c r="I21" s="27" t="s">
        <v>24</v>
      </c>
      <c r="J21" s="25" t="s">
        <v>1</v>
      </c>
      <c r="L21" s="32"/>
    </row>
    <row r="22" spans="2:12" s="1" customFormat="1" ht="6.9" customHeight="1" x14ac:dyDescent="0.2">
      <c r="B22" s="32"/>
      <c r="L22" s="32"/>
    </row>
    <row r="23" spans="2:12" s="1" customFormat="1" ht="12" customHeight="1" x14ac:dyDescent="0.2">
      <c r="B23" s="32"/>
      <c r="D23" s="27" t="s">
        <v>28</v>
      </c>
      <c r="I23" s="27" t="s">
        <v>22</v>
      </c>
      <c r="J23" s="25" t="str">
        <f>IF('Rekapitulace stavby'!AN19="","",'Rekapitulace stavby'!AN19)</f>
        <v/>
      </c>
      <c r="L23" s="32"/>
    </row>
    <row r="24" spans="2:12" s="1" customFormat="1" ht="18" customHeight="1" x14ac:dyDescent="0.2">
      <c r="B24" s="32"/>
      <c r="E24" s="25" t="str">
        <f>IF('Rekapitulace stavby'!E20="","",'Rekapitulace stavby'!E20)</f>
        <v xml:space="preserve"> </v>
      </c>
      <c r="I24" s="27" t="s">
        <v>24</v>
      </c>
      <c r="J24" s="25" t="str">
        <f>IF('Rekapitulace stavby'!AN20="","",'Rekapitulace stavby'!AN20)</f>
        <v/>
      </c>
      <c r="L24" s="32"/>
    </row>
    <row r="25" spans="2:12" s="1" customFormat="1" ht="6.9" customHeight="1" x14ac:dyDescent="0.2">
      <c r="B25" s="32"/>
      <c r="L25" s="32"/>
    </row>
    <row r="26" spans="2:12" s="1" customFormat="1" ht="12" customHeight="1" x14ac:dyDescent="0.2">
      <c r="B26" s="32"/>
      <c r="D26" s="27" t="s">
        <v>29</v>
      </c>
      <c r="L26" s="32"/>
    </row>
    <row r="27" spans="2:12" s="7" customFormat="1" ht="16.5" customHeight="1" x14ac:dyDescent="0.2">
      <c r="B27" s="89"/>
      <c r="E27" s="259" t="s">
        <v>1</v>
      </c>
      <c r="F27" s="259"/>
      <c r="G27" s="259"/>
      <c r="H27" s="259"/>
      <c r="L27" s="89"/>
    </row>
    <row r="28" spans="2:12" s="1" customFormat="1" ht="6.9" customHeight="1" x14ac:dyDescent="0.2">
      <c r="B28" s="32"/>
      <c r="L28" s="32"/>
    </row>
    <row r="29" spans="2:12" s="1" customFormat="1" ht="6.9" customHeight="1" x14ac:dyDescent="0.2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 x14ac:dyDescent="0.2">
      <c r="B30" s="32"/>
      <c r="D30" s="90" t="s">
        <v>30</v>
      </c>
      <c r="J30" s="66">
        <f>ROUND(J125, 2)</f>
        <v>0</v>
      </c>
      <c r="L30" s="32"/>
    </row>
    <row r="31" spans="2:12" s="1" customFormat="1" ht="6.9" customHeight="1" x14ac:dyDescent="0.2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" customHeight="1" x14ac:dyDescent="0.2">
      <c r="B32" s="32"/>
      <c r="F32" s="35" t="s">
        <v>32</v>
      </c>
      <c r="I32" s="35" t="s">
        <v>31</v>
      </c>
      <c r="J32" s="35" t="s">
        <v>33</v>
      </c>
      <c r="L32" s="32"/>
    </row>
    <row r="33" spans="2:12" s="1" customFormat="1" ht="14.4" customHeight="1" x14ac:dyDescent="0.2">
      <c r="B33" s="32"/>
      <c r="D33" s="55" t="s">
        <v>34</v>
      </c>
      <c r="E33" s="27" t="s">
        <v>35</v>
      </c>
      <c r="F33" s="91">
        <f>ROUND((SUM(BE125:BE266)),  2)</f>
        <v>0</v>
      </c>
      <c r="I33" s="92">
        <v>0.21</v>
      </c>
      <c r="J33" s="91">
        <f>ROUND(((SUM(BE125:BE266))*I33),  2)</f>
        <v>0</v>
      </c>
      <c r="L33" s="32"/>
    </row>
    <row r="34" spans="2:12" s="1" customFormat="1" ht="14.4" customHeight="1" x14ac:dyDescent="0.2">
      <c r="B34" s="32"/>
      <c r="E34" s="27" t="s">
        <v>36</v>
      </c>
      <c r="F34" s="91">
        <f>ROUND((SUM(BF125:BF266)),  2)</f>
        <v>0</v>
      </c>
      <c r="I34" s="92">
        <v>0.12</v>
      </c>
      <c r="J34" s="91">
        <f>ROUND(((SUM(BF125:BF266))*I34),  2)</f>
        <v>0</v>
      </c>
      <c r="L34" s="32"/>
    </row>
    <row r="35" spans="2:12" s="1" customFormat="1" ht="14.4" hidden="1" customHeight="1" x14ac:dyDescent="0.2">
      <c r="B35" s="32"/>
      <c r="E35" s="27" t="s">
        <v>37</v>
      </c>
      <c r="F35" s="91">
        <f>ROUND((SUM(BG125:BG266)),  2)</f>
        <v>0</v>
      </c>
      <c r="I35" s="92">
        <v>0.21</v>
      </c>
      <c r="J35" s="91">
        <f>0</f>
        <v>0</v>
      </c>
      <c r="L35" s="32"/>
    </row>
    <row r="36" spans="2:12" s="1" customFormat="1" ht="14.4" hidden="1" customHeight="1" x14ac:dyDescent="0.2">
      <c r="B36" s="32"/>
      <c r="E36" s="27" t="s">
        <v>38</v>
      </c>
      <c r="F36" s="91">
        <f>ROUND((SUM(BH125:BH266)),  2)</f>
        <v>0</v>
      </c>
      <c r="I36" s="92">
        <v>0.12</v>
      </c>
      <c r="J36" s="91">
        <f>0</f>
        <v>0</v>
      </c>
      <c r="L36" s="32"/>
    </row>
    <row r="37" spans="2:12" s="1" customFormat="1" ht="14.4" hidden="1" customHeight="1" x14ac:dyDescent="0.2">
      <c r="B37" s="32"/>
      <c r="E37" s="27" t="s">
        <v>39</v>
      </c>
      <c r="F37" s="91">
        <f>ROUND((SUM(BI125:BI266)),  2)</f>
        <v>0</v>
      </c>
      <c r="I37" s="92">
        <v>0</v>
      </c>
      <c r="J37" s="91">
        <f>0</f>
        <v>0</v>
      </c>
      <c r="L37" s="32"/>
    </row>
    <row r="38" spans="2:12" s="1" customFormat="1" ht="6.9" customHeight="1" x14ac:dyDescent="0.2">
      <c r="B38" s="32"/>
      <c r="L38" s="32"/>
    </row>
    <row r="39" spans="2:12" s="1" customFormat="1" ht="25.35" customHeight="1" x14ac:dyDescent="0.2">
      <c r="B39" s="32"/>
      <c r="C39" s="93"/>
      <c r="D39" s="94" t="s">
        <v>40</v>
      </c>
      <c r="E39" s="57"/>
      <c r="F39" s="57"/>
      <c r="G39" s="95" t="s">
        <v>41</v>
      </c>
      <c r="H39" s="96" t="s">
        <v>42</v>
      </c>
      <c r="I39" s="57"/>
      <c r="J39" s="97">
        <f>SUM(J30:J37)</f>
        <v>0</v>
      </c>
      <c r="K39" s="98"/>
      <c r="L39" s="32"/>
    </row>
    <row r="40" spans="2:12" s="1" customFormat="1" ht="14.4" customHeight="1" x14ac:dyDescent="0.2">
      <c r="B40" s="32"/>
      <c r="L40" s="32"/>
    </row>
    <row r="41" spans="2:12" ht="14.4" customHeight="1" x14ac:dyDescent="0.2">
      <c r="B41" s="20"/>
      <c r="L41" s="20"/>
    </row>
    <row r="42" spans="2:12" ht="14.4" customHeight="1" x14ac:dyDescent="0.2">
      <c r="B42" s="20"/>
      <c r="L42" s="20"/>
    </row>
    <row r="43" spans="2:12" ht="14.4" customHeight="1" x14ac:dyDescent="0.2">
      <c r="B43" s="20"/>
      <c r="L43" s="20"/>
    </row>
    <row r="44" spans="2:12" ht="14.4" customHeight="1" x14ac:dyDescent="0.2">
      <c r="B44" s="20"/>
      <c r="L44" s="20"/>
    </row>
    <row r="45" spans="2:12" ht="14.4" customHeight="1" x14ac:dyDescent="0.2">
      <c r="B45" s="20"/>
      <c r="L45" s="20"/>
    </row>
    <row r="46" spans="2:12" ht="14.4" customHeight="1" x14ac:dyDescent="0.2">
      <c r="B46" s="20"/>
      <c r="L46" s="20"/>
    </row>
    <row r="47" spans="2:12" ht="14.4" customHeight="1" x14ac:dyDescent="0.2">
      <c r="B47" s="20"/>
      <c r="L47" s="20"/>
    </row>
    <row r="48" spans="2:12" ht="14.4" customHeight="1" x14ac:dyDescent="0.2">
      <c r="B48" s="20"/>
      <c r="L48" s="20"/>
    </row>
    <row r="49" spans="2:12" ht="14.4" customHeight="1" x14ac:dyDescent="0.2">
      <c r="B49" s="20"/>
      <c r="L49" s="20"/>
    </row>
    <row r="50" spans="2:12" s="1" customFormat="1" ht="14.4" customHeight="1" x14ac:dyDescent="0.2">
      <c r="B50" s="32"/>
      <c r="D50" s="41" t="s">
        <v>43</v>
      </c>
      <c r="E50" s="42"/>
      <c r="F50" s="42"/>
      <c r="G50" s="41" t="s">
        <v>44</v>
      </c>
      <c r="H50" s="42"/>
      <c r="I50" s="42"/>
      <c r="J50" s="42"/>
      <c r="K50" s="42"/>
      <c r="L50" s="32"/>
    </row>
    <row r="51" spans="2:12" x14ac:dyDescent="0.2">
      <c r="B51" s="20"/>
      <c r="L51" s="20"/>
    </row>
    <row r="52" spans="2:12" x14ac:dyDescent="0.2">
      <c r="B52" s="20"/>
      <c r="L52" s="20"/>
    </row>
    <row r="53" spans="2:12" x14ac:dyDescent="0.2">
      <c r="B53" s="20"/>
      <c r="L53" s="20"/>
    </row>
    <row r="54" spans="2:12" x14ac:dyDescent="0.2">
      <c r="B54" s="20"/>
      <c r="L54" s="20"/>
    </row>
    <row r="55" spans="2:12" x14ac:dyDescent="0.2">
      <c r="B55" s="20"/>
      <c r="L55" s="20"/>
    </row>
    <row r="56" spans="2:12" x14ac:dyDescent="0.2">
      <c r="B56" s="20"/>
      <c r="L56" s="20"/>
    </row>
    <row r="57" spans="2:12" x14ac:dyDescent="0.2">
      <c r="B57" s="20"/>
      <c r="L57" s="20"/>
    </row>
    <row r="58" spans="2:12" x14ac:dyDescent="0.2">
      <c r="B58" s="20"/>
      <c r="L58" s="20"/>
    </row>
    <row r="59" spans="2:12" x14ac:dyDescent="0.2">
      <c r="B59" s="20"/>
      <c r="L59" s="20"/>
    </row>
    <row r="60" spans="2:12" x14ac:dyDescent="0.2">
      <c r="B60" s="20"/>
      <c r="L60" s="20"/>
    </row>
    <row r="61" spans="2:12" s="1" customFormat="1" ht="13.2" x14ac:dyDescent="0.2">
      <c r="B61" s="32"/>
      <c r="D61" s="43" t="s">
        <v>45</v>
      </c>
      <c r="E61" s="34"/>
      <c r="F61" s="99" t="s">
        <v>46</v>
      </c>
      <c r="G61" s="43" t="s">
        <v>45</v>
      </c>
      <c r="H61" s="34"/>
      <c r="I61" s="34"/>
      <c r="J61" s="100" t="s">
        <v>46</v>
      </c>
      <c r="K61" s="34"/>
      <c r="L61" s="32"/>
    </row>
    <row r="62" spans="2:12" x14ac:dyDescent="0.2">
      <c r="B62" s="20"/>
      <c r="L62" s="20"/>
    </row>
    <row r="63" spans="2:12" x14ac:dyDescent="0.2">
      <c r="B63" s="20"/>
      <c r="L63" s="20"/>
    </row>
    <row r="64" spans="2:12" x14ac:dyDescent="0.2">
      <c r="B64" s="20"/>
      <c r="L64" s="20"/>
    </row>
    <row r="65" spans="2:12" s="1" customFormat="1" ht="13.2" x14ac:dyDescent="0.2">
      <c r="B65" s="32"/>
      <c r="D65" s="41" t="s">
        <v>47</v>
      </c>
      <c r="E65" s="42"/>
      <c r="F65" s="42"/>
      <c r="G65" s="41" t="s">
        <v>48</v>
      </c>
      <c r="H65" s="42"/>
      <c r="I65" s="42"/>
      <c r="J65" s="42"/>
      <c r="K65" s="42"/>
      <c r="L65" s="32"/>
    </row>
    <row r="66" spans="2:12" x14ac:dyDescent="0.2">
      <c r="B66" s="20"/>
      <c r="L66" s="20"/>
    </row>
    <row r="67" spans="2:12" x14ac:dyDescent="0.2">
      <c r="B67" s="20"/>
      <c r="L67" s="20"/>
    </row>
    <row r="68" spans="2:12" x14ac:dyDescent="0.2">
      <c r="B68" s="20"/>
      <c r="L68" s="20"/>
    </row>
    <row r="69" spans="2:12" x14ac:dyDescent="0.2">
      <c r="B69" s="20"/>
      <c r="L69" s="20"/>
    </row>
    <row r="70" spans="2:12" x14ac:dyDescent="0.2">
      <c r="B70" s="20"/>
      <c r="L70" s="20"/>
    </row>
    <row r="71" spans="2:12" x14ac:dyDescent="0.2">
      <c r="B71" s="20"/>
      <c r="L71" s="20"/>
    </row>
    <row r="72" spans="2:12" x14ac:dyDescent="0.2">
      <c r="B72" s="20"/>
      <c r="L72" s="20"/>
    </row>
    <row r="73" spans="2:12" x14ac:dyDescent="0.2">
      <c r="B73" s="20"/>
      <c r="L73" s="20"/>
    </row>
    <row r="74" spans="2:12" x14ac:dyDescent="0.2">
      <c r="B74" s="20"/>
      <c r="L74" s="20"/>
    </row>
    <row r="75" spans="2:12" x14ac:dyDescent="0.2">
      <c r="B75" s="20"/>
      <c r="L75" s="20"/>
    </row>
    <row r="76" spans="2:12" s="1" customFormat="1" ht="13.2" x14ac:dyDescent="0.2">
      <c r="B76" s="32"/>
      <c r="D76" s="43" t="s">
        <v>45</v>
      </c>
      <c r="E76" s="34"/>
      <c r="F76" s="99" t="s">
        <v>46</v>
      </c>
      <c r="G76" s="43" t="s">
        <v>45</v>
      </c>
      <c r="H76" s="34"/>
      <c r="I76" s="34"/>
      <c r="J76" s="100" t="s">
        <v>46</v>
      </c>
      <c r="K76" s="34"/>
      <c r="L76" s="32"/>
    </row>
    <row r="77" spans="2:12" s="1" customFormat="1" ht="14.4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" customHeight="1" x14ac:dyDescent="0.2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" customHeight="1" x14ac:dyDescent="0.2">
      <c r="B82" s="32"/>
      <c r="C82" s="21" t="s">
        <v>95</v>
      </c>
      <c r="L82" s="32"/>
    </row>
    <row r="83" spans="2:47" s="1" customFormat="1" ht="6.9" customHeight="1" x14ac:dyDescent="0.2">
      <c r="B83" s="32"/>
      <c r="L83" s="32"/>
    </row>
    <row r="84" spans="2:47" s="1" customFormat="1" ht="12" customHeight="1" x14ac:dyDescent="0.2">
      <c r="B84" s="32"/>
      <c r="C84" s="27" t="s">
        <v>15</v>
      </c>
      <c r="L84" s="32"/>
    </row>
    <row r="85" spans="2:47" s="1" customFormat="1" ht="26.25" customHeight="1" x14ac:dyDescent="0.2">
      <c r="B85" s="32"/>
      <c r="E85" s="261" t="str">
        <f>E7</f>
        <v>Dolní Dvořiště (č. p. 157 - č. p. 40) - OBNOVA VODOVODU A KANALIZACE, Dolní Dvořiště (č. p. 157 - č. p. 40) - OBNOVA KOMUNIKACE</v>
      </c>
      <c r="F85" s="262"/>
      <c r="G85" s="262"/>
      <c r="H85" s="262"/>
      <c r="L85" s="32"/>
    </row>
    <row r="86" spans="2:47" s="1" customFormat="1" ht="12" customHeight="1" x14ac:dyDescent="0.2">
      <c r="B86" s="32"/>
      <c r="C86" s="27" t="s">
        <v>93</v>
      </c>
      <c r="L86" s="32"/>
    </row>
    <row r="87" spans="2:47" s="1" customFormat="1" ht="16.5" customHeight="1" x14ac:dyDescent="0.2">
      <c r="B87" s="32"/>
      <c r="E87" s="240" t="str">
        <f>E9</f>
        <v>57e - SO 04 - Přípojky vodovodní a kanalizační</v>
      </c>
      <c r="F87" s="260"/>
      <c r="G87" s="260"/>
      <c r="H87" s="260"/>
      <c r="L87" s="32"/>
    </row>
    <row r="88" spans="2:47" s="1" customFormat="1" ht="6.9" customHeight="1" x14ac:dyDescent="0.2">
      <c r="B88" s="32"/>
      <c r="L88" s="32"/>
    </row>
    <row r="89" spans="2:47" s="1" customFormat="1" ht="12" customHeight="1" x14ac:dyDescent="0.2">
      <c r="B89" s="32"/>
      <c r="C89" s="27" t="s">
        <v>18</v>
      </c>
      <c r="F89" s="25" t="str">
        <f>F12</f>
        <v xml:space="preserve"> </v>
      </c>
      <c r="I89" s="27" t="s">
        <v>20</v>
      </c>
      <c r="J89" s="52" t="str">
        <f>IF(J12="","",J12)</f>
        <v/>
      </c>
      <c r="L89" s="32"/>
    </row>
    <row r="90" spans="2:47" s="1" customFormat="1" ht="6.9" customHeight="1" x14ac:dyDescent="0.2">
      <c r="B90" s="32"/>
      <c r="L90" s="32"/>
    </row>
    <row r="91" spans="2:47" s="1" customFormat="1" ht="40.200000000000003" customHeight="1" x14ac:dyDescent="0.2">
      <c r="B91" s="32"/>
      <c r="C91" s="27" t="s">
        <v>21</v>
      </c>
      <c r="F91" s="25" t="str">
        <f>E15</f>
        <v>Obec Dolní Dvořiště, 382 72 Dolní Dvořiště 62</v>
      </c>
      <c r="I91" s="27" t="s">
        <v>26</v>
      </c>
      <c r="J91" s="30" t="str">
        <f>E21</f>
        <v>Jiří Sváček - VHS, Miroslav Vávra - DS</v>
      </c>
      <c r="L91" s="32"/>
    </row>
    <row r="92" spans="2:47" s="1" customFormat="1" ht="15.15" customHeight="1" x14ac:dyDescent="0.2">
      <c r="B92" s="32"/>
      <c r="C92" s="27" t="s">
        <v>25</v>
      </c>
      <c r="F92" s="25" t="str">
        <f>IF(E18="","",E18)</f>
        <v/>
      </c>
      <c r="I92" s="27" t="s">
        <v>28</v>
      </c>
      <c r="J92" s="30" t="str">
        <f>E24</f>
        <v xml:space="preserve"> </v>
      </c>
      <c r="L92" s="32"/>
    </row>
    <row r="93" spans="2:47" s="1" customFormat="1" ht="10.35" customHeight="1" x14ac:dyDescent="0.2">
      <c r="B93" s="32"/>
      <c r="L93" s="32"/>
    </row>
    <row r="94" spans="2:47" s="1" customFormat="1" ht="29.25" customHeight="1" x14ac:dyDescent="0.2">
      <c r="B94" s="32"/>
      <c r="C94" s="101" t="s">
        <v>96</v>
      </c>
      <c r="D94" s="93"/>
      <c r="E94" s="93"/>
      <c r="F94" s="93"/>
      <c r="G94" s="93"/>
      <c r="H94" s="93"/>
      <c r="I94" s="93"/>
      <c r="J94" s="102" t="s">
        <v>97</v>
      </c>
      <c r="K94" s="93"/>
      <c r="L94" s="32"/>
    </row>
    <row r="95" spans="2:47" s="1" customFormat="1" ht="10.35" customHeight="1" x14ac:dyDescent="0.2">
      <c r="B95" s="32"/>
      <c r="L95" s="32"/>
    </row>
    <row r="96" spans="2:47" s="1" customFormat="1" ht="22.95" customHeight="1" x14ac:dyDescent="0.2">
      <c r="B96" s="32"/>
      <c r="C96" s="103" t="s">
        <v>98</v>
      </c>
      <c r="J96" s="66">
        <f>J125</f>
        <v>0</v>
      </c>
      <c r="L96" s="32"/>
      <c r="AU96" s="17" t="s">
        <v>99</v>
      </c>
    </row>
    <row r="97" spans="2:12" s="8" customFormat="1" ht="24.9" customHeight="1" x14ac:dyDescent="0.2">
      <c r="B97" s="104"/>
      <c r="D97" s="105" t="s">
        <v>170</v>
      </c>
      <c r="E97" s="106"/>
      <c r="F97" s="106"/>
      <c r="G97" s="106"/>
      <c r="H97" s="106"/>
      <c r="I97" s="106"/>
      <c r="J97" s="107">
        <f>J126</f>
        <v>0</v>
      </c>
      <c r="L97" s="104"/>
    </row>
    <row r="98" spans="2:12" s="11" customFormat="1" ht="19.95" customHeight="1" x14ac:dyDescent="0.2">
      <c r="B98" s="147"/>
      <c r="D98" s="148" t="s">
        <v>171</v>
      </c>
      <c r="E98" s="149"/>
      <c r="F98" s="149"/>
      <c r="G98" s="149"/>
      <c r="H98" s="149"/>
      <c r="I98" s="149"/>
      <c r="J98" s="150">
        <f>J127</f>
        <v>0</v>
      </c>
      <c r="L98" s="147"/>
    </row>
    <row r="99" spans="2:12" s="11" customFormat="1" ht="19.95" customHeight="1" x14ac:dyDescent="0.2">
      <c r="B99" s="147"/>
      <c r="D99" s="148" t="s">
        <v>173</v>
      </c>
      <c r="E99" s="149"/>
      <c r="F99" s="149"/>
      <c r="G99" s="149"/>
      <c r="H99" s="149"/>
      <c r="I99" s="149"/>
      <c r="J99" s="150">
        <f>J194</f>
        <v>0</v>
      </c>
      <c r="L99" s="147"/>
    </row>
    <row r="100" spans="2:12" s="11" customFormat="1" ht="19.95" customHeight="1" x14ac:dyDescent="0.2">
      <c r="B100" s="147"/>
      <c r="D100" s="148" t="s">
        <v>174</v>
      </c>
      <c r="E100" s="149"/>
      <c r="F100" s="149"/>
      <c r="G100" s="149"/>
      <c r="H100" s="149"/>
      <c r="I100" s="149"/>
      <c r="J100" s="150">
        <f>J200</f>
        <v>0</v>
      </c>
      <c r="L100" s="147"/>
    </row>
    <row r="101" spans="2:12" s="11" customFormat="1" ht="19.95" customHeight="1" x14ac:dyDescent="0.2">
      <c r="B101" s="147"/>
      <c r="D101" s="148" t="s">
        <v>1356</v>
      </c>
      <c r="E101" s="149"/>
      <c r="F101" s="149"/>
      <c r="G101" s="149"/>
      <c r="H101" s="149"/>
      <c r="I101" s="149"/>
      <c r="J101" s="150">
        <f>J208</f>
        <v>0</v>
      </c>
      <c r="L101" s="147"/>
    </row>
    <row r="102" spans="2:12" s="11" customFormat="1" ht="14.85" customHeight="1" x14ac:dyDescent="0.2">
      <c r="B102" s="147"/>
      <c r="D102" s="148" t="s">
        <v>1357</v>
      </c>
      <c r="E102" s="149"/>
      <c r="F102" s="149"/>
      <c r="G102" s="149"/>
      <c r="H102" s="149"/>
      <c r="I102" s="149"/>
      <c r="J102" s="150">
        <f>J225</f>
        <v>0</v>
      </c>
      <c r="L102" s="147"/>
    </row>
    <row r="103" spans="2:12" s="11" customFormat="1" ht="19.95" customHeight="1" x14ac:dyDescent="0.2">
      <c r="B103" s="147"/>
      <c r="D103" s="148" t="s">
        <v>1189</v>
      </c>
      <c r="E103" s="149"/>
      <c r="F103" s="149"/>
      <c r="G103" s="149"/>
      <c r="H103" s="149"/>
      <c r="I103" s="149"/>
      <c r="J103" s="150">
        <f>J242</f>
        <v>0</v>
      </c>
      <c r="L103" s="147"/>
    </row>
    <row r="104" spans="2:12" s="11" customFormat="1" ht="19.95" customHeight="1" x14ac:dyDescent="0.2">
      <c r="B104" s="147"/>
      <c r="D104" s="148" t="s">
        <v>182</v>
      </c>
      <c r="E104" s="149"/>
      <c r="F104" s="149"/>
      <c r="G104" s="149"/>
      <c r="H104" s="149"/>
      <c r="I104" s="149"/>
      <c r="J104" s="150">
        <f>J251</f>
        <v>0</v>
      </c>
      <c r="L104" s="147"/>
    </row>
    <row r="105" spans="2:12" s="11" customFormat="1" ht="19.95" customHeight="1" x14ac:dyDescent="0.2">
      <c r="B105" s="147"/>
      <c r="D105" s="148" t="s">
        <v>183</v>
      </c>
      <c r="E105" s="149"/>
      <c r="F105" s="149"/>
      <c r="G105" s="149"/>
      <c r="H105" s="149"/>
      <c r="I105" s="149"/>
      <c r="J105" s="150">
        <f>J264</f>
        <v>0</v>
      </c>
      <c r="L105" s="147"/>
    </row>
    <row r="106" spans="2:12" s="1" customFormat="1" ht="21.75" customHeight="1" x14ac:dyDescent="0.2">
      <c r="B106" s="32"/>
      <c r="L106" s="32"/>
    </row>
    <row r="107" spans="2:12" s="1" customFormat="1" ht="6.9" customHeight="1" x14ac:dyDescent="0.2">
      <c r="B107" s="44"/>
      <c r="C107" s="45"/>
      <c r="D107" s="45"/>
      <c r="E107" s="45"/>
      <c r="F107" s="45"/>
      <c r="G107" s="45"/>
      <c r="H107" s="45"/>
      <c r="I107" s="45"/>
      <c r="J107" s="45"/>
      <c r="K107" s="45"/>
      <c r="L107" s="32"/>
    </row>
    <row r="111" spans="2:12" s="1" customFormat="1" ht="6.9" customHeight="1" x14ac:dyDescent="0.2">
      <c r="B111" s="46"/>
      <c r="C111" s="47"/>
      <c r="D111" s="47"/>
      <c r="E111" s="47"/>
      <c r="F111" s="47"/>
      <c r="G111" s="47"/>
      <c r="H111" s="47"/>
      <c r="I111" s="47"/>
      <c r="J111" s="47"/>
      <c r="K111" s="47"/>
      <c r="L111" s="32"/>
    </row>
    <row r="112" spans="2:12" s="1" customFormat="1" ht="24.9" customHeight="1" x14ac:dyDescent="0.2">
      <c r="B112" s="32"/>
      <c r="C112" s="21" t="s">
        <v>101</v>
      </c>
      <c r="L112" s="32"/>
    </row>
    <row r="113" spans="2:65" s="1" customFormat="1" ht="6.9" customHeight="1" x14ac:dyDescent="0.2">
      <c r="B113" s="32"/>
      <c r="L113" s="32"/>
    </row>
    <row r="114" spans="2:65" s="1" customFormat="1" ht="12" customHeight="1" x14ac:dyDescent="0.2">
      <c r="B114" s="32"/>
      <c r="C114" s="27" t="s">
        <v>15</v>
      </c>
      <c r="L114" s="32"/>
    </row>
    <row r="115" spans="2:65" s="1" customFormat="1" ht="26.25" customHeight="1" x14ac:dyDescent="0.2">
      <c r="B115" s="32"/>
      <c r="E115" s="261" t="str">
        <f>E7</f>
        <v>Dolní Dvořiště (č. p. 157 - č. p. 40) - OBNOVA VODOVODU A KANALIZACE, Dolní Dvořiště (č. p. 157 - č. p. 40) - OBNOVA KOMUNIKACE</v>
      </c>
      <c r="F115" s="262"/>
      <c r="G115" s="262"/>
      <c r="H115" s="262"/>
      <c r="L115" s="32"/>
    </row>
    <row r="116" spans="2:65" s="1" customFormat="1" ht="12" customHeight="1" x14ac:dyDescent="0.2">
      <c r="B116" s="32"/>
      <c r="C116" s="27" t="s">
        <v>93</v>
      </c>
      <c r="L116" s="32"/>
    </row>
    <row r="117" spans="2:65" s="1" customFormat="1" ht="16.5" customHeight="1" x14ac:dyDescent="0.2">
      <c r="B117" s="32"/>
      <c r="E117" s="240" t="str">
        <f>E9</f>
        <v>57e - SO 04 - Přípojky vodovodní a kanalizační</v>
      </c>
      <c r="F117" s="260"/>
      <c r="G117" s="260"/>
      <c r="H117" s="260"/>
      <c r="L117" s="32"/>
    </row>
    <row r="118" spans="2:65" s="1" customFormat="1" ht="6.9" customHeight="1" x14ac:dyDescent="0.2">
      <c r="B118" s="32"/>
      <c r="L118" s="32"/>
    </row>
    <row r="119" spans="2:65" s="1" customFormat="1" ht="12" customHeight="1" x14ac:dyDescent="0.2">
      <c r="B119" s="32"/>
      <c r="C119" s="27" t="s">
        <v>18</v>
      </c>
      <c r="F119" s="25" t="str">
        <f>F12</f>
        <v xml:space="preserve"> </v>
      </c>
      <c r="I119" s="27" t="s">
        <v>20</v>
      </c>
      <c r="J119" s="52" t="str">
        <f>IF(J12="","",J12)</f>
        <v/>
      </c>
      <c r="L119" s="32"/>
    </row>
    <row r="120" spans="2:65" s="1" customFormat="1" ht="6.9" customHeight="1" x14ac:dyDescent="0.2">
      <c r="B120" s="32"/>
      <c r="L120" s="32"/>
    </row>
    <row r="121" spans="2:65" s="1" customFormat="1" ht="40.200000000000003" customHeight="1" x14ac:dyDescent="0.2">
      <c r="B121" s="32"/>
      <c r="C121" s="27" t="s">
        <v>21</v>
      </c>
      <c r="F121" s="25" t="str">
        <f>E15</f>
        <v>Obec Dolní Dvořiště, 382 72 Dolní Dvořiště 62</v>
      </c>
      <c r="I121" s="27" t="s">
        <v>26</v>
      </c>
      <c r="J121" s="30" t="str">
        <f>E21</f>
        <v>Jiří Sváček - VHS, Miroslav Vávra - DS</v>
      </c>
      <c r="L121" s="32"/>
    </row>
    <row r="122" spans="2:65" s="1" customFormat="1" ht="15.15" customHeight="1" x14ac:dyDescent="0.2">
      <c r="B122" s="32"/>
      <c r="C122" s="27" t="s">
        <v>25</v>
      </c>
      <c r="F122" s="25" t="str">
        <f>IF(E18="","",E18)</f>
        <v/>
      </c>
      <c r="I122" s="27" t="s">
        <v>28</v>
      </c>
      <c r="J122" s="30" t="str">
        <f>E24</f>
        <v xml:space="preserve"> </v>
      </c>
      <c r="L122" s="32"/>
    </row>
    <row r="123" spans="2:65" s="1" customFormat="1" ht="10.35" customHeight="1" x14ac:dyDescent="0.2">
      <c r="B123" s="32"/>
      <c r="L123" s="32"/>
    </row>
    <row r="124" spans="2:65" s="9" customFormat="1" ht="29.25" customHeight="1" x14ac:dyDescent="0.2">
      <c r="B124" s="108"/>
      <c r="C124" s="109" t="s">
        <v>102</v>
      </c>
      <c r="D124" s="110" t="s">
        <v>55</v>
      </c>
      <c r="E124" s="110" t="s">
        <v>51</v>
      </c>
      <c r="F124" s="110" t="s">
        <v>52</v>
      </c>
      <c r="G124" s="110" t="s">
        <v>103</v>
      </c>
      <c r="H124" s="110" t="s">
        <v>104</v>
      </c>
      <c r="I124" s="110" t="s">
        <v>105</v>
      </c>
      <c r="J124" s="111" t="s">
        <v>97</v>
      </c>
      <c r="K124" s="112" t="s">
        <v>106</v>
      </c>
      <c r="L124" s="108"/>
      <c r="M124" s="59" t="s">
        <v>1</v>
      </c>
      <c r="N124" s="60" t="s">
        <v>34</v>
      </c>
      <c r="O124" s="60" t="s">
        <v>107</v>
      </c>
      <c r="P124" s="60" t="s">
        <v>108</v>
      </c>
      <c r="Q124" s="60" t="s">
        <v>109</v>
      </c>
      <c r="R124" s="60" t="s">
        <v>110</v>
      </c>
      <c r="S124" s="60" t="s">
        <v>111</v>
      </c>
      <c r="T124" s="61" t="s">
        <v>112</v>
      </c>
    </row>
    <row r="125" spans="2:65" s="1" customFormat="1" ht="22.95" customHeight="1" x14ac:dyDescent="0.3">
      <c r="B125" s="32"/>
      <c r="C125" s="64" t="s">
        <v>113</v>
      </c>
      <c r="J125" s="113">
        <f>BK125</f>
        <v>0</v>
      </c>
      <c r="L125" s="32"/>
      <c r="M125" s="62"/>
      <c r="N125" s="53"/>
      <c r="O125" s="53"/>
      <c r="P125" s="114">
        <f>P126</f>
        <v>0</v>
      </c>
      <c r="Q125" s="53"/>
      <c r="R125" s="114">
        <f>R126</f>
        <v>164.35173450000002</v>
      </c>
      <c r="S125" s="53"/>
      <c r="T125" s="115">
        <f>T126</f>
        <v>0</v>
      </c>
      <c r="AT125" s="17" t="s">
        <v>69</v>
      </c>
      <c r="AU125" s="17" t="s">
        <v>99</v>
      </c>
      <c r="BK125" s="116">
        <f>BK126</f>
        <v>0</v>
      </c>
    </row>
    <row r="126" spans="2:65" s="10" customFormat="1" ht="25.95" customHeight="1" x14ac:dyDescent="0.25">
      <c r="B126" s="117"/>
      <c r="D126" s="118" t="s">
        <v>69</v>
      </c>
      <c r="E126" s="119" t="s">
        <v>184</v>
      </c>
      <c r="F126" s="119" t="s">
        <v>185</v>
      </c>
      <c r="I126" s="120"/>
      <c r="J126" s="121">
        <f>BK126</f>
        <v>0</v>
      </c>
      <c r="L126" s="117"/>
      <c r="M126" s="122"/>
      <c r="P126" s="123">
        <f>P127+P194+P200+P208+P242+P251+P264</f>
        <v>0</v>
      </c>
      <c r="R126" s="123">
        <f>R127+R194+R200+R208+R242+R251+R264</f>
        <v>164.35173450000002</v>
      </c>
      <c r="T126" s="124">
        <f>T127+T194+T200+T208+T242+T251+T264</f>
        <v>0</v>
      </c>
      <c r="AR126" s="118" t="s">
        <v>77</v>
      </c>
      <c r="AT126" s="125" t="s">
        <v>69</v>
      </c>
      <c r="AU126" s="125" t="s">
        <v>70</v>
      </c>
      <c r="AY126" s="118" t="s">
        <v>117</v>
      </c>
      <c r="BK126" s="126">
        <f>BK127+BK194+BK200+BK208+BK242+BK251+BK264</f>
        <v>0</v>
      </c>
    </row>
    <row r="127" spans="2:65" s="10" customFormat="1" ht="22.95" customHeight="1" x14ac:dyDescent="0.25">
      <c r="B127" s="117"/>
      <c r="D127" s="118" t="s">
        <v>69</v>
      </c>
      <c r="E127" s="151" t="s">
        <v>77</v>
      </c>
      <c r="F127" s="151" t="s">
        <v>186</v>
      </c>
      <c r="I127" s="120"/>
      <c r="J127" s="152">
        <f>BK127</f>
        <v>0</v>
      </c>
      <c r="L127" s="117"/>
      <c r="M127" s="122"/>
      <c r="P127" s="123">
        <f>SUM(P128:P193)</f>
        <v>0</v>
      </c>
      <c r="R127" s="123">
        <f>SUM(R128:R193)</f>
        <v>164.05179000000001</v>
      </c>
      <c r="T127" s="124">
        <f>SUM(T128:T193)</f>
        <v>0</v>
      </c>
      <c r="AR127" s="118" t="s">
        <v>77</v>
      </c>
      <c r="AT127" s="125" t="s">
        <v>69</v>
      </c>
      <c r="AU127" s="125" t="s">
        <v>77</v>
      </c>
      <c r="AY127" s="118" t="s">
        <v>117</v>
      </c>
      <c r="BK127" s="126">
        <f>SUM(BK128:BK193)</f>
        <v>0</v>
      </c>
    </row>
    <row r="128" spans="2:65" s="1" customFormat="1" ht="24.15" customHeight="1" x14ac:dyDescent="0.2">
      <c r="B128" s="127"/>
      <c r="C128" s="128" t="s">
        <v>77</v>
      </c>
      <c r="D128" s="128" t="s">
        <v>118</v>
      </c>
      <c r="E128" s="129" t="s">
        <v>1358</v>
      </c>
      <c r="F128" s="130" t="s">
        <v>1359</v>
      </c>
      <c r="G128" s="131" t="s">
        <v>189</v>
      </c>
      <c r="H128" s="132">
        <v>14.4</v>
      </c>
      <c r="I128" s="133"/>
      <c r="J128" s="134">
        <f>ROUND(I128*H128,2)</f>
        <v>0</v>
      </c>
      <c r="K128" s="135"/>
      <c r="L128" s="32"/>
      <c r="M128" s="136" t="s">
        <v>1</v>
      </c>
      <c r="N128" s="137" t="s">
        <v>35</v>
      </c>
      <c r="P128" s="138">
        <f>O128*H128</f>
        <v>0</v>
      </c>
      <c r="Q128" s="138">
        <v>1.068E-2</v>
      </c>
      <c r="R128" s="138">
        <f>Q128*H128</f>
        <v>0.15379200000000001</v>
      </c>
      <c r="S128" s="138">
        <v>0</v>
      </c>
      <c r="T128" s="139">
        <f>S128*H128</f>
        <v>0</v>
      </c>
      <c r="AR128" s="140" t="s">
        <v>122</v>
      </c>
      <c r="AT128" s="140" t="s">
        <v>118</v>
      </c>
      <c r="AU128" s="140" t="s">
        <v>79</v>
      </c>
      <c r="AY128" s="17" t="s">
        <v>117</v>
      </c>
      <c r="BE128" s="141">
        <f>IF(N128="základní",J128,0)</f>
        <v>0</v>
      </c>
      <c r="BF128" s="141">
        <f>IF(N128="snížená",J128,0)</f>
        <v>0</v>
      </c>
      <c r="BG128" s="141">
        <f>IF(N128="zákl. přenesená",J128,0)</f>
        <v>0</v>
      </c>
      <c r="BH128" s="141">
        <f>IF(N128="sníž. přenesená",J128,0)</f>
        <v>0</v>
      </c>
      <c r="BI128" s="141">
        <f>IF(N128="nulová",J128,0)</f>
        <v>0</v>
      </c>
      <c r="BJ128" s="17" t="s">
        <v>77</v>
      </c>
      <c r="BK128" s="141">
        <f>ROUND(I128*H128,2)</f>
        <v>0</v>
      </c>
      <c r="BL128" s="17" t="s">
        <v>122</v>
      </c>
      <c r="BM128" s="140" t="s">
        <v>1360</v>
      </c>
    </row>
    <row r="129" spans="2:65" s="12" customFormat="1" x14ac:dyDescent="0.2">
      <c r="B129" s="153"/>
      <c r="D129" s="154" t="s">
        <v>191</v>
      </c>
      <c r="E129" s="155" t="s">
        <v>1</v>
      </c>
      <c r="F129" s="156" t="s">
        <v>1361</v>
      </c>
      <c r="H129" s="157">
        <v>12</v>
      </c>
      <c r="I129" s="158"/>
      <c r="L129" s="153"/>
      <c r="M129" s="159"/>
      <c r="T129" s="160"/>
      <c r="AT129" s="155" t="s">
        <v>191</v>
      </c>
      <c r="AU129" s="155" t="s">
        <v>79</v>
      </c>
      <c r="AV129" s="12" t="s">
        <v>79</v>
      </c>
      <c r="AW129" s="12" t="s">
        <v>27</v>
      </c>
      <c r="AX129" s="12" t="s">
        <v>70</v>
      </c>
      <c r="AY129" s="155" t="s">
        <v>117</v>
      </c>
    </row>
    <row r="130" spans="2:65" s="12" customFormat="1" x14ac:dyDescent="0.2">
      <c r="B130" s="153"/>
      <c r="D130" s="154" t="s">
        <v>191</v>
      </c>
      <c r="E130" s="155" t="s">
        <v>1</v>
      </c>
      <c r="F130" s="156" t="s">
        <v>1362</v>
      </c>
      <c r="H130" s="157">
        <v>2.4</v>
      </c>
      <c r="I130" s="158"/>
      <c r="L130" s="153"/>
      <c r="M130" s="159"/>
      <c r="T130" s="160"/>
      <c r="AT130" s="155" t="s">
        <v>191</v>
      </c>
      <c r="AU130" s="155" t="s">
        <v>79</v>
      </c>
      <c r="AV130" s="12" t="s">
        <v>79</v>
      </c>
      <c r="AW130" s="12" t="s">
        <v>27</v>
      </c>
      <c r="AX130" s="12" t="s">
        <v>70</v>
      </c>
      <c r="AY130" s="155" t="s">
        <v>117</v>
      </c>
    </row>
    <row r="131" spans="2:65" s="15" customFormat="1" x14ac:dyDescent="0.2">
      <c r="B131" s="174"/>
      <c r="D131" s="154" t="s">
        <v>191</v>
      </c>
      <c r="E131" s="175" t="s">
        <v>1</v>
      </c>
      <c r="F131" s="176" t="s">
        <v>241</v>
      </c>
      <c r="H131" s="177">
        <v>14.4</v>
      </c>
      <c r="I131" s="178"/>
      <c r="L131" s="174"/>
      <c r="M131" s="179"/>
      <c r="T131" s="180"/>
      <c r="AT131" s="175" t="s">
        <v>191</v>
      </c>
      <c r="AU131" s="175" t="s">
        <v>79</v>
      </c>
      <c r="AV131" s="15" t="s">
        <v>122</v>
      </c>
      <c r="AW131" s="15" t="s">
        <v>27</v>
      </c>
      <c r="AX131" s="15" t="s">
        <v>77</v>
      </c>
      <c r="AY131" s="175" t="s">
        <v>117</v>
      </c>
    </row>
    <row r="132" spans="2:65" s="1" customFormat="1" ht="21.75" customHeight="1" x14ac:dyDescent="0.2">
      <c r="B132" s="127"/>
      <c r="C132" s="128" t="s">
        <v>79</v>
      </c>
      <c r="D132" s="128" t="s">
        <v>118</v>
      </c>
      <c r="E132" s="129" t="s">
        <v>208</v>
      </c>
      <c r="F132" s="130" t="s">
        <v>209</v>
      </c>
      <c r="G132" s="131" t="s">
        <v>189</v>
      </c>
      <c r="H132" s="132">
        <v>32</v>
      </c>
      <c r="I132" s="133"/>
      <c r="J132" s="134">
        <f>ROUND(I132*H132,2)</f>
        <v>0</v>
      </c>
      <c r="K132" s="135"/>
      <c r="L132" s="32"/>
      <c r="M132" s="136" t="s">
        <v>1</v>
      </c>
      <c r="N132" s="137" t="s">
        <v>35</v>
      </c>
      <c r="P132" s="138">
        <f>O132*H132</f>
        <v>0</v>
      </c>
      <c r="Q132" s="138">
        <v>3.6900000000000002E-2</v>
      </c>
      <c r="R132" s="138">
        <f>Q132*H132</f>
        <v>1.1808000000000001</v>
      </c>
      <c r="S132" s="138">
        <v>0</v>
      </c>
      <c r="T132" s="139">
        <f>S132*H132</f>
        <v>0</v>
      </c>
      <c r="AR132" s="140" t="s">
        <v>122</v>
      </c>
      <c r="AT132" s="140" t="s">
        <v>118</v>
      </c>
      <c r="AU132" s="140" t="s">
        <v>79</v>
      </c>
      <c r="AY132" s="17" t="s">
        <v>117</v>
      </c>
      <c r="BE132" s="141">
        <f>IF(N132="základní",J132,0)</f>
        <v>0</v>
      </c>
      <c r="BF132" s="141">
        <f>IF(N132="snížená",J132,0)</f>
        <v>0</v>
      </c>
      <c r="BG132" s="141">
        <f>IF(N132="zákl. přenesená",J132,0)</f>
        <v>0</v>
      </c>
      <c r="BH132" s="141">
        <f>IF(N132="sníž. přenesená",J132,0)</f>
        <v>0</v>
      </c>
      <c r="BI132" s="141">
        <f>IF(N132="nulová",J132,0)</f>
        <v>0</v>
      </c>
      <c r="BJ132" s="17" t="s">
        <v>77</v>
      </c>
      <c r="BK132" s="141">
        <f>ROUND(I132*H132,2)</f>
        <v>0</v>
      </c>
      <c r="BL132" s="17" t="s">
        <v>122</v>
      </c>
      <c r="BM132" s="140" t="s">
        <v>1363</v>
      </c>
    </row>
    <row r="133" spans="2:65" s="1" customFormat="1" ht="24.15" customHeight="1" x14ac:dyDescent="0.2">
      <c r="B133" s="127"/>
      <c r="C133" s="128" t="s">
        <v>128</v>
      </c>
      <c r="D133" s="128" t="s">
        <v>118</v>
      </c>
      <c r="E133" s="129" t="s">
        <v>215</v>
      </c>
      <c r="F133" s="130" t="s">
        <v>216</v>
      </c>
      <c r="G133" s="131" t="s">
        <v>217</v>
      </c>
      <c r="H133" s="132">
        <v>46.6</v>
      </c>
      <c r="I133" s="133"/>
      <c r="J133" s="134">
        <f>ROUND(I133*H133,2)</f>
        <v>0</v>
      </c>
      <c r="K133" s="135"/>
      <c r="L133" s="32"/>
      <c r="M133" s="136" t="s">
        <v>1</v>
      </c>
      <c r="N133" s="137" t="s">
        <v>35</v>
      </c>
      <c r="P133" s="138">
        <f>O133*H133</f>
        <v>0</v>
      </c>
      <c r="Q133" s="138">
        <v>0</v>
      </c>
      <c r="R133" s="138">
        <f>Q133*H133</f>
        <v>0</v>
      </c>
      <c r="S133" s="138">
        <v>0</v>
      </c>
      <c r="T133" s="139">
        <f>S133*H133</f>
        <v>0</v>
      </c>
      <c r="AR133" s="140" t="s">
        <v>122</v>
      </c>
      <c r="AT133" s="140" t="s">
        <v>118</v>
      </c>
      <c r="AU133" s="140" t="s">
        <v>79</v>
      </c>
      <c r="AY133" s="17" t="s">
        <v>117</v>
      </c>
      <c r="BE133" s="141">
        <f>IF(N133="základní",J133,0)</f>
        <v>0</v>
      </c>
      <c r="BF133" s="141">
        <f>IF(N133="snížená",J133,0)</f>
        <v>0</v>
      </c>
      <c r="BG133" s="141">
        <f>IF(N133="zákl. přenesená",J133,0)</f>
        <v>0</v>
      </c>
      <c r="BH133" s="141">
        <f>IF(N133="sníž. přenesená",J133,0)</f>
        <v>0</v>
      </c>
      <c r="BI133" s="141">
        <f>IF(N133="nulová",J133,0)</f>
        <v>0</v>
      </c>
      <c r="BJ133" s="17" t="s">
        <v>77</v>
      </c>
      <c r="BK133" s="141">
        <f>ROUND(I133*H133,2)</f>
        <v>0</v>
      </c>
      <c r="BL133" s="17" t="s">
        <v>122</v>
      </c>
      <c r="BM133" s="140" t="s">
        <v>1364</v>
      </c>
    </row>
    <row r="134" spans="2:65" s="1" customFormat="1" ht="33" customHeight="1" x14ac:dyDescent="0.2">
      <c r="B134" s="127"/>
      <c r="C134" s="128" t="s">
        <v>122</v>
      </c>
      <c r="D134" s="128" t="s">
        <v>118</v>
      </c>
      <c r="E134" s="129" t="s">
        <v>1365</v>
      </c>
      <c r="F134" s="130" t="s">
        <v>1366</v>
      </c>
      <c r="G134" s="131" t="s">
        <v>221</v>
      </c>
      <c r="H134" s="132">
        <v>69.319999999999993</v>
      </c>
      <c r="I134" s="133"/>
      <c r="J134" s="134">
        <f>ROUND(I134*H134,2)</f>
        <v>0</v>
      </c>
      <c r="K134" s="135"/>
      <c r="L134" s="32"/>
      <c r="M134" s="136" t="s">
        <v>1</v>
      </c>
      <c r="N134" s="137" t="s">
        <v>35</v>
      </c>
      <c r="P134" s="138">
        <f>O134*H134</f>
        <v>0</v>
      </c>
      <c r="Q134" s="138">
        <v>0</v>
      </c>
      <c r="R134" s="138">
        <f>Q134*H134</f>
        <v>0</v>
      </c>
      <c r="S134" s="138">
        <v>0</v>
      </c>
      <c r="T134" s="139">
        <f>S134*H134</f>
        <v>0</v>
      </c>
      <c r="AR134" s="140" t="s">
        <v>122</v>
      </c>
      <c r="AT134" s="140" t="s">
        <v>118</v>
      </c>
      <c r="AU134" s="140" t="s">
        <v>79</v>
      </c>
      <c r="AY134" s="17" t="s">
        <v>117</v>
      </c>
      <c r="BE134" s="141">
        <f>IF(N134="základní",J134,0)</f>
        <v>0</v>
      </c>
      <c r="BF134" s="141">
        <f>IF(N134="snížená",J134,0)</f>
        <v>0</v>
      </c>
      <c r="BG134" s="141">
        <f>IF(N134="zákl. přenesená",J134,0)</f>
        <v>0</v>
      </c>
      <c r="BH134" s="141">
        <f>IF(N134="sníž. přenesená",J134,0)</f>
        <v>0</v>
      </c>
      <c r="BI134" s="141">
        <f>IF(N134="nulová",J134,0)</f>
        <v>0</v>
      </c>
      <c r="BJ134" s="17" t="s">
        <v>77</v>
      </c>
      <c r="BK134" s="141">
        <f>ROUND(I134*H134,2)</f>
        <v>0</v>
      </c>
      <c r="BL134" s="17" t="s">
        <v>122</v>
      </c>
      <c r="BM134" s="140" t="s">
        <v>1367</v>
      </c>
    </row>
    <row r="135" spans="2:65" s="12" customFormat="1" x14ac:dyDescent="0.2">
      <c r="B135" s="153"/>
      <c r="D135" s="154" t="s">
        <v>191</v>
      </c>
      <c r="E135" s="155" t="s">
        <v>1</v>
      </c>
      <c r="F135" s="156" t="s">
        <v>1368</v>
      </c>
      <c r="H135" s="157">
        <v>54.31</v>
      </c>
      <c r="I135" s="158"/>
      <c r="L135" s="153"/>
      <c r="M135" s="159"/>
      <c r="T135" s="160"/>
      <c r="AT135" s="155" t="s">
        <v>191</v>
      </c>
      <c r="AU135" s="155" t="s">
        <v>79</v>
      </c>
      <c r="AV135" s="12" t="s">
        <v>79</v>
      </c>
      <c r="AW135" s="12" t="s">
        <v>27</v>
      </c>
      <c r="AX135" s="12" t="s">
        <v>70</v>
      </c>
      <c r="AY135" s="155" t="s">
        <v>117</v>
      </c>
    </row>
    <row r="136" spans="2:65" s="12" customFormat="1" x14ac:dyDescent="0.2">
      <c r="B136" s="153"/>
      <c r="D136" s="154" t="s">
        <v>191</v>
      </c>
      <c r="E136" s="155" t="s">
        <v>1</v>
      </c>
      <c r="F136" s="156" t="s">
        <v>1369</v>
      </c>
      <c r="H136" s="157">
        <v>32.340000000000003</v>
      </c>
      <c r="I136" s="158"/>
      <c r="L136" s="153"/>
      <c r="M136" s="159"/>
      <c r="T136" s="160"/>
      <c r="AT136" s="155" t="s">
        <v>191</v>
      </c>
      <c r="AU136" s="155" t="s">
        <v>79</v>
      </c>
      <c r="AV136" s="12" t="s">
        <v>79</v>
      </c>
      <c r="AW136" s="12" t="s">
        <v>27</v>
      </c>
      <c r="AX136" s="12" t="s">
        <v>70</v>
      </c>
      <c r="AY136" s="155" t="s">
        <v>117</v>
      </c>
    </row>
    <row r="137" spans="2:65" s="14" customFormat="1" x14ac:dyDescent="0.2">
      <c r="B137" s="167"/>
      <c r="D137" s="154" t="s">
        <v>191</v>
      </c>
      <c r="E137" s="168" t="s">
        <v>1</v>
      </c>
      <c r="F137" s="169" t="s">
        <v>202</v>
      </c>
      <c r="H137" s="170">
        <v>86.65</v>
      </c>
      <c r="I137" s="171"/>
      <c r="L137" s="167"/>
      <c r="M137" s="172"/>
      <c r="T137" s="173"/>
      <c r="AT137" s="168" t="s">
        <v>191</v>
      </c>
      <c r="AU137" s="168" t="s">
        <v>79</v>
      </c>
      <c r="AV137" s="14" t="s">
        <v>128</v>
      </c>
      <c r="AW137" s="14" t="s">
        <v>27</v>
      </c>
      <c r="AX137" s="14" t="s">
        <v>70</v>
      </c>
      <c r="AY137" s="168" t="s">
        <v>117</v>
      </c>
    </row>
    <row r="138" spans="2:65" s="12" customFormat="1" x14ac:dyDescent="0.2">
      <c r="B138" s="153"/>
      <c r="D138" s="154" t="s">
        <v>191</v>
      </c>
      <c r="E138" s="155" t="s">
        <v>1</v>
      </c>
      <c r="F138" s="156" t="s">
        <v>1370</v>
      </c>
      <c r="H138" s="157">
        <v>69.319999999999993</v>
      </c>
      <c r="I138" s="158"/>
      <c r="L138" s="153"/>
      <c r="M138" s="159"/>
      <c r="T138" s="160"/>
      <c r="AT138" s="155" t="s">
        <v>191</v>
      </c>
      <c r="AU138" s="155" t="s">
        <v>79</v>
      </c>
      <c r="AV138" s="12" t="s">
        <v>79</v>
      </c>
      <c r="AW138" s="12" t="s">
        <v>27</v>
      </c>
      <c r="AX138" s="12" t="s">
        <v>77</v>
      </c>
      <c r="AY138" s="155" t="s">
        <v>117</v>
      </c>
    </row>
    <row r="139" spans="2:65" s="1" customFormat="1" ht="33" customHeight="1" x14ac:dyDescent="0.2">
      <c r="B139" s="127"/>
      <c r="C139" s="128" t="s">
        <v>116</v>
      </c>
      <c r="D139" s="128" t="s">
        <v>118</v>
      </c>
      <c r="E139" s="129" t="s">
        <v>1194</v>
      </c>
      <c r="F139" s="130" t="s">
        <v>1371</v>
      </c>
      <c r="G139" s="131" t="s">
        <v>221</v>
      </c>
      <c r="H139" s="132">
        <v>139.512</v>
      </c>
      <c r="I139" s="133"/>
      <c r="J139" s="134">
        <f>ROUND(I139*H139,2)</f>
        <v>0</v>
      </c>
      <c r="K139" s="135"/>
      <c r="L139" s="32"/>
      <c r="M139" s="136" t="s">
        <v>1</v>
      </c>
      <c r="N139" s="137" t="s">
        <v>35</v>
      </c>
      <c r="P139" s="138">
        <f>O139*H139</f>
        <v>0</v>
      </c>
      <c r="Q139" s="138">
        <v>0</v>
      </c>
      <c r="R139" s="138">
        <f>Q139*H139</f>
        <v>0</v>
      </c>
      <c r="S139" s="138">
        <v>0</v>
      </c>
      <c r="T139" s="139">
        <f>S139*H139</f>
        <v>0</v>
      </c>
      <c r="AR139" s="140" t="s">
        <v>122</v>
      </c>
      <c r="AT139" s="140" t="s">
        <v>118</v>
      </c>
      <c r="AU139" s="140" t="s">
        <v>79</v>
      </c>
      <c r="AY139" s="17" t="s">
        <v>117</v>
      </c>
      <c r="BE139" s="141">
        <f>IF(N139="základní",J139,0)</f>
        <v>0</v>
      </c>
      <c r="BF139" s="141">
        <f>IF(N139="snížená",J139,0)</f>
        <v>0</v>
      </c>
      <c r="BG139" s="141">
        <f>IF(N139="zákl. přenesená",J139,0)</f>
        <v>0</v>
      </c>
      <c r="BH139" s="141">
        <f>IF(N139="sníž. přenesená",J139,0)</f>
        <v>0</v>
      </c>
      <c r="BI139" s="141">
        <f>IF(N139="nulová",J139,0)</f>
        <v>0</v>
      </c>
      <c r="BJ139" s="17" t="s">
        <v>77</v>
      </c>
      <c r="BK139" s="141">
        <f>ROUND(I139*H139,2)</f>
        <v>0</v>
      </c>
      <c r="BL139" s="17" t="s">
        <v>122</v>
      </c>
      <c r="BM139" s="140" t="s">
        <v>1372</v>
      </c>
    </row>
    <row r="140" spans="2:65" s="12" customFormat="1" x14ac:dyDescent="0.2">
      <c r="B140" s="153"/>
      <c r="D140" s="154" t="s">
        <v>191</v>
      </c>
      <c r="E140" s="155" t="s">
        <v>1</v>
      </c>
      <c r="F140" s="156" t="s">
        <v>1373</v>
      </c>
      <c r="H140" s="157">
        <v>156.41</v>
      </c>
      <c r="I140" s="158"/>
      <c r="L140" s="153"/>
      <c r="M140" s="159"/>
      <c r="T140" s="160"/>
      <c r="AT140" s="155" t="s">
        <v>191</v>
      </c>
      <c r="AU140" s="155" t="s">
        <v>79</v>
      </c>
      <c r="AV140" s="12" t="s">
        <v>79</v>
      </c>
      <c r="AW140" s="12" t="s">
        <v>27</v>
      </c>
      <c r="AX140" s="12" t="s">
        <v>70</v>
      </c>
      <c r="AY140" s="155" t="s">
        <v>117</v>
      </c>
    </row>
    <row r="141" spans="2:65" s="12" customFormat="1" x14ac:dyDescent="0.2">
      <c r="B141" s="153"/>
      <c r="D141" s="154" t="s">
        <v>191</v>
      </c>
      <c r="E141" s="155" t="s">
        <v>1</v>
      </c>
      <c r="F141" s="156" t="s">
        <v>1374</v>
      </c>
      <c r="H141" s="157">
        <v>17.98</v>
      </c>
      <c r="I141" s="158"/>
      <c r="L141" s="153"/>
      <c r="M141" s="159"/>
      <c r="T141" s="160"/>
      <c r="AT141" s="155" t="s">
        <v>191</v>
      </c>
      <c r="AU141" s="155" t="s">
        <v>79</v>
      </c>
      <c r="AV141" s="12" t="s">
        <v>79</v>
      </c>
      <c r="AW141" s="12" t="s">
        <v>27</v>
      </c>
      <c r="AX141" s="12" t="s">
        <v>70</v>
      </c>
      <c r="AY141" s="155" t="s">
        <v>117</v>
      </c>
    </row>
    <row r="142" spans="2:65" s="14" customFormat="1" x14ac:dyDescent="0.2">
      <c r="B142" s="167"/>
      <c r="D142" s="154" t="s">
        <v>191</v>
      </c>
      <c r="E142" s="168" t="s">
        <v>1</v>
      </c>
      <c r="F142" s="169" t="s">
        <v>202</v>
      </c>
      <c r="H142" s="170">
        <v>174.39</v>
      </c>
      <c r="I142" s="171"/>
      <c r="L142" s="167"/>
      <c r="M142" s="172"/>
      <c r="T142" s="173"/>
      <c r="AT142" s="168" t="s">
        <v>191</v>
      </c>
      <c r="AU142" s="168" t="s">
        <v>79</v>
      </c>
      <c r="AV142" s="14" t="s">
        <v>128</v>
      </c>
      <c r="AW142" s="14" t="s">
        <v>27</v>
      </c>
      <c r="AX142" s="14" t="s">
        <v>70</v>
      </c>
      <c r="AY142" s="168" t="s">
        <v>117</v>
      </c>
    </row>
    <row r="143" spans="2:65" s="12" customFormat="1" x14ac:dyDescent="0.2">
      <c r="B143" s="153"/>
      <c r="D143" s="154" t="s">
        <v>191</v>
      </c>
      <c r="E143" s="155" t="s">
        <v>1</v>
      </c>
      <c r="F143" s="156" t="s">
        <v>1375</v>
      </c>
      <c r="H143" s="157">
        <v>139.512</v>
      </c>
      <c r="I143" s="158"/>
      <c r="L143" s="153"/>
      <c r="M143" s="159"/>
      <c r="T143" s="160"/>
      <c r="AT143" s="155" t="s">
        <v>191</v>
      </c>
      <c r="AU143" s="155" t="s">
        <v>79</v>
      </c>
      <c r="AV143" s="12" t="s">
        <v>79</v>
      </c>
      <c r="AW143" s="12" t="s">
        <v>27</v>
      </c>
      <c r="AX143" s="12" t="s">
        <v>77</v>
      </c>
      <c r="AY143" s="155" t="s">
        <v>117</v>
      </c>
    </row>
    <row r="144" spans="2:65" s="1" customFormat="1" ht="33" customHeight="1" x14ac:dyDescent="0.2">
      <c r="B144" s="127"/>
      <c r="C144" s="128" t="s">
        <v>137</v>
      </c>
      <c r="D144" s="128" t="s">
        <v>118</v>
      </c>
      <c r="E144" s="129" t="s">
        <v>1376</v>
      </c>
      <c r="F144" s="130" t="s">
        <v>1377</v>
      </c>
      <c r="G144" s="131" t="s">
        <v>221</v>
      </c>
      <c r="H144" s="132">
        <v>17.329999999999998</v>
      </c>
      <c r="I144" s="133"/>
      <c r="J144" s="134">
        <f>ROUND(I144*H144,2)</f>
        <v>0</v>
      </c>
      <c r="K144" s="135"/>
      <c r="L144" s="32"/>
      <c r="M144" s="136" t="s">
        <v>1</v>
      </c>
      <c r="N144" s="137" t="s">
        <v>35</v>
      </c>
      <c r="P144" s="138">
        <f>O144*H144</f>
        <v>0</v>
      </c>
      <c r="Q144" s="138">
        <v>0</v>
      </c>
      <c r="R144" s="138">
        <f>Q144*H144</f>
        <v>0</v>
      </c>
      <c r="S144" s="138">
        <v>0</v>
      </c>
      <c r="T144" s="139">
        <f>S144*H144</f>
        <v>0</v>
      </c>
      <c r="AR144" s="140" t="s">
        <v>122</v>
      </c>
      <c r="AT144" s="140" t="s">
        <v>118</v>
      </c>
      <c r="AU144" s="140" t="s">
        <v>79</v>
      </c>
      <c r="AY144" s="17" t="s">
        <v>117</v>
      </c>
      <c r="BE144" s="141">
        <f>IF(N144="základní",J144,0)</f>
        <v>0</v>
      </c>
      <c r="BF144" s="141">
        <f>IF(N144="snížená",J144,0)</f>
        <v>0</v>
      </c>
      <c r="BG144" s="141">
        <f>IF(N144="zákl. přenesená",J144,0)</f>
        <v>0</v>
      </c>
      <c r="BH144" s="141">
        <f>IF(N144="sníž. přenesená",J144,0)</f>
        <v>0</v>
      </c>
      <c r="BI144" s="141">
        <f>IF(N144="nulová",J144,0)</f>
        <v>0</v>
      </c>
      <c r="BJ144" s="17" t="s">
        <v>77</v>
      </c>
      <c r="BK144" s="141">
        <f>ROUND(I144*H144,2)</f>
        <v>0</v>
      </c>
      <c r="BL144" s="17" t="s">
        <v>122</v>
      </c>
      <c r="BM144" s="140" t="s">
        <v>1378</v>
      </c>
    </row>
    <row r="145" spans="2:65" s="12" customFormat="1" x14ac:dyDescent="0.2">
      <c r="B145" s="153"/>
      <c r="D145" s="154" t="s">
        <v>191</v>
      </c>
      <c r="E145" s="155" t="s">
        <v>1</v>
      </c>
      <c r="F145" s="156" t="s">
        <v>1379</v>
      </c>
      <c r="H145" s="157">
        <v>17.329999999999998</v>
      </c>
      <c r="I145" s="158"/>
      <c r="L145" s="153"/>
      <c r="M145" s="159"/>
      <c r="T145" s="160"/>
      <c r="AT145" s="155" t="s">
        <v>191</v>
      </c>
      <c r="AU145" s="155" t="s">
        <v>79</v>
      </c>
      <c r="AV145" s="12" t="s">
        <v>79</v>
      </c>
      <c r="AW145" s="12" t="s">
        <v>27</v>
      </c>
      <c r="AX145" s="12" t="s">
        <v>77</v>
      </c>
      <c r="AY145" s="155" t="s">
        <v>117</v>
      </c>
    </row>
    <row r="146" spans="2:65" s="1" customFormat="1" ht="33" customHeight="1" x14ac:dyDescent="0.2">
      <c r="B146" s="127"/>
      <c r="C146" s="128" t="s">
        <v>141</v>
      </c>
      <c r="D146" s="128" t="s">
        <v>118</v>
      </c>
      <c r="E146" s="129" t="s">
        <v>1380</v>
      </c>
      <c r="F146" s="130" t="s">
        <v>1381</v>
      </c>
      <c r="G146" s="131" t="s">
        <v>221</v>
      </c>
      <c r="H146" s="132">
        <v>34.878</v>
      </c>
      <c r="I146" s="133"/>
      <c r="J146" s="134">
        <f>ROUND(I146*H146,2)</f>
        <v>0</v>
      </c>
      <c r="K146" s="135"/>
      <c r="L146" s="32"/>
      <c r="M146" s="136" t="s">
        <v>1</v>
      </c>
      <c r="N146" s="137" t="s">
        <v>35</v>
      </c>
      <c r="P146" s="138">
        <f>O146*H146</f>
        <v>0</v>
      </c>
      <c r="Q146" s="138">
        <v>0</v>
      </c>
      <c r="R146" s="138">
        <f>Q146*H146</f>
        <v>0</v>
      </c>
      <c r="S146" s="138">
        <v>0</v>
      </c>
      <c r="T146" s="139">
        <f>S146*H146</f>
        <v>0</v>
      </c>
      <c r="AR146" s="140" t="s">
        <v>122</v>
      </c>
      <c r="AT146" s="140" t="s">
        <v>118</v>
      </c>
      <c r="AU146" s="140" t="s">
        <v>79</v>
      </c>
      <c r="AY146" s="17" t="s">
        <v>117</v>
      </c>
      <c r="BE146" s="141">
        <f>IF(N146="základní",J146,0)</f>
        <v>0</v>
      </c>
      <c r="BF146" s="141">
        <f>IF(N146="snížená",J146,0)</f>
        <v>0</v>
      </c>
      <c r="BG146" s="141">
        <f>IF(N146="zákl. přenesená",J146,0)</f>
        <v>0</v>
      </c>
      <c r="BH146" s="141">
        <f>IF(N146="sníž. přenesená",J146,0)</f>
        <v>0</v>
      </c>
      <c r="BI146" s="141">
        <f>IF(N146="nulová",J146,0)</f>
        <v>0</v>
      </c>
      <c r="BJ146" s="17" t="s">
        <v>77</v>
      </c>
      <c r="BK146" s="141">
        <f>ROUND(I146*H146,2)</f>
        <v>0</v>
      </c>
      <c r="BL146" s="17" t="s">
        <v>122</v>
      </c>
      <c r="BM146" s="140" t="s">
        <v>1382</v>
      </c>
    </row>
    <row r="147" spans="2:65" s="12" customFormat="1" x14ac:dyDescent="0.2">
      <c r="B147" s="153"/>
      <c r="D147" s="154" t="s">
        <v>191</v>
      </c>
      <c r="E147" s="155" t="s">
        <v>1</v>
      </c>
      <c r="F147" s="156" t="s">
        <v>1383</v>
      </c>
      <c r="H147" s="157">
        <v>34.878</v>
      </c>
      <c r="I147" s="158"/>
      <c r="L147" s="153"/>
      <c r="M147" s="159"/>
      <c r="T147" s="160"/>
      <c r="AT147" s="155" t="s">
        <v>191</v>
      </c>
      <c r="AU147" s="155" t="s">
        <v>79</v>
      </c>
      <c r="AV147" s="12" t="s">
        <v>79</v>
      </c>
      <c r="AW147" s="12" t="s">
        <v>27</v>
      </c>
      <c r="AX147" s="12" t="s">
        <v>77</v>
      </c>
      <c r="AY147" s="155" t="s">
        <v>117</v>
      </c>
    </row>
    <row r="148" spans="2:65" s="1" customFormat="1" ht="24.15" customHeight="1" x14ac:dyDescent="0.2">
      <c r="B148" s="127"/>
      <c r="C148" s="128" t="s">
        <v>145</v>
      </c>
      <c r="D148" s="128" t="s">
        <v>118</v>
      </c>
      <c r="E148" s="129" t="s">
        <v>234</v>
      </c>
      <c r="F148" s="130" t="s">
        <v>1384</v>
      </c>
      <c r="G148" s="131" t="s">
        <v>221</v>
      </c>
      <c r="H148" s="132">
        <v>71.92</v>
      </c>
      <c r="I148" s="133"/>
      <c r="J148" s="134">
        <f>ROUND(I148*H148,2)</f>
        <v>0</v>
      </c>
      <c r="K148" s="135"/>
      <c r="L148" s="32"/>
      <c r="M148" s="136" t="s">
        <v>1</v>
      </c>
      <c r="N148" s="137" t="s">
        <v>35</v>
      </c>
      <c r="P148" s="138">
        <f>O148*H148</f>
        <v>0</v>
      </c>
      <c r="Q148" s="138">
        <v>0</v>
      </c>
      <c r="R148" s="138">
        <f>Q148*H148</f>
        <v>0</v>
      </c>
      <c r="S148" s="138">
        <v>0</v>
      </c>
      <c r="T148" s="139">
        <f>S148*H148</f>
        <v>0</v>
      </c>
      <c r="AR148" s="140" t="s">
        <v>122</v>
      </c>
      <c r="AT148" s="140" t="s">
        <v>118</v>
      </c>
      <c r="AU148" s="140" t="s">
        <v>79</v>
      </c>
      <c r="AY148" s="17" t="s">
        <v>117</v>
      </c>
      <c r="BE148" s="141">
        <f>IF(N148="základní",J148,0)</f>
        <v>0</v>
      </c>
      <c r="BF148" s="141">
        <f>IF(N148="snížená",J148,0)</f>
        <v>0</v>
      </c>
      <c r="BG148" s="141">
        <f>IF(N148="zákl. přenesená",J148,0)</f>
        <v>0</v>
      </c>
      <c r="BH148" s="141">
        <f>IF(N148="sníž. přenesená",J148,0)</f>
        <v>0</v>
      </c>
      <c r="BI148" s="141">
        <f>IF(N148="nulová",J148,0)</f>
        <v>0</v>
      </c>
      <c r="BJ148" s="17" t="s">
        <v>77</v>
      </c>
      <c r="BK148" s="141">
        <f>ROUND(I148*H148,2)</f>
        <v>0</v>
      </c>
      <c r="BL148" s="17" t="s">
        <v>122</v>
      </c>
      <c r="BM148" s="140" t="s">
        <v>1385</v>
      </c>
    </row>
    <row r="149" spans="2:65" s="1" customFormat="1" ht="21.75" customHeight="1" x14ac:dyDescent="0.2">
      <c r="B149" s="127"/>
      <c r="C149" s="128" t="s">
        <v>149</v>
      </c>
      <c r="D149" s="128" t="s">
        <v>118</v>
      </c>
      <c r="E149" s="129" t="s">
        <v>242</v>
      </c>
      <c r="F149" s="130" t="s">
        <v>243</v>
      </c>
      <c r="G149" s="131" t="s">
        <v>217</v>
      </c>
      <c r="H149" s="132">
        <v>495</v>
      </c>
      <c r="I149" s="133"/>
      <c r="J149" s="134">
        <f>ROUND(I149*H149,2)</f>
        <v>0</v>
      </c>
      <c r="K149" s="135"/>
      <c r="L149" s="32"/>
      <c r="M149" s="136" t="s">
        <v>1</v>
      </c>
      <c r="N149" s="137" t="s">
        <v>35</v>
      </c>
      <c r="P149" s="138">
        <f>O149*H149</f>
        <v>0</v>
      </c>
      <c r="Q149" s="138">
        <v>8.4000000000000003E-4</v>
      </c>
      <c r="R149" s="138">
        <f>Q149*H149</f>
        <v>0.4158</v>
      </c>
      <c r="S149" s="138">
        <v>0</v>
      </c>
      <c r="T149" s="139">
        <f>S149*H149</f>
        <v>0</v>
      </c>
      <c r="AR149" s="140" t="s">
        <v>122</v>
      </c>
      <c r="AT149" s="140" t="s">
        <v>118</v>
      </c>
      <c r="AU149" s="140" t="s">
        <v>79</v>
      </c>
      <c r="AY149" s="17" t="s">
        <v>117</v>
      </c>
      <c r="BE149" s="141">
        <f>IF(N149="základní",J149,0)</f>
        <v>0</v>
      </c>
      <c r="BF149" s="141">
        <f>IF(N149="snížená",J149,0)</f>
        <v>0</v>
      </c>
      <c r="BG149" s="141">
        <f>IF(N149="zákl. přenesená",J149,0)</f>
        <v>0</v>
      </c>
      <c r="BH149" s="141">
        <f>IF(N149="sníž. přenesená",J149,0)</f>
        <v>0</v>
      </c>
      <c r="BI149" s="141">
        <f>IF(N149="nulová",J149,0)</f>
        <v>0</v>
      </c>
      <c r="BJ149" s="17" t="s">
        <v>77</v>
      </c>
      <c r="BK149" s="141">
        <f>ROUND(I149*H149,2)</f>
        <v>0</v>
      </c>
      <c r="BL149" s="17" t="s">
        <v>122</v>
      </c>
      <c r="BM149" s="140" t="s">
        <v>1386</v>
      </c>
    </row>
    <row r="150" spans="2:65" s="12" customFormat="1" x14ac:dyDescent="0.2">
      <c r="B150" s="153"/>
      <c r="D150" s="154" t="s">
        <v>191</v>
      </c>
      <c r="E150" s="155" t="s">
        <v>1</v>
      </c>
      <c r="F150" s="156" t="s">
        <v>1387</v>
      </c>
      <c r="H150" s="157">
        <v>495</v>
      </c>
      <c r="I150" s="158"/>
      <c r="L150" s="153"/>
      <c r="M150" s="159"/>
      <c r="T150" s="160"/>
      <c r="AT150" s="155" t="s">
        <v>191</v>
      </c>
      <c r="AU150" s="155" t="s">
        <v>79</v>
      </c>
      <c r="AV150" s="12" t="s">
        <v>79</v>
      </c>
      <c r="AW150" s="12" t="s">
        <v>27</v>
      </c>
      <c r="AX150" s="12" t="s">
        <v>77</v>
      </c>
      <c r="AY150" s="155" t="s">
        <v>117</v>
      </c>
    </row>
    <row r="151" spans="2:65" s="1" customFormat="1" ht="24.15" customHeight="1" x14ac:dyDescent="0.2">
      <c r="B151" s="127"/>
      <c r="C151" s="128" t="s">
        <v>153</v>
      </c>
      <c r="D151" s="128" t="s">
        <v>118</v>
      </c>
      <c r="E151" s="129" t="s">
        <v>247</v>
      </c>
      <c r="F151" s="130" t="s">
        <v>248</v>
      </c>
      <c r="G151" s="131" t="s">
        <v>217</v>
      </c>
      <c r="H151" s="132">
        <v>495</v>
      </c>
      <c r="I151" s="133"/>
      <c r="J151" s="134">
        <f>ROUND(I151*H151,2)</f>
        <v>0</v>
      </c>
      <c r="K151" s="135"/>
      <c r="L151" s="32"/>
      <c r="M151" s="136" t="s">
        <v>1</v>
      </c>
      <c r="N151" s="137" t="s">
        <v>35</v>
      </c>
      <c r="P151" s="138">
        <f>O151*H151</f>
        <v>0</v>
      </c>
      <c r="Q151" s="138">
        <v>0</v>
      </c>
      <c r="R151" s="138">
        <f>Q151*H151</f>
        <v>0</v>
      </c>
      <c r="S151" s="138">
        <v>0</v>
      </c>
      <c r="T151" s="139">
        <f>S151*H151</f>
        <v>0</v>
      </c>
      <c r="AR151" s="140" t="s">
        <v>122</v>
      </c>
      <c r="AT151" s="140" t="s">
        <v>118</v>
      </c>
      <c r="AU151" s="140" t="s">
        <v>79</v>
      </c>
      <c r="AY151" s="17" t="s">
        <v>117</v>
      </c>
      <c r="BE151" s="141">
        <f>IF(N151="základní",J151,0)</f>
        <v>0</v>
      </c>
      <c r="BF151" s="141">
        <f>IF(N151="snížená",J151,0)</f>
        <v>0</v>
      </c>
      <c r="BG151" s="141">
        <f>IF(N151="zákl. přenesená",J151,0)</f>
        <v>0</v>
      </c>
      <c r="BH151" s="141">
        <f>IF(N151="sníž. přenesená",J151,0)</f>
        <v>0</v>
      </c>
      <c r="BI151" s="141">
        <f>IF(N151="nulová",J151,0)</f>
        <v>0</v>
      </c>
      <c r="BJ151" s="17" t="s">
        <v>77</v>
      </c>
      <c r="BK151" s="141">
        <f>ROUND(I151*H151,2)</f>
        <v>0</v>
      </c>
      <c r="BL151" s="17" t="s">
        <v>122</v>
      </c>
      <c r="BM151" s="140" t="s">
        <v>1388</v>
      </c>
    </row>
    <row r="152" spans="2:65" s="1" customFormat="1" ht="37.950000000000003" customHeight="1" x14ac:dyDescent="0.2">
      <c r="B152" s="127"/>
      <c r="C152" s="128" t="s">
        <v>157</v>
      </c>
      <c r="D152" s="128" t="s">
        <v>118</v>
      </c>
      <c r="E152" s="129" t="s">
        <v>250</v>
      </c>
      <c r="F152" s="130" t="s">
        <v>251</v>
      </c>
      <c r="G152" s="131" t="s">
        <v>221</v>
      </c>
      <c r="H152" s="132">
        <v>440.75</v>
      </c>
      <c r="I152" s="133"/>
      <c r="J152" s="134">
        <f>ROUND(I152*H152,2)</f>
        <v>0</v>
      </c>
      <c r="K152" s="135"/>
      <c r="L152" s="32"/>
      <c r="M152" s="136" t="s">
        <v>1</v>
      </c>
      <c r="N152" s="137" t="s">
        <v>35</v>
      </c>
      <c r="P152" s="138">
        <f>O152*H152</f>
        <v>0</v>
      </c>
      <c r="Q152" s="138">
        <v>0</v>
      </c>
      <c r="R152" s="138">
        <f>Q152*H152</f>
        <v>0</v>
      </c>
      <c r="S152" s="138">
        <v>0</v>
      </c>
      <c r="T152" s="139">
        <f>S152*H152</f>
        <v>0</v>
      </c>
      <c r="AR152" s="140" t="s">
        <v>122</v>
      </c>
      <c r="AT152" s="140" t="s">
        <v>118</v>
      </c>
      <c r="AU152" s="140" t="s">
        <v>79</v>
      </c>
      <c r="AY152" s="17" t="s">
        <v>117</v>
      </c>
      <c r="BE152" s="141">
        <f>IF(N152="základní",J152,0)</f>
        <v>0</v>
      </c>
      <c r="BF152" s="141">
        <f>IF(N152="snížená",J152,0)</f>
        <v>0</v>
      </c>
      <c r="BG152" s="141">
        <f>IF(N152="zákl. přenesená",J152,0)</f>
        <v>0</v>
      </c>
      <c r="BH152" s="141">
        <f>IF(N152="sníž. přenesená",J152,0)</f>
        <v>0</v>
      </c>
      <c r="BI152" s="141">
        <f>IF(N152="nulová",J152,0)</f>
        <v>0</v>
      </c>
      <c r="BJ152" s="17" t="s">
        <v>77</v>
      </c>
      <c r="BK152" s="141">
        <f>ROUND(I152*H152,2)</f>
        <v>0</v>
      </c>
      <c r="BL152" s="17" t="s">
        <v>122</v>
      </c>
      <c r="BM152" s="140" t="s">
        <v>1389</v>
      </c>
    </row>
    <row r="153" spans="2:65" s="12" customFormat="1" x14ac:dyDescent="0.2">
      <c r="B153" s="153"/>
      <c r="D153" s="154" t="s">
        <v>191</v>
      </c>
      <c r="E153" s="155" t="s">
        <v>1</v>
      </c>
      <c r="F153" s="156" t="s">
        <v>1390</v>
      </c>
      <c r="H153" s="157">
        <v>261.04000000000002</v>
      </c>
      <c r="I153" s="158"/>
      <c r="L153" s="153"/>
      <c r="M153" s="159"/>
      <c r="T153" s="160"/>
      <c r="AT153" s="155" t="s">
        <v>191</v>
      </c>
      <c r="AU153" s="155" t="s">
        <v>79</v>
      </c>
      <c r="AV153" s="12" t="s">
        <v>79</v>
      </c>
      <c r="AW153" s="12" t="s">
        <v>27</v>
      </c>
      <c r="AX153" s="12" t="s">
        <v>70</v>
      </c>
      <c r="AY153" s="155" t="s">
        <v>117</v>
      </c>
    </row>
    <row r="154" spans="2:65" s="12" customFormat="1" x14ac:dyDescent="0.2">
      <c r="B154" s="153"/>
      <c r="D154" s="154" t="s">
        <v>191</v>
      </c>
      <c r="E154" s="155" t="s">
        <v>1</v>
      </c>
      <c r="F154" s="156" t="s">
        <v>1391</v>
      </c>
      <c r="H154" s="157">
        <v>179.71</v>
      </c>
      <c r="I154" s="158"/>
      <c r="L154" s="153"/>
      <c r="M154" s="159"/>
      <c r="T154" s="160"/>
      <c r="AT154" s="155" t="s">
        <v>191</v>
      </c>
      <c r="AU154" s="155" t="s">
        <v>79</v>
      </c>
      <c r="AV154" s="12" t="s">
        <v>79</v>
      </c>
      <c r="AW154" s="12" t="s">
        <v>27</v>
      </c>
      <c r="AX154" s="12" t="s">
        <v>70</v>
      </c>
      <c r="AY154" s="155" t="s">
        <v>117</v>
      </c>
    </row>
    <row r="155" spans="2:65" s="15" customFormat="1" x14ac:dyDescent="0.2">
      <c r="B155" s="174"/>
      <c r="D155" s="154" t="s">
        <v>191</v>
      </c>
      <c r="E155" s="175" t="s">
        <v>1</v>
      </c>
      <c r="F155" s="176" t="s">
        <v>241</v>
      </c>
      <c r="H155" s="177">
        <v>440.75</v>
      </c>
      <c r="I155" s="178"/>
      <c r="L155" s="174"/>
      <c r="M155" s="179"/>
      <c r="T155" s="180"/>
      <c r="AT155" s="175" t="s">
        <v>191</v>
      </c>
      <c r="AU155" s="175" t="s">
        <v>79</v>
      </c>
      <c r="AV155" s="15" t="s">
        <v>122</v>
      </c>
      <c r="AW155" s="15" t="s">
        <v>27</v>
      </c>
      <c r="AX155" s="15" t="s">
        <v>77</v>
      </c>
      <c r="AY155" s="175" t="s">
        <v>117</v>
      </c>
    </row>
    <row r="156" spans="2:65" s="1" customFormat="1" ht="37.950000000000003" customHeight="1" x14ac:dyDescent="0.2">
      <c r="B156" s="127"/>
      <c r="C156" s="128" t="s">
        <v>8</v>
      </c>
      <c r="D156" s="128" t="s">
        <v>118</v>
      </c>
      <c r="E156" s="129" t="s">
        <v>255</v>
      </c>
      <c r="F156" s="130" t="s">
        <v>256</v>
      </c>
      <c r="G156" s="131" t="s">
        <v>221</v>
      </c>
      <c r="H156" s="132">
        <v>81.33</v>
      </c>
      <c r="I156" s="133"/>
      <c r="J156" s="134">
        <f>ROUND(I156*H156,2)</f>
        <v>0</v>
      </c>
      <c r="K156" s="135"/>
      <c r="L156" s="32"/>
      <c r="M156" s="136" t="s">
        <v>1</v>
      </c>
      <c r="N156" s="137" t="s">
        <v>35</v>
      </c>
      <c r="P156" s="138">
        <f>O156*H156</f>
        <v>0</v>
      </c>
      <c r="Q156" s="138">
        <v>0</v>
      </c>
      <c r="R156" s="138">
        <f>Q156*H156</f>
        <v>0</v>
      </c>
      <c r="S156" s="138">
        <v>0</v>
      </c>
      <c r="T156" s="139">
        <f>S156*H156</f>
        <v>0</v>
      </c>
      <c r="AR156" s="140" t="s">
        <v>122</v>
      </c>
      <c r="AT156" s="140" t="s">
        <v>118</v>
      </c>
      <c r="AU156" s="140" t="s">
        <v>79</v>
      </c>
      <c r="AY156" s="17" t="s">
        <v>117</v>
      </c>
      <c r="BE156" s="141">
        <f>IF(N156="základní",J156,0)</f>
        <v>0</v>
      </c>
      <c r="BF156" s="141">
        <f>IF(N156="snížená",J156,0)</f>
        <v>0</v>
      </c>
      <c r="BG156" s="141">
        <f>IF(N156="zákl. přenesená",J156,0)</f>
        <v>0</v>
      </c>
      <c r="BH156" s="141">
        <f>IF(N156="sníž. přenesená",J156,0)</f>
        <v>0</v>
      </c>
      <c r="BI156" s="141">
        <f>IF(N156="nulová",J156,0)</f>
        <v>0</v>
      </c>
      <c r="BJ156" s="17" t="s">
        <v>77</v>
      </c>
      <c r="BK156" s="141">
        <f>ROUND(I156*H156,2)</f>
        <v>0</v>
      </c>
      <c r="BL156" s="17" t="s">
        <v>122</v>
      </c>
      <c r="BM156" s="140" t="s">
        <v>1392</v>
      </c>
    </row>
    <row r="157" spans="2:65" s="12" customFormat="1" ht="20.399999999999999" x14ac:dyDescent="0.2">
      <c r="B157" s="153"/>
      <c r="D157" s="154" t="s">
        <v>191</v>
      </c>
      <c r="E157" s="155" t="s">
        <v>1</v>
      </c>
      <c r="F157" s="156" t="s">
        <v>1393</v>
      </c>
      <c r="H157" s="157">
        <v>81.33</v>
      </c>
      <c r="I157" s="158"/>
      <c r="L157" s="153"/>
      <c r="M157" s="159"/>
      <c r="T157" s="160"/>
      <c r="AT157" s="155" t="s">
        <v>191</v>
      </c>
      <c r="AU157" s="155" t="s">
        <v>79</v>
      </c>
      <c r="AV157" s="12" t="s">
        <v>79</v>
      </c>
      <c r="AW157" s="12" t="s">
        <v>27</v>
      </c>
      <c r="AX157" s="12" t="s">
        <v>77</v>
      </c>
      <c r="AY157" s="155" t="s">
        <v>117</v>
      </c>
    </row>
    <row r="158" spans="2:65" s="1" customFormat="1" ht="37.950000000000003" customHeight="1" x14ac:dyDescent="0.2">
      <c r="B158" s="127"/>
      <c r="C158" s="128" t="s">
        <v>164</v>
      </c>
      <c r="D158" s="128" t="s">
        <v>118</v>
      </c>
      <c r="E158" s="129" t="s">
        <v>259</v>
      </c>
      <c r="F158" s="130" t="s">
        <v>260</v>
      </c>
      <c r="G158" s="131" t="s">
        <v>221</v>
      </c>
      <c r="H158" s="132">
        <v>406.65</v>
      </c>
      <c r="I158" s="133"/>
      <c r="J158" s="134">
        <f>ROUND(I158*H158,2)</f>
        <v>0</v>
      </c>
      <c r="K158" s="135"/>
      <c r="L158" s="32"/>
      <c r="M158" s="136" t="s">
        <v>1</v>
      </c>
      <c r="N158" s="137" t="s">
        <v>35</v>
      </c>
      <c r="P158" s="138">
        <f>O158*H158</f>
        <v>0</v>
      </c>
      <c r="Q158" s="138">
        <v>0</v>
      </c>
      <c r="R158" s="138">
        <f>Q158*H158</f>
        <v>0</v>
      </c>
      <c r="S158" s="138">
        <v>0</v>
      </c>
      <c r="T158" s="139">
        <f>S158*H158</f>
        <v>0</v>
      </c>
      <c r="AR158" s="140" t="s">
        <v>122</v>
      </c>
      <c r="AT158" s="140" t="s">
        <v>118</v>
      </c>
      <c r="AU158" s="140" t="s">
        <v>79</v>
      </c>
      <c r="AY158" s="17" t="s">
        <v>117</v>
      </c>
      <c r="BE158" s="141">
        <f>IF(N158="základní",J158,0)</f>
        <v>0</v>
      </c>
      <c r="BF158" s="141">
        <f>IF(N158="snížená",J158,0)</f>
        <v>0</v>
      </c>
      <c r="BG158" s="141">
        <f>IF(N158="zákl. přenesená",J158,0)</f>
        <v>0</v>
      </c>
      <c r="BH158" s="141">
        <f>IF(N158="sníž. přenesená",J158,0)</f>
        <v>0</v>
      </c>
      <c r="BI158" s="141">
        <f>IF(N158="nulová",J158,0)</f>
        <v>0</v>
      </c>
      <c r="BJ158" s="17" t="s">
        <v>77</v>
      </c>
      <c r="BK158" s="141">
        <f>ROUND(I158*H158,2)</f>
        <v>0</v>
      </c>
      <c r="BL158" s="17" t="s">
        <v>122</v>
      </c>
      <c r="BM158" s="140" t="s">
        <v>1394</v>
      </c>
    </row>
    <row r="159" spans="2:65" s="12" customFormat="1" ht="20.399999999999999" x14ac:dyDescent="0.2">
      <c r="B159" s="153"/>
      <c r="D159" s="154" t="s">
        <v>191</v>
      </c>
      <c r="E159" s="155" t="s">
        <v>1</v>
      </c>
      <c r="F159" s="156" t="s">
        <v>1395</v>
      </c>
      <c r="H159" s="157">
        <v>406.65</v>
      </c>
      <c r="I159" s="158"/>
      <c r="L159" s="153"/>
      <c r="M159" s="159"/>
      <c r="T159" s="160"/>
      <c r="AT159" s="155" t="s">
        <v>191</v>
      </c>
      <c r="AU159" s="155" t="s">
        <v>79</v>
      </c>
      <c r="AV159" s="12" t="s">
        <v>79</v>
      </c>
      <c r="AW159" s="12" t="s">
        <v>27</v>
      </c>
      <c r="AX159" s="12" t="s">
        <v>77</v>
      </c>
      <c r="AY159" s="155" t="s">
        <v>117</v>
      </c>
    </row>
    <row r="160" spans="2:65" s="1" customFormat="1" ht="24.15" customHeight="1" x14ac:dyDescent="0.2">
      <c r="B160" s="127"/>
      <c r="C160" s="128" t="s">
        <v>263</v>
      </c>
      <c r="D160" s="128" t="s">
        <v>118</v>
      </c>
      <c r="E160" s="129" t="s">
        <v>264</v>
      </c>
      <c r="F160" s="130" t="s">
        <v>265</v>
      </c>
      <c r="G160" s="131" t="s">
        <v>221</v>
      </c>
      <c r="H160" s="132">
        <v>261.04000000000002</v>
      </c>
      <c r="I160" s="133"/>
      <c r="J160" s="134">
        <f>ROUND(I160*H160,2)</f>
        <v>0</v>
      </c>
      <c r="K160" s="135"/>
      <c r="L160" s="32"/>
      <c r="M160" s="136" t="s">
        <v>1</v>
      </c>
      <c r="N160" s="137" t="s">
        <v>35</v>
      </c>
      <c r="P160" s="138">
        <f>O160*H160</f>
        <v>0</v>
      </c>
      <c r="Q160" s="138">
        <v>0</v>
      </c>
      <c r="R160" s="138">
        <f>Q160*H160</f>
        <v>0</v>
      </c>
      <c r="S160" s="138">
        <v>0</v>
      </c>
      <c r="T160" s="139">
        <f>S160*H160</f>
        <v>0</v>
      </c>
      <c r="AR160" s="140" t="s">
        <v>122</v>
      </c>
      <c r="AT160" s="140" t="s">
        <v>118</v>
      </c>
      <c r="AU160" s="140" t="s">
        <v>79</v>
      </c>
      <c r="AY160" s="17" t="s">
        <v>117</v>
      </c>
      <c r="BE160" s="141">
        <f>IF(N160="základní",J160,0)</f>
        <v>0</v>
      </c>
      <c r="BF160" s="141">
        <f>IF(N160="snížená",J160,0)</f>
        <v>0</v>
      </c>
      <c r="BG160" s="141">
        <f>IF(N160="zákl. přenesená",J160,0)</f>
        <v>0</v>
      </c>
      <c r="BH160" s="141">
        <f>IF(N160="sníž. přenesená",J160,0)</f>
        <v>0</v>
      </c>
      <c r="BI160" s="141">
        <f>IF(N160="nulová",J160,0)</f>
        <v>0</v>
      </c>
      <c r="BJ160" s="17" t="s">
        <v>77</v>
      </c>
      <c r="BK160" s="141">
        <f>ROUND(I160*H160,2)</f>
        <v>0</v>
      </c>
      <c r="BL160" s="17" t="s">
        <v>122</v>
      </c>
      <c r="BM160" s="140" t="s">
        <v>1396</v>
      </c>
    </row>
    <row r="161" spans="2:65" s="12" customFormat="1" x14ac:dyDescent="0.2">
      <c r="B161" s="153"/>
      <c r="D161" s="154" t="s">
        <v>191</v>
      </c>
      <c r="E161" s="155" t="s">
        <v>1</v>
      </c>
      <c r="F161" s="156" t="s">
        <v>1397</v>
      </c>
      <c r="H161" s="157">
        <v>179.71</v>
      </c>
      <c r="I161" s="158"/>
      <c r="L161" s="153"/>
      <c r="M161" s="159"/>
      <c r="T161" s="160"/>
      <c r="AT161" s="155" t="s">
        <v>191</v>
      </c>
      <c r="AU161" s="155" t="s">
        <v>79</v>
      </c>
      <c r="AV161" s="12" t="s">
        <v>79</v>
      </c>
      <c r="AW161" s="12" t="s">
        <v>27</v>
      </c>
      <c r="AX161" s="12" t="s">
        <v>70</v>
      </c>
      <c r="AY161" s="155" t="s">
        <v>117</v>
      </c>
    </row>
    <row r="162" spans="2:65" s="12" customFormat="1" x14ac:dyDescent="0.2">
      <c r="B162" s="153"/>
      <c r="D162" s="154" t="s">
        <v>191</v>
      </c>
      <c r="E162" s="155" t="s">
        <v>1</v>
      </c>
      <c r="F162" s="156" t="s">
        <v>1398</v>
      </c>
      <c r="H162" s="157">
        <v>81.33</v>
      </c>
      <c r="I162" s="158"/>
      <c r="L162" s="153"/>
      <c r="M162" s="159"/>
      <c r="T162" s="160"/>
      <c r="AT162" s="155" t="s">
        <v>191</v>
      </c>
      <c r="AU162" s="155" t="s">
        <v>79</v>
      </c>
      <c r="AV162" s="12" t="s">
        <v>79</v>
      </c>
      <c r="AW162" s="12" t="s">
        <v>27</v>
      </c>
      <c r="AX162" s="12" t="s">
        <v>70</v>
      </c>
      <c r="AY162" s="155" t="s">
        <v>117</v>
      </c>
    </row>
    <row r="163" spans="2:65" s="15" customFormat="1" x14ac:dyDescent="0.2">
      <c r="B163" s="174"/>
      <c r="D163" s="154" t="s">
        <v>191</v>
      </c>
      <c r="E163" s="175" t="s">
        <v>1</v>
      </c>
      <c r="F163" s="176" t="s">
        <v>241</v>
      </c>
      <c r="H163" s="177">
        <v>261.04000000000002</v>
      </c>
      <c r="I163" s="178"/>
      <c r="L163" s="174"/>
      <c r="M163" s="179"/>
      <c r="T163" s="180"/>
      <c r="AT163" s="175" t="s">
        <v>191</v>
      </c>
      <c r="AU163" s="175" t="s">
        <v>79</v>
      </c>
      <c r="AV163" s="15" t="s">
        <v>122</v>
      </c>
      <c r="AW163" s="15" t="s">
        <v>27</v>
      </c>
      <c r="AX163" s="15" t="s">
        <v>77</v>
      </c>
      <c r="AY163" s="175" t="s">
        <v>117</v>
      </c>
    </row>
    <row r="164" spans="2:65" s="1" customFormat="1" ht="24.15" customHeight="1" x14ac:dyDescent="0.2">
      <c r="B164" s="127"/>
      <c r="C164" s="128" t="s">
        <v>269</v>
      </c>
      <c r="D164" s="128" t="s">
        <v>118</v>
      </c>
      <c r="E164" s="129" t="s">
        <v>270</v>
      </c>
      <c r="F164" s="130" t="s">
        <v>271</v>
      </c>
      <c r="G164" s="131" t="s">
        <v>272</v>
      </c>
      <c r="H164" s="132">
        <v>135.821</v>
      </c>
      <c r="I164" s="133"/>
      <c r="J164" s="134">
        <f>ROUND(I164*H164,2)</f>
        <v>0</v>
      </c>
      <c r="K164" s="135"/>
      <c r="L164" s="32"/>
      <c r="M164" s="136" t="s">
        <v>1</v>
      </c>
      <c r="N164" s="137" t="s">
        <v>35</v>
      </c>
      <c r="P164" s="138">
        <f>O164*H164</f>
        <v>0</v>
      </c>
      <c r="Q164" s="138">
        <v>0</v>
      </c>
      <c r="R164" s="138">
        <f>Q164*H164</f>
        <v>0</v>
      </c>
      <c r="S164" s="138">
        <v>0</v>
      </c>
      <c r="T164" s="139">
        <f>S164*H164</f>
        <v>0</v>
      </c>
      <c r="AR164" s="140" t="s">
        <v>122</v>
      </c>
      <c r="AT164" s="140" t="s">
        <v>118</v>
      </c>
      <c r="AU164" s="140" t="s">
        <v>79</v>
      </c>
      <c r="AY164" s="17" t="s">
        <v>117</v>
      </c>
      <c r="BE164" s="141">
        <f>IF(N164="základní",J164,0)</f>
        <v>0</v>
      </c>
      <c r="BF164" s="141">
        <f>IF(N164="snížená",J164,0)</f>
        <v>0</v>
      </c>
      <c r="BG164" s="141">
        <f>IF(N164="zákl. přenesená",J164,0)</f>
        <v>0</v>
      </c>
      <c r="BH164" s="141">
        <f>IF(N164="sníž. přenesená",J164,0)</f>
        <v>0</v>
      </c>
      <c r="BI164" s="141">
        <f>IF(N164="nulová",J164,0)</f>
        <v>0</v>
      </c>
      <c r="BJ164" s="17" t="s">
        <v>77</v>
      </c>
      <c r="BK164" s="141">
        <f>ROUND(I164*H164,2)</f>
        <v>0</v>
      </c>
      <c r="BL164" s="17" t="s">
        <v>122</v>
      </c>
      <c r="BM164" s="140" t="s">
        <v>1399</v>
      </c>
    </row>
    <row r="165" spans="2:65" s="12" customFormat="1" x14ac:dyDescent="0.2">
      <c r="B165" s="153"/>
      <c r="D165" s="154" t="s">
        <v>191</v>
      </c>
      <c r="E165" s="155" t="s">
        <v>1</v>
      </c>
      <c r="F165" s="156" t="s">
        <v>1400</v>
      </c>
      <c r="H165" s="157">
        <v>135.821</v>
      </c>
      <c r="I165" s="158"/>
      <c r="L165" s="153"/>
      <c r="M165" s="159"/>
      <c r="T165" s="160"/>
      <c r="AT165" s="155" t="s">
        <v>191</v>
      </c>
      <c r="AU165" s="155" t="s">
        <v>79</v>
      </c>
      <c r="AV165" s="12" t="s">
        <v>79</v>
      </c>
      <c r="AW165" s="12" t="s">
        <v>27</v>
      </c>
      <c r="AX165" s="12" t="s">
        <v>77</v>
      </c>
      <c r="AY165" s="155" t="s">
        <v>117</v>
      </c>
    </row>
    <row r="166" spans="2:65" s="1" customFormat="1" ht="16.5" customHeight="1" x14ac:dyDescent="0.2">
      <c r="B166" s="127"/>
      <c r="C166" s="128" t="s">
        <v>275</v>
      </c>
      <c r="D166" s="128" t="s">
        <v>118</v>
      </c>
      <c r="E166" s="129" t="s">
        <v>276</v>
      </c>
      <c r="F166" s="130" t="s">
        <v>277</v>
      </c>
      <c r="G166" s="131" t="s">
        <v>221</v>
      </c>
      <c r="H166" s="132">
        <v>342.37</v>
      </c>
      <c r="I166" s="133"/>
      <c r="J166" s="134">
        <f>ROUND(I166*H166,2)</f>
        <v>0</v>
      </c>
      <c r="K166" s="135"/>
      <c r="L166" s="32"/>
      <c r="M166" s="136" t="s">
        <v>1</v>
      </c>
      <c r="N166" s="137" t="s">
        <v>35</v>
      </c>
      <c r="P166" s="138">
        <f>O166*H166</f>
        <v>0</v>
      </c>
      <c r="Q166" s="138">
        <v>0</v>
      </c>
      <c r="R166" s="138">
        <f>Q166*H166</f>
        <v>0</v>
      </c>
      <c r="S166" s="138">
        <v>0</v>
      </c>
      <c r="T166" s="139">
        <f>S166*H166</f>
        <v>0</v>
      </c>
      <c r="AR166" s="140" t="s">
        <v>122</v>
      </c>
      <c r="AT166" s="140" t="s">
        <v>118</v>
      </c>
      <c r="AU166" s="140" t="s">
        <v>79</v>
      </c>
      <c r="AY166" s="17" t="s">
        <v>117</v>
      </c>
      <c r="BE166" s="141">
        <f>IF(N166="základní",J166,0)</f>
        <v>0</v>
      </c>
      <c r="BF166" s="141">
        <f>IF(N166="snížená",J166,0)</f>
        <v>0</v>
      </c>
      <c r="BG166" s="141">
        <f>IF(N166="zákl. přenesená",J166,0)</f>
        <v>0</v>
      </c>
      <c r="BH166" s="141">
        <f>IF(N166="sníž. přenesená",J166,0)</f>
        <v>0</v>
      </c>
      <c r="BI166" s="141">
        <f>IF(N166="nulová",J166,0)</f>
        <v>0</v>
      </c>
      <c r="BJ166" s="17" t="s">
        <v>77</v>
      </c>
      <c r="BK166" s="141">
        <f>ROUND(I166*H166,2)</f>
        <v>0</v>
      </c>
      <c r="BL166" s="17" t="s">
        <v>122</v>
      </c>
      <c r="BM166" s="140" t="s">
        <v>1401</v>
      </c>
    </row>
    <row r="167" spans="2:65" s="12" customFormat="1" x14ac:dyDescent="0.2">
      <c r="B167" s="153"/>
      <c r="D167" s="154" t="s">
        <v>191</v>
      </c>
      <c r="E167" s="155" t="s">
        <v>1</v>
      </c>
      <c r="F167" s="156" t="s">
        <v>1402</v>
      </c>
      <c r="H167" s="157">
        <v>261.04000000000002</v>
      </c>
      <c r="I167" s="158"/>
      <c r="L167" s="153"/>
      <c r="M167" s="159"/>
      <c r="T167" s="160"/>
      <c r="AT167" s="155" t="s">
        <v>191</v>
      </c>
      <c r="AU167" s="155" t="s">
        <v>79</v>
      </c>
      <c r="AV167" s="12" t="s">
        <v>79</v>
      </c>
      <c r="AW167" s="12" t="s">
        <v>27</v>
      </c>
      <c r="AX167" s="12" t="s">
        <v>70</v>
      </c>
      <c r="AY167" s="155" t="s">
        <v>117</v>
      </c>
    </row>
    <row r="168" spans="2:65" s="12" customFormat="1" x14ac:dyDescent="0.2">
      <c r="B168" s="153"/>
      <c r="D168" s="154" t="s">
        <v>191</v>
      </c>
      <c r="E168" s="155" t="s">
        <v>1</v>
      </c>
      <c r="F168" s="156" t="s">
        <v>1403</v>
      </c>
      <c r="H168" s="157">
        <v>81.33</v>
      </c>
      <c r="I168" s="158"/>
      <c r="L168" s="153"/>
      <c r="M168" s="159"/>
      <c r="T168" s="160"/>
      <c r="AT168" s="155" t="s">
        <v>191</v>
      </c>
      <c r="AU168" s="155" t="s">
        <v>79</v>
      </c>
      <c r="AV168" s="12" t="s">
        <v>79</v>
      </c>
      <c r="AW168" s="12" t="s">
        <v>27</v>
      </c>
      <c r="AX168" s="12" t="s">
        <v>70</v>
      </c>
      <c r="AY168" s="155" t="s">
        <v>117</v>
      </c>
    </row>
    <row r="169" spans="2:65" s="15" customFormat="1" x14ac:dyDescent="0.2">
      <c r="B169" s="174"/>
      <c r="D169" s="154" t="s">
        <v>191</v>
      </c>
      <c r="E169" s="175" t="s">
        <v>1</v>
      </c>
      <c r="F169" s="176" t="s">
        <v>241</v>
      </c>
      <c r="H169" s="177">
        <v>342.37</v>
      </c>
      <c r="I169" s="178"/>
      <c r="L169" s="174"/>
      <c r="M169" s="179"/>
      <c r="T169" s="180"/>
      <c r="AT169" s="175" t="s">
        <v>191</v>
      </c>
      <c r="AU169" s="175" t="s">
        <v>79</v>
      </c>
      <c r="AV169" s="15" t="s">
        <v>122</v>
      </c>
      <c r="AW169" s="15" t="s">
        <v>27</v>
      </c>
      <c r="AX169" s="15" t="s">
        <v>77</v>
      </c>
      <c r="AY169" s="175" t="s">
        <v>117</v>
      </c>
    </row>
    <row r="170" spans="2:65" s="1" customFormat="1" ht="24.15" customHeight="1" x14ac:dyDescent="0.2">
      <c r="B170" s="127"/>
      <c r="C170" s="128" t="s">
        <v>281</v>
      </c>
      <c r="D170" s="128" t="s">
        <v>118</v>
      </c>
      <c r="E170" s="129" t="s">
        <v>282</v>
      </c>
      <c r="F170" s="130" t="s">
        <v>283</v>
      </c>
      <c r="G170" s="131" t="s">
        <v>221</v>
      </c>
      <c r="H170" s="132">
        <v>179.72</v>
      </c>
      <c r="I170" s="133"/>
      <c r="J170" s="134">
        <f>ROUND(I170*H170,2)</f>
        <v>0</v>
      </c>
      <c r="K170" s="135"/>
      <c r="L170" s="32"/>
      <c r="M170" s="136" t="s">
        <v>1</v>
      </c>
      <c r="N170" s="137" t="s">
        <v>35</v>
      </c>
      <c r="P170" s="138">
        <f>O170*H170</f>
        <v>0</v>
      </c>
      <c r="Q170" s="138">
        <v>0</v>
      </c>
      <c r="R170" s="138">
        <f>Q170*H170</f>
        <v>0</v>
      </c>
      <c r="S170" s="138">
        <v>0</v>
      </c>
      <c r="T170" s="139">
        <f>S170*H170</f>
        <v>0</v>
      </c>
      <c r="AR170" s="140" t="s">
        <v>122</v>
      </c>
      <c r="AT170" s="140" t="s">
        <v>118</v>
      </c>
      <c r="AU170" s="140" t="s">
        <v>79</v>
      </c>
      <c r="AY170" s="17" t="s">
        <v>117</v>
      </c>
      <c r="BE170" s="141">
        <f>IF(N170="základní",J170,0)</f>
        <v>0</v>
      </c>
      <c r="BF170" s="141">
        <f>IF(N170="snížená",J170,0)</f>
        <v>0</v>
      </c>
      <c r="BG170" s="141">
        <f>IF(N170="zákl. přenesená",J170,0)</f>
        <v>0</v>
      </c>
      <c r="BH170" s="141">
        <f>IF(N170="sníž. přenesená",J170,0)</f>
        <v>0</v>
      </c>
      <c r="BI170" s="141">
        <f>IF(N170="nulová",J170,0)</f>
        <v>0</v>
      </c>
      <c r="BJ170" s="17" t="s">
        <v>77</v>
      </c>
      <c r="BK170" s="141">
        <f>ROUND(I170*H170,2)</f>
        <v>0</v>
      </c>
      <c r="BL170" s="17" t="s">
        <v>122</v>
      </c>
      <c r="BM170" s="140" t="s">
        <v>1404</v>
      </c>
    </row>
    <row r="171" spans="2:65" s="12" customFormat="1" x14ac:dyDescent="0.2">
      <c r="B171" s="153"/>
      <c r="D171" s="154" t="s">
        <v>191</v>
      </c>
      <c r="E171" s="155" t="s">
        <v>1</v>
      </c>
      <c r="F171" s="156" t="s">
        <v>1405</v>
      </c>
      <c r="H171" s="157">
        <v>34.64</v>
      </c>
      <c r="I171" s="158"/>
      <c r="L171" s="153"/>
      <c r="M171" s="159"/>
      <c r="T171" s="160"/>
      <c r="AT171" s="155" t="s">
        <v>191</v>
      </c>
      <c r="AU171" s="155" t="s">
        <v>79</v>
      </c>
      <c r="AV171" s="12" t="s">
        <v>79</v>
      </c>
      <c r="AW171" s="12" t="s">
        <v>27</v>
      </c>
      <c r="AX171" s="12" t="s">
        <v>70</v>
      </c>
      <c r="AY171" s="155" t="s">
        <v>117</v>
      </c>
    </row>
    <row r="172" spans="2:65" s="12" customFormat="1" x14ac:dyDescent="0.2">
      <c r="B172" s="153"/>
      <c r="D172" s="154" t="s">
        <v>191</v>
      </c>
      <c r="E172" s="155" t="s">
        <v>1</v>
      </c>
      <c r="F172" s="156" t="s">
        <v>1406</v>
      </c>
      <c r="H172" s="157">
        <v>135.02000000000001</v>
      </c>
      <c r="I172" s="158"/>
      <c r="L172" s="153"/>
      <c r="M172" s="159"/>
      <c r="T172" s="160"/>
      <c r="AT172" s="155" t="s">
        <v>191</v>
      </c>
      <c r="AU172" s="155" t="s">
        <v>79</v>
      </c>
      <c r="AV172" s="12" t="s">
        <v>79</v>
      </c>
      <c r="AW172" s="12" t="s">
        <v>27</v>
      </c>
      <c r="AX172" s="12" t="s">
        <v>70</v>
      </c>
      <c r="AY172" s="155" t="s">
        <v>117</v>
      </c>
    </row>
    <row r="173" spans="2:65" s="12" customFormat="1" x14ac:dyDescent="0.2">
      <c r="B173" s="153"/>
      <c r="D173" s="154" t="s">
        <v>191</v>
      </c>
      <c r="E173" s="155" t="s">
        <v>1</v>
      </c>
      <c r="F173" s="156" t="s">
        <v>1407</v>
      </c>
      <c r="H173" s="157">
        <v>10.06</v>
      </c>
      <c r="I173" s="158"/>
      <c r="L173" s="153"/>
      <c r="M173" s="159"/>
      <c r="T173" s="160"/>
      <c r="AT173" s="155" t="s">
        <v>191</v>
      </c>
      <c r="AU173" s="155" t="s">
        <v>79</v>
      </c>
      <c r="AV173" s="12" t="s">
        <v>79</v>
      </c>
      <c r="AW173" s="12" t="s">
        <v>27</v>
      </c>
      <c r="AX173" s="12" t="s">
        <v>70</v>
      </c>
      <c r="AY173" s="155" t="s">
        <v>117</v>
      </c>
    </row>
    <row r="174" spans="2:65" s="15" customFormat="1" x14ac:dyDescent="0.2">
      <c r="B174" s="174"/>
      <c r="D174" s="154" t="s">
        <v>191</v>
      </c>
      <c r="E174" s="175" t="s">
        <v>1</v>
      </c>
      <c r="F174" s="176" t="s">
        <v>241</v>
      </c>
      <c r="H174" s="177">
        <v>179.72000000000003</v>
      </c>
      <c r="I174" s="178"/>
      <c r="L174" s="174"/>
      <c r="M174" s="179"/>
      <c r="T174" s="180"/>
      <c r="AT174" s="175" t="s">
        <v>191</v>
      </c>
      <c r="AU174" s="175" t="s">
        <v>79</v>
      </c>
      <c r="AV174" s="15" t="s">
        <v>122</v>
      </c>
      <c r="AW174" s="15" t="s">
        <v>27</v>
      </c>
      <c r="AX174" s="15" t="s">
        <v>77</v>
      </c>
      <c r="AY174" s="175" t="s">
        <v>117</v>
      </c>
    </row>
    <row r="175" spans="2:65" s="1" customFormat="1" ht="24.15" customHeight="1" x14ac:dyDescent="0.2">
      <c r="B175" s="127"/>
      <c r="C175" s="128" t="s">
        <v>291</v>
      </c>
      <c r="D175" s="128" t="s">
        <v>118</v>
      </c>
      <c r="E175" s="129" t="s">
        <v>292</v>
      </c>
      <c r="F175" s="130" t="s">
        <v>293</v>
      </c>
      <c r="G175" s="131" t="s">
        <v>221</v>
      </c>
      <c r="H175" s="132">
        <v>81.150000000000006</v>
      </c>
      <c r="I175" s="133"/>
      <c r="J175" s="134">
        <f>ROUND(I175*H175,2)</f>
        <v>0</v>
      </c>
      <c r="K175" s="135"/>
      <c r="L175" s="32"/>
      <c r="M175" s="136" t="s">
        <v>1</v>
      </c>
      <c r="N175" s="137" t="s">
        <v>35</v>
      </c>
      <c r="P175" s="138">
        <f>O175*H175</f>
        <v>0</v>
      </c>
      <c r="Q175" s="138">
        <v>0</v>
      </c>
      <c r="R175" s="138">
        <f>Q175*H175</f>
        <v>0</v>
      </c>
      <c r="S175" s="138">
        <v>0</v>
      </c>
      <c r="T175" s="139">
        <f>S175*H175</f>
        <v>0</v>
      </c>
      <c r="AR175" s="140" t="s">
        <v>122</v>
      </c>
      <c r="AT175" s="140" t="s">
        <v>118</v>
      </c>
      <c r="AU175" s="140" t="s">
        <v>79</v>
      </c>
      <c r="AY175" s="17" t="s">
        <v>117</v>
      </c>
      <c r="BE175" s="141">
        <f>IF(N175="základní",J175,0)</f>
        <v>0</v>
      </c>
      <c r="BF175" s="141">
        <f>IF(N175="snížená",J175,0)</f>
        <v>0</v>
      </c>
      <c r="BG175" s="141">
        <f>IF(N175="zákl. přenesená",J175,0)</f>
        <v>0</v>
      </c>
      <c r="BH175" s="141">
        <f>IF(N175="sníž. přenesená",J175,0)</f>
        <v>0</v>
      </c>
      <c r="BI175" s="141">
        <f>IF(N175="nulová",J175,0)</f>
        <v>0</v>
      </c>
      <c r="BJ175" s="17" t="s">
        <v>77</v>
      </c>
      <c r="BK175" s="141">
        <f>ROUND(I175*H175,2)</f>
        <v>0</v>
      </c>
      <c r="BL175" s="17" t="s">
        <v>122</v>
      </c>
      <c r="BM175" s="140" t="s">
        <v>1408</v>
      </c>
    </row>
    <row r="176" spans="2:65" s="13" customFormat="1" x14ac:dyDescent="0.2">
      <c r="B176" s="161"/>
      <c r="D176" s="154" t="s">
        <v>191</v>
      </c>
      <c r="E176" s="162" t="s">
        <v>1</v>
      </c>
      <c r="F176" s="163" t="s">
        <v>947</v>
      </c>
      <c r="H176" s="162" t="s">
        <v>1</v>
      </c>
      <c r="I176" s="164"/>
      <c r="L176" s="161"/>
      <c r="M176" s="165"/>
      <c r="T176" s="166"/>
      <c r="AT176" s="162" t="s">
        <v>191</v>
      </c>
      <c r="AU176" s="162" t="s">
        <v>79</v>
      </c>
      <c r="AV176" s="13" t="s">
        <v>77</v>
      </c>
      <c r="AW176" s="13" t="s">
        <v>27</v>
      </c>
      <c r="AX176" s="13" t="s">
        <v>70</v>
      </c>
      <c r="AY176" s="162" t="s">
        <v>117</v>
      </c>
    </row>
    <row r="177" spans="2:65" s="12" customFormat="1" x14ac:dyDescent="0.2">
      <c r="B177" s="153"/>
      <c r="D177" s="154" t="s">
        <v>191</v>
      </c>
      <c r="E177" s="155" t="s">
        <v>1</v>
      </c>
      <c r="F177" s="156" t="s">
        <v>1409</v>
      </c>
      <c r="H177" s="157">
        <v>15.18</v>
      </c>
      <c r="I177" s="158"/>
      <c r="L177" s="153"/>
      <c r="M177" s="159"/>
      <c r="T177" s="160"/>
      <c r="AT177" s="155" t="s">
        <v>191</v>
      </c>
      <c r="AU177" s="155" t="s">
        <v>79</v>
      </c>
      <c r="AV177" s="12" t="s">
        <v>79</v>
      </c>
      <c r="AW177" s="12" t="s">
        <v>27</v>
      </c>
      <c r="AX177" s="12" t="s">
        <v>70</v>
      </c>
      <c r="AY177" s="155" t="s">
        <v>117</v>
      </c>
    </row>
    <row r="178" spans="2:65" s="12" customFormat="1" x14ac:dyDescent="0.2">
      <c r="B178" s="153"/>
      <c r="D178" s="154" t="s">
        <v>191</v>
      </c>
      <c r="E178" s="155" t="s">
        <v>1</v>
      </c>
      <c r="F178" s="156" t="s">
        <v>1410</v>
      </c>
      <c r="H178" s="157">
        <v>38.58</v>
      </c>
      <c r="I178" s="158"/>
      <c r="L178" s="153"/>
      <c r="M178" s="159"/>
      <c r="T178" s="160"/>
      <c r="AT178" s="155" t="s">
        <v>191</v>
      </c>
      <c r="AU178" s="155" t="s">
        <v>79</v>
      </c>
      <c r="AV178" s="12" t="s">
        <v>79</v>
      </c>
      <c r="AW178" s="12" t="s">
        <v>27</v>
      </c>
      <c r="AX178" s="12" t="s">
        <v>70</v>
      </c>
      <c r="AY178" s="155" t="s">
        <v>117</v>
      </c>
    </row>
    <row r="179" spans="2:65" s="12" customFormat="1" x14ac:dyDescent="0.2">
      <c r="B179" s="153"/>
      <c r="D179" s="154" t="s">
        <v>191</v>
      </c>
      <c r="E179" s="155" t="s">
        <v>1</v>
      </c>
      <c r="F179" s="156" t="s">
        <v>1411</v>
      </c>
      <c r="H179" s="157">
        <v>27.39</v>
      </c>
      <c r="I179" s="158"/>
      <c r="L179" s="153"/>
      <c r="M179" s="159"/>
      <c r="T179" s="160"/>
      <c r="AT179" s="155" t="s">
        <v>191</v>
      </c>
      <c r="AU179" s="155" t="s">
        <v>79</v>
      </c>
      <c r="AV179" s="12" t="s">
        <v>79</v>
      </c>
      <c r="AW179" s="12" t="s">
        <v>27</v>
      </c>
      <c r="AX179" s="12" t="s">
        <v>70</v>
      </c>
      <c r="AY179" s="155" t="s">
        <v>117</v>
      </c>
    </row>
    <row r="180" spans="2:65" s="15" customFormat="1" x14ac:dyDescent="0.2">
      <c r="B180" s="174"/>
      <c r="D180" s="154" t="s">
        <v>191</v>
      </c>
      <c r="E180" s="175" t="s">
        <v>1</v>
      </c>
      <c r="F180" s="176" t="s">
        <v>241</v>
      </c>
      <c r="H180" s="177">
        <v>81.150000000000006</v>
      </c>
      <c r="I180" s="178"/>
      <c r="L180" s="174"/>
      <c r="M180" s="179"/>
      <c r="T180" s="180"/>
      <c r="AT180" s="175" t="s">
        <v>191</v>
      </c>
      <c r="AU180" s="175" t="s">
        <v>79</v>
      </c>
      <c r="AV180" s="15" t="s">
        <v>122</v>
      </c>
      <c r="AW180" s="15" t="s">
        <v>27</v>
      </c>
      <c r="AX180" s="15" t="s">
        <v>77</v>
      </c>
      <c r="AY180" s="175" t="s">
        <v>117</v>
      </c>
    </row>
    <row r="181" spans="2:65" s="1" customFormat="1" ht="16.5" customHeight="1" x14ac:dyDescent="0.2">
      <c r="B181" s="127"/>
      <c r="C181" s="181" t="s">
        <v>300</v>
      </c>
      <c r="D181" s="181" t="s">
        <v>301</v>
      </c>
      <c r="E181" s="182" t="s">
        <v>302</v>
      </c>
      <c r="F181" s="183" t="s">
        <v>303</v>
      </c>
      <c r="G181" s="184" t="s">
        <v>272</v>
      </c>
      <c r="H181" s="185">
        <v>162.30000000000001</v>
      </c>
      <c r="I181" s="186"/>
      <c r="J181" s="187">
        <f>ROUND(I181*H181,2)</f>
        <v>0</v>
      </c>
      <c r="K181" s="188"/>
      <c r="L181" s="189"/>
      <c r="M181" s="190" t="s">
        <v>1</v>
      </c>
      <c r="N181" s="191" t="s">
        <v>35</v>
      </c>
      <c r="P181" s="138">
        <f>O181*H181</f>
        <v>0</v>
      </c>
      <c r="Q181" s="138">
        <v>1</v>
      </c>
      <c r="R181" s="138">
        <f>Q181*H181</f>
        <v>162.30000000000001</v>
      </c>
      <c r="S181" s="138">
        <v>0</v>
      </c>
      <c r="T181" s="139">
        <f>S181*H181</f>
        <v>0</v>
      </c>
      <c r="AR181" s="140" t="s">
        <v>145</v>
      </c>
      <c r="AT181" s="140" t="s">
        <v>301</v>
      </c>
      <c r="AU181" s="140" t="s">
        <v>79</v>
      </c>
      <c r="AY181" s="17" t="s">
        <v>117</v>
      </c>
      <c r="BE181" s="141">
        <f>IF(N181="základní",J181,0)</f>
        <v>0</v>
      </c>
      <c r="BF181" s="141">
        <f>IF(N181="snížená",J181,0)</f>
        <v>0</v>
      </c>
      <c r="BG181" s="141">
        <f>IF(N181="zákl. přenesená",J181,0)</f>
        <v>0</v>
      </c>
      <c r="BH181" s="141">
        <f>IF(N181="sníž. přenesená",J181,0)</f>
        <v>0</v>
      </c>
      <c r="BI181" s="141">
        <f>IF(N181="nulová",J181,0)</f>
        <v>0</v>
      </c>
      <c r="BJ181" s="17" t="s">
        <v>77</v>
      </c>
      <c r="BK181" s="141">
        <f>ROUND(I181*H181,2)</f>
        <v>0</v>
      </c>
      <c r="BL181" s="17" t="s">
        <v>122</v>
      </c>
      <c r="BM181" s="140" t="s">
        <v>1412</v>
      </c>
    </row>
    <row r="182" spans="2:65" s="12" customFormat="1" x14ac:dyDescent="0.2">
      <c r="B182" s="153"/>
      <c r="D182" s="154" t="s">
        <v>191</v>
      </c>
      <c r="F182" s="156" t="s">
        <v>1413</v>
      </c>
      <c r="H182" s="157">
        <v>162.30000000000001</v>
      </c>
      <c r="I182" s="158"/>
      <c r="L182" s="153"/>
      <c r="M182" s="159"/>
      <c r="T182" s="160"/>
      <c r="AT182" s="155" t="s">
        <v>191</v>
      </c>
      <c r="AU182" s="155" t="s">
        <v>79</v>
      </c>
      <c r="AV182" s="12" t="s">
        <v>79</v>
      </c>
      <c r="AW182" s="12" t="s">
        <v>3</v>
      </c>
      <c r="AX182" s="12" t="s">
        <v>77</v>
      </c>
      <c r="AY182" s="155" t="s">
        <v>117</v>
      </c>
    </row>
    <row r="183" spans="2:65" s="1" customFormat="1" ht="16.5" customHeight="1" x14ac:dyDescent="0.2">
      <c r="B183" s="127"/>
      <c r="C183" s="128" t="s">
        <v>306</v>
      </c>
      <c r="D183" s="128" t="s">
        <v>118</v>
      </c>
      <c r="E183" s="129" t="s">
        <v>307</v>
      </c>
      <c r="F183" s="130" t="s">
        <v>308</v>
      </c>
      <c r="G183" s="131" t="s">
        <v>217</v>
      </c>
      <c r="H183" s="132">
        <v>195</v>
      </c>
      <c r="I183" s="133"/>
      <c r="J183" s="134">
        <f>ROUND(I183*H183,2)</f>
        <v>0</v>
      </c>
      <c r="K183" s="135"/>
      <c r="L183" s="32"/>
      <c r="M183" s="136" t="s">
        <v>1</v>
      </c>
      <c r="N183" s="137" t="s">
        <v>35</v>
      </c>
      <c r="P183" s="138">
        <f>O183*H183</f>
        <v>0</v>
      </c>
      <c r="Q183" s="138">
        <v>0</v>
      </c>
      <c r="R183" s="138">
        <f>Q183*H183</f>
        <v>0</v>
      </c>
      <c r="S183" s="138">
        <v>0</v>
      </c>
      <c r="T183" s="139">
        <f>S183*H183</f>
        <v>0</v>
      </c>
      <c r="AR183" s="140" t="s">
        <v>122</v>
      </c>
      <c r="AT183" s="140" t="s">
        <v>118</v>
      </c>
      <c r="AU183" s="140" t="s">
        <v>79</v>
      </c>
      <c r="AY183" s="17" t="s">
        <v>117</v>
      </c>
      <c r="BE183" s="141">
        <f>IF(N183="základní",J183,0)</f>
        <v>0</v>
      </c>
      <c r="BF183" s="141">
        <f>IF(N183="snížená",J183,0)</f>
        <v>0</v>
      </c>
      <c r="BG183" s="141">
        <f>IF(N183="zákl. přenesená",J183,0)</f>
        <v>0</v>
      </c>
      <c r="BH183" s="141">
        <f>IF(N183="sníž. přenesená",J183,0)</f>
        <v>0</v>
      </c>
      <c r="BI183" s="141">
        <f>IF(N183="nulová",J183,0)</f>
        <v>0</v>
      </c>
      <c r="BJ183" s="17" t="s">
        <v>77</v>
      </c>
      <c r="BK183" s="141">
        <f>ROUND(I183*H183,2)</f>
        <v>0</v>
      </c>
      <c r="BL183" s="17" t="s">
        <v>122</v>
      </c>
      <c r="BM183" s="140" t="s">
        <v>1414</v>
      </c>
    </row>
    <row r="184" spans="2:65" s="1" customFormat="1" ht="16.5" customHeight="1" x14ac:dyDescent="0.2">
      <c r="B184" s="127"/>
      <c r="C184" s="128" t="s">
        <v>7</v>
      </c>
      <c r="D184" s="128" t="s">
        <v>118</v>
      </c>
      <c r="E184" s="129" t="s">
        <v>310</v>
      </c>
      <c r="F184" s="130" t="s">
        <v>957</v>
      </c>
      <c r="G184" s="131" t="s">
        <v>217</v>
      </c>
      <c r="H184" s="132">
        <v>195</v>
      </c>
      <c r="I184" s="133"/>
      <c r="J184" s="134">
        <f>ROUND(I184*H184,2)</f>
        <v>0</v>
      </c>
      <c r="K184" s="135"/>
      <c r="L184" s="32"/>
      <c r="M184" s="136" t="s">
        <v>1</v>
      </c>
      <c r="N184" s="137" t="s">
        <v>35</v>
      </c>
      <c r="P184" s="138">
        <f>O184*H184</f>
        <v>0</v>
      </c>
      <c r="Q184" s="138">
        <v>0</v>
      </c>
      <c r="R184" s="138">
        <f>Q184*H184</f>
        <v>0</v>
      </c>
      <c r="S184" s="138">
        <v>0</v>
      </c>
      <c r="T184" s="139">
        <f>S184*H184</f>
        <v>0</v>
      </c>
      <c r="AR184" s="140" t="s">
        <v>122</v>
      </c>
      <c r="AT184" s="140" t="s">
        <v>118</v>
      </c>
      <c r="AU184" s="140" t="s">
        <v>79</v>
      </c>
      <c r="AY184" s="17" t="s">
        <v>117</v>
      </c>
      <c r="BE184" s="141">
        <f>IF(N184="základní",J184,0)</f>
        <v>0</v>
      </c>
      <c r="BF184" s="141">
        <f>IF(N184="snížená",J184,0)</f>
        <v>0</v>
      </c>
      <c r="BG184" s="141">
        <f>IF(N184="zákl. přenesená",J184,0)</f>
        <v>0</v>
      </c>
      <c r="BH184" s="141">
        <f>IF(N184="sníž. přenesená",J184,0)</f>
        <v>0</v>
      </c>
      <c r="BI184" s="141">
        <f>IF(N184="nulová",J184,0)</f>
        <v>0</v>
      </c>
      <c r="BJ184" s="17" t="s">
        <v>77</v>
      </c>
      <c r="BK184" s="141">
        <f>ROUND(I184*H184,2)</f>
        <v>0</v>
      </c>
      <c r="BL184" s="17" t="s">
        <v>122</v>
      </c>
      <c r="BM184" s="140" t="s">
        <v>1415</v>
      </c>
    </row>
    <row r="185" spans="2:65" s="1" customFormat="1" ht="24.15" customHeight="1" x14ac:dyDescent="0.2">
      <c r="B185" s="127"/>
      <c r="C185" s="128" t="s">
        <v>313</v>
      </c>
      <c r="D185" s="128" t="s">
        <v>118</v>
      </c>
      <c r="E185" s="129" t="s">
        <v>314</v>
      </c>
      <c r="F185" s="130" t="s">
        <v>315</v>
      </c>
      <c r="G185" s="131" t="s">
        <v>217</v>
      </c>
      <c r="H185" s="132">
        <v>46.6</v>
      </c>
      <c r="I185" s="133"/>
      <c r="J185" s="134">
        <f>ROUND(I185*H185,2)</f>
        <v>0</v>
      </c>
      <c r="K185" s="135"/>
      <c r="L185" s="32"/>
      <c r="M185" s="136" t="s">
        <v>1</v>
      </c>
      <c r="N185" s="137" t="s">
        <v>35</v>
      </c>
      <c r="P185" s="138">
        <f>O185*H185</f>
        <v>0</v>
      </c>
      <c r="Q185" s="138">
        <v>0</v>
      </c>
      <c r="R185" s="138">
        <f>Q185*H185</f>
        <v>0</v>
      </c>
      <c r="S185" s="138">
        <v>0</v>
      </c>
      <c r="T185" s="139">
        <f>S185*H185</f>
        <v>0</v>
      </c>
      <c r="AR185" s="140" t="s">
        <v>122</v>
      </c>
      <c r="AT185" s="140" t="s">
        <v>118</v>
      </c>
      <c r="AU185" s="140" t="s">
        <v>79</v>
      </c>
      <c r="AY185" s="17" t="s">
        <v>117</v>
      </c>
      <c r="BE185" s="141">
        <f>IF(N185="základní",J185,0)</f>
        <v>0</v>
      </c>
      <c r="BF185" s="141">
        <f>IF(N185="snížená",J185,0)</f>
        <v>0</v>
      </c>
      <c r="BG185" s="141">
        <f>IF(N185="zákl. přenesená",J185,0)</f>
        <v>0</v>
      </c>
      <c r="BH185" s="141">
        <f>IF(N185="sníž. přenesená",J185,0)</f>
        <v>0</v>
      </c>
      <c r="BI185" s="141">
        <f>IF(N185="nulová",J185,0)</f>
        <v>0</v>
      </c>
      <c r="BJ185" s="17" t="s">
        <v>77</v>
      </c>
      <c r="BK185" s="141">
        <f>ROUND(I185*H185,2)</f>
        <v>0</v>
      </c>
      <c r="BL185" s="17" t="s">
        <v>122</v>
      </c>
      <c r="BM185" s="140" t="s">
        <v>1416</v>
      </c>
    </row>
    <row r="186" spans="2:65" s="1" customFormat="1" ht="28.8" x14ac:dyDescent="0.2">
      <c r="B186" s="32"/>
      <c r="D186" s="154" t="s">
        <v>317</v>
      </c>
      <c r="F186" s="192" t="s">
        <v>318</v>
      </c>
      <c r="I186" s="193"/>
      <c r="L186" s="32"/>
      <c r="M186" s="194"/>
      <c r="T186" s="56"/>
      <c r="AT186" s="17" t="s">
        <v>317</v>
      </c>
      <c r="AU186" s="17" t="s">
        <v>79</v>
      </c>
    </row>
    <row r="187" spans="2:65" s="12" customFormat="1" x14ac:dyDescent="0.2">
      <c r="B187" s="153"/>
      <c r="D187" s="154" t="s">
        <v>191</v>
      </c>
      <c r="E187" s="155" t="s">
        <v>1</v>
      </c>
      <c r="F187" s="156" t="s">
        <v>1417</v>
      </c>
      <c r="H187" s="157">
        <v>17.399999999999999</v>
      </c>
      <c r="I187" s="158"/>
      <c r="L187" s="153"/>
      <c r="M187" s="159"/>
      <c r="T187" s="160"/>
      <c r="AT187" s="155" t="s">
        <v>191</v>
      </c>
      <c r="AU187" s="155" t="s">
        <v>79</v>
      </c>
      <c r="AV187" s="12" t="s">
        <v>79</v>
      </c>
      <c r="AW187" s="12" t="s">
        <v>27</v>
      </c>
      <c r="AX187" s="12" t="s">
        <v>70</v>
      </c>
      <c r="AY187" s="155" t="s">
        <v>117</v>
      </c>
    </row>
    <row r="188" spans="2:65" s="12" customFormat="1" x14ac:dyDescent="0.2">
      <c r="B188" s="153"/>
      <c r="D188" s="154" t="s">
        <v>191</v>
      </c>
      <c r="E188" s="155" t="s">
        <v>1</v>
      </c>
      <c r="F188" s="156" t="s">
        <v>1418</v>
      </c>
      <c r="H188" s="157">
        <v>26.8</v>
      </c>
      <c r="I188" s="158"/>
      <c r="L188" s="153"/>
      <c r="M188" s="159"/>
      <c r="T188" s="160"/>
      <c r="AT188" s="155" t="s">
        <v>191</v>
      </c>
      <c r="AU188" s="155" t="s">
        <v>79</v>
      </c>
      <c r="AV188" s="12" t="s">
        <v>79</v>
      </c>
      <c r="AW188" s="12" t="s">
        <v>27</v>
      </c>
      <c r="AX188" s="12" t="s">
        <v>70</v>
      </c>
      <c r="AY188" s="155" t="s">
        <v>117</v>
      </c>
    </row>
    <row r="189" spans="2:65" s="12" customFormat="1" x14ac:dyDescent="0.2">
      <c r="B189" s="153"/>
      <c r="D189" s="154" t="s">
        <v>191</v>
      </c>
      <c r="E189" s="155" t="s">
        <v>1</v>
      </c>
      <c r="F189" s="156" t="s">
        <v>1419</v>
      </c>
      <c r="H189" s="157">
        <v>2.4</v>
      </c>
      <c r="I189" s="158"/>
      <c r="L189" s="153"/>
      <c r="M189" s="159"/>
      <c r="T189" s="160"/>
      <c r="AT189" s="155" t="s">
        <v>191</v>
      </c>
      <c r="AU189" s="155" t="s">
        <v>79</v>
      </c>
      <c r="AV189" s="12" t="s">
        <v>79</v>
      </c>
      <c r="AW189" s="12" t="s">
        <v>27</v>
      </c>
      <c r="AX189" s="12" t="s">
        <v>70</v>
      </c>
      <c r="AY189" s="155" t="s">
        <v>117</v>
      </c>
    </row>
    <row r="190" spans="2:65" s="15" customFormat="1" x14ac:dyDescent="0.2">
      <c r="B190" s="174"/>
      <c r="D190" s="154" t="s">
        <v>191</v>
      </c>
      <c r="E190" s="175" t="s">
        <v>1</v>
      </c>
      <c r="F190" s="176" t="s">
        <v>241</v>
      </c>
      <c r="H190" s="177">
        <v>46.6</v>
      </c>
      <c r="I190" s="178"/>
      <c r="L190" s="174"/>
      <c r="M190" s="179"/>
      <c r="T190" s="180"/>
      <c r="AT190" s="175" t="s">
        <v>191</v>
      </c>
      <c r="AU190" s="175" t="s">
        <v>79</v>
      </c>
      <c r="AV190" s="15" t="s">
        <v>122</v>
      </c>
      <c r="AW190" s="15" t="s">
        <v>27</v>
      </c>
      <c r="AX190" s="15" t="s">
        <v>77</v>
      </c>
      <c r="AY190" s="175" t="s">
        <v>117</v>
      </c>
    </row>
    <row r="191" spans="2:65" s="1" customFormat="1" ht="24.15" customHeight="1" x14ac:dyDescent="0.2">
      <c r="B191" s="127"/>
      <c r="C191" s="128" t="s">
        <v>319</v>
      </c>
      <c r="D191" s="128" t="s">
        <v>118</v>
      </c>
      <c r="E191" s="129" t="s">
        <v>320</v>
      </c>
      <c r="F191" s="130" t="s">
        <v>321</v>
      </c>
      <c r="G191" s="131" t="s">
        <v>217</v>
      </c>
      <c r="H191" s="132">
        <v>46.6</v>
      </c>
      <c r="I191" s="133"/>
      <c r="J191" s="134">
        <f>ROUND(I191*H191,2)</f>
        <v>0</v>
      </c>
      <c r="K191" s="135"/>
      <c r="L191" s="32"/>
      <c r="M191" s="136" t="s">
        <v>1</v>
      </c>
      <c r="N191" s="137" t="s">
        <v>35</v>
      </c>
      <c r="P191" s="138">
        <f>O191*H191</f>
        <v>0</v>
      </c>
      <c r="Q191" s="138">
        <v>0</v>
      </c>
      <c r="R191" s="138">
        <f>Q191*H191</f>
        <v>0</v>
      </c>
      <c r="S191" s="138">
        <v>0</v>
      </c>
      <c r="T191" s="139">
        <f>S191*H191</f>
        <v>0</v>
      </c>
      <c r="AR191" s="140" t="s">
        <v>122</v>
      </c>
      <c r="AT191" s="140" t="s">
        <v>118</v>
      </c>
      <c r="AU191" s="140" t="s">
        <v>79</v>
      </c>
      <c r="AY191" s="17" t="s">
        <v>117</v>
      </c>
      <c r="BE191" s="141">
        <f>IF(N191="základní",J191,0)</f>
        <v>0</v>
      </c>
      <c r="BF191" s="141">
        <f>IF(N191="snížená",J191,0)</f>
        <v>0</v>
      </c>
      <c r="BG191" s="141">
        <f>IF(N191="zákl. přenesená",J191,0)</f>
        <v>0</v>
      </c>
      <c r="BH191" s="141">
        <f>IF(N191="sníž. přenesená",J191,0)</f>
        <v>0</v>
      </c>
      <c r="BI191" s="141">
        <f>IF(N191="nulová",J191,0)</f>
        <v>0</v>
      </c>
      <c r="BJ191" s="17" t="s">
        <v>77</v>
      </c>
      <c r="BK191" s="141">
        <f>ROUND(I191*H191,2)</f>
        <v>0</v>
      </c>
      <c r="BL191" s="17" t="s">
        <v>122</v>
      </c>
      <c r="BM191" s="140" t="s">
        <v>1420</v>
      </c>
    </row>
    <row r="192" spans="2:65" s="1" customFormat="1" ht="16.5" customHeight="1" x14ac:dyDescent="0.2">
      <c r="B192" s="127"/>
      <c r="C192" s="181" t="s">
        <v>323</v>
      </c>
      <c r="D192" s="181" t="s">
        <v>301</v>
      </c>
      <c r="E192" s="182" t="s">
        <v>324</v>
      </c>
      <c r="F192" s="183" t="s">
        <v>325</v>
      </c>
      <c r="G192" s="184" t="s">
        <v>326</v>
      </c>
      <c r="H192" s="185">
        <v>1.3979999999999999</v>
      </c>
      <c r="I192" s="186"/>
      <c r="J192" s="187">
        <f>ROUND(I192*H192,2)</f>
        <v>0</v>
      </c>
      <c r="K192" s="188"/>
      <c r="L192" s="189"/>
      <c r="M192" s="190" t="s">
        <v>1</v>
      </c>
      <c r="N192" s="191" t="s">
        <v>35</v>
      </c>
      <c r="P192" s="138">
        <f>O192*H192</f>
        <v>0</v>
      </c>
      <c r="Q192" s="138">
        <v>1E-3</v>
      </c>
      <c r="R192" s="138">
        <f>Q192*H192</f>
        <v>1.3979999999999999E-3</v>
      </c>
      <c r="S192" s="138">
        <v>0</v>
      </c>
      <c r="T192" s="139">
        <f>S192*H192</f>
        <v>0</v>
      </c>
      <c r="AR192" s="140" t="s">
        <v>145</v>
      </c>
      <c r="AT192" s="140" t="s">
        <v>301</v>
      </c>
      <c r="AU192" s="140" t="s">
        <v>79</v>
      </c>
      <c r="AY192" s="17" t="s">
        <v>117</v>
      </c>
      <c r="BE192" s="141">
        <f>IF(N192="základní",J192,0)</f>
        <v>0</v>
      </c>
      <c r="BF192" s="141">
        <f>IF(N192="snížená",J192,0)</f>
        <v>0</v>
      </c>
      <c r="BG192" s="141">
        <f>IF(N192="zákl. přenesená",J192,0)</f>
        <v>0</v>
      </c>
      <c r="BH192" s="141">
        <f>IF(N192="sníž. přenesená",J192,0)</f>
        <v>0</v>
      </c>
      <c r="BI192" s="141">
        <f>IF(N192="nulová",J192,0)</f>
        <v>0</v>
      </c>
      <c r="BJ192" s="17" t="s">
        <v>77</v>
      </c>
      <c r="BK192" s="141">
        <f>ROUND(I192*H192,2)</f>
        <v>0</v>
      </c>
      <c r="BL192" s="17" t="s">
        <v>122</v>
      </c>
      <c r="BM192" s="140" t="s">
        <v>1421</v>
      </c>
    </row>
    <row r="193" spans="2:65" s="12" customFormat="1" x14ac:dyDescent="0.2">
      <c r="B193" s="153"/>
      <c r="D193" s="154" t="s">
        <v>191</v>
      </c>
      <c r="F193" s="156" t="s">
        <v>1422</v>
      </c>
      <c r="H193" s="157">
        <v>1.3979999999999999</v>
      </c>
      <c r="I193" s="158"/>
      <c r="L193" s="153"/>
      <c r="M193" s="159"/>
      <c r="T193" s="160"/>
      <c r="AT193" s="155" t="s">
        <v>191</v>
      </c>
      <c r="AU193" s="155" t="s">
        <v>79</v>
      </c>
      <c r="AV193" s="12" t="s">
        <v>79</v>
      </c>
      <c r="AW193" s="12" t="s">
        <v>3</v>
      </c>
      <c r="AX193" s="12" t="s">
        <v>77</v>
      </c>
      <c r="AY193" s="155" t="s">
        <v>117</v>
      </c>
    </row>
    <row r="194" spans="2:65" s="10" customFormat="1" ht="22.95" customHeight="1" x14ac:dyDescent="0.25">
      <c r="B194" s="117"/>
      <c r="D194" s="118" t="s">
        <v>69</v>
      </c>
      <c r="E194" s="151" t="s">
        <v>122</v>
      </c>
      <c r="F194" s="151" t="s">
        <v>335</v>
      </c>
      <c r="I194" s="120"/>
      <c r="J194" s="152">
        <f>BK194</f>
        <v>0</v>
      </c>
      <c r="L194" s="117"/>
      <c r="M194" s="122"/>
      <c r="P194" s="123">
        <f>SUM(P195:P199)</f>
        <v>0</v>
      </c>
      <c r="R194" s="123">
        <f>SUM(R195:R199)</f>
        <v>0</v>
      </c>
      <c r="T194" s="124">
        <f>SUM(T195:T199)</f>
        <v>0</v>
      </c>
      <c r="AR194" s="118" t="s">
        <v>77</v>
      </c>
      <c r="AT194" s="125" t="s">
        <v>69</v>
      </c>
      <c r="AU194" s="125" t="s">
        <v>77</v>
      </c>
      <c r="AY194" s="118" t="s">
        <v>117</v>
      </c>
      <c r="BK194" s="126">
        <f>SUM(BK195:BK199)</f>
        <v>0</v>
      </c>
    </row>
    <row r="195" spans="2:65" s="1" customFormat="1" ht="24.15" customHeight="1" x14ac:dyDescent="0.2">
      <c r="B195" s="127"/>
      <c r="C195" s="128" t="s">
        <v>330</v>
      </c>
      <c r="D195" s="128" t="s">
        <v>118</v>
      </c>
      <c r="E195" s="129" t="s">
        <v>337</v>
      </c>
      <c r="F195" s="130" t="s">
        <v>338</v>
      </c>
      <c r="G195" s="131" t="s">
        <v>221</v>
      </c>
      <c r="H195" s="132">
        <v>19.5</v>
      </c>
      <c r="I195" s="133"/>
      <c r="J195" s="134">
        <f>ROUND(I195*H195,2)</f>
        <v>0</v>
      </c>
      <c r="K195" s="135"/>
      <c r="L195" s="32"/>
      <c r="M195" s="136" t="s">
        <v>1</v>
      </c>
      <c r="N195" s="137" t="s">
        <v>35</v>
      </c>
      <c r="P195" s="138">
        <f>O195*H195</f>
        <v>0</v>
      </c>
      <c r="Q195" s="138">
        <v>0</v>
      </c>
      <c r="R195" s="138">
        <f>Q195*H195</f>
        <v>0</v>
      </c>
      <c r="S195" s="138">
        <v>0</v>
      </c>
      <c r="T195" s="139">
        <f>S195*H195</f>
        <v>0</v>
      </c>
      <c r="AR195" s="140" t="s">
        <v>122</v>
      </c>
      <c r="AT195" s="140" t="s">
        <v>118</v>
      </c>
      <c r="AU195" s="140" t="s">
        <v>79</v>
      </c>
      <c r="AY195" s="17" t="s">
        <v>117</v>
      </c>
      <c r="BE195" s="141">
        <f>IF(N195="základní",J195,0)</f>
        <v>0</v>
      </c>
      <c r="BF195" s="141">
        <f>IF(N195="snížená",J195,0)</f>
        <v>0</v>
      </c>
      <c r="BG195" s="141">
        <f>IF(N195="zákl. přenesená",J195,0)</f>
        <v>0</v>
      </c>
      <c r="BH195" s="141">
        <f>IF(N195="sníž. přenesená",J195,0)</f>
        <v>0</v>
      </c>
      <c r="BI195" s="141">
        <f>IF(N195="nulová",J195,0)</f>
        <v>0</v>
      </c>
      <c r="BJ195" s="17" t="s">
        <v>77</v>
      </c>
      <c r="BK195" s="141">
        <f>ROUND(I195*H195,2)</f>
        <v>0</v>
      </c>
      <c r="BL195" s="17" t="s">
        <v>122</v>
      </c>
      <c r="BM195" s="140" t="s">
        <v>1423</v>
      </c>
    </row>
    <row r="196" spans="2:65" s="12" customFormat="1" x14ac:dyDescent="0.2">
      <c r="B196" s="153"/>
      <c r="D196" s="154" t="s">
        <v>191</v>
      </c>
      <c r="E196" s="155" t="s">
        <v>1</v>
      </c>
      <c r="F196" s="156" t="s">
        <v>1424</v>
      </c>
      <c r="H196" s="157">
        <v>4.5599999999999996</v>
      </c>
      <c r="I196" s="158"/>
      <c r="L196" s="153"/>
      <c r="M196" s="159"/>
      <c r="T196" s="160"/>
      <c r="AT196" s="155" t="s">
        <v>191</v>
      </c>
      <c r="AU196" s="155" t="s">
        <v>79</v>
      </c>
      <c r="AV196" s="12" t="s">
        <v>79</v>
      </c>
      <c r="AW196" s="12" t="s">
        <v>27</v>
      </c>
      <c r="AX196" s="12" t="s">
        <v>70</v>
      </c>
      <c r="AY196" s="155" t="s">
        <v>117</v>
      </c>
    </row>
    <row r="197" spans="2:65" s="12" customFormat="1" x14ac:dyDescent="0.2">
      <c r="B197" s="153"/>
      <c r="D197" s="154" t="s">
        <v>191</v>
      </c>
      <c r="E197" s="155" t="s">
        <v>1</v>
      </c>
      <c r="F197" s="156" t="s">
        <v>1425</v>
      </c>
      <c r="H197" s="157">
        <v>8.64</v>
      </c>
      <c r="I197" s="158"/>
      <c r="L197" s="153"/>
      <c r="M197" s="159"/>
      <c r="T197" s="160"/>
      <c r="AT197" s="155" t="s">
        <v>191</v>
      </c>
      <c r="AU197" s="155" t="s">
        <v>79</v>
      </c>
      <c r="AV197" s="12" t="s">
        <v>79</v>
      </c>
      <c r="AW197" s="12" t="s">
        <v>27</v>
      </c>
      <c r="AX197" s="12" t="s">
        <v>70</v>
      </c>
      <c r="AY197" s="155" t="s">
        <v>117</v>
      </c>
    </row>
    <row r="198" spans="2:65" s="12" customFormat="1" x14ac:dyDescent="0.2">
      <c r="B198" s="153"/>
      <c r="D198" s="154" t="s">
        <v>191</v>
      </c>
      <c r="E198" s="155" t="s">
        <v>1</v>
      </c>
      <c r="F198" s="156" t="s">
        <v>1426</v>
      </c>
      <c r="H198" s="157">
        <v>6.3</v>
      </c>
      <c r="I198" s="158"/>
      <c r="L198" s="153"/>
      <c r="M198" s="159"/>
      <c r="T198" s="160"/>
      <c r="AT198" s="155" t="s">
        <v>191</v>
      </c>
      <c r="AU198" s="155" t="s">
        <v>79</v>
      </c>
      <c r="AV198" s="12" t="s">
        <v>79</v>
      </c>
      <c r="AW198" s="12" t="s">
        <v>27</v>
      </c>
      <c r="AX198" s="12" t="s">
        <v>70</v>
      </c>
      <c r="AY198" s="155" t="s">
        <v>117</v>
      </c>
    </row>
    <row r="199" spans="2:65" s="15" customFormat="1" x14ac:dyDescent="0.2">
      <c r="B199" s="174"/>
      <c r="D199" s="154" t="s">
        <v>191</v>
      </c>
      <c r="E199" s="175" t="s">
        <v>1</v>
      </c>
      <c r="F199" s="176" t="s">
        <v>241</v>
      </c>
      <c r="H199" s="177">
        <v>19.5</v>
      </c>
      <c r="I199" s="178"/>
      <c r="L199" s="174"/>
      <c r="M199" s="179"/>
      <c r="T199" s="180"/>
      <c r="AT199" s="175" t="s">
        <v>191</v>
      </c>
      <c r="AU199" s="175" t="s">
        <v>79</v>
      </c>
      <c r="AV199" s="15" t="s">
        <v>122</v>
      </c>
      <c r="AW199" s="15" t="s">
        <v>27</v>
      </c>
      <c r="AX199" s="15" t="s">
        <v>77</v>
      </c>
      <c r="AY199" s="175" t="s">
        <v>117</v>
      </c>
    </row>
    <row r="200" spans="2:65" s="10" customFormat="1" ht="22.95" customHeight="1" x14ac:dyDescent="0.25">
      <c r="B200" s="117"/>
      <c r="D200" s="118" t="s">
        <v>69</v>
      </c>
      <c r="E200" s="151" t="s">
        <v>116</v>
      </c>
      <c r="F200" s="151" t="s">
        <v>342</v>
      </c>
      <c r="I200" s="120"/>
      <c r="J200" s="152">
        <f>BK200</f>
        <v>0</v>
      </c>
      <c r="L200" s="117"/>
      <c r="M200" s="122"/>
      <c r="P200" s="123">
        <f>SUM(P201:P207)</f>
        <v>0</v>
      </c>
      <c r="R200" s="123">
        <f>SUM(R201:R207)</f>
        <v>0.22304999999999997</v>
      </c>
      <c r="T200" s="124">
        <f>SUM(T201:T207)</f>
        <v>0</v>
      </c>
      <c r="AR200" s="118" t="s">
        <v>77</v>
      </c>
      <c r="AT200" s="125" t="s">
        <v>69</v>
      </c>
      <c r="AU200" s="125" t="s">
        <v>77</v>
      </c>
      <c r="AY200" s="118" t="s">
        <v>117</v>
      </c>
      <c r="BK200" s="126">
        <f>SUM(BK201:BK207)</f>
        <v>0</v>
      </c>
    </row>
    <row r="201" spans="2:65" s="1" customFormat="1" ht="21.75" customHeight="1" x14ac:dyDescent="0.2">
      <c r="B201" s="127"/>
      <c r="C201" s="128" t="s">
        <v>336</v>
      </c>
      <c r="D201" s="128" t="s">
        <v>118</v>
      </c>
      <c r="E201" s="129" t="s">
        <v>350</v>
      </c>
      <c r="F201" s="130" t="s">
        <v>351</v>
      </c>
      <c r="G201" s="131" t="s">
        <v>217</v>
      </c>
      <c r="H201" s="132">
        <v>2.5</v>
      </c>
      <c r="I201" s="133"/>
      <c r="J201" s="134">
        <f>ROUND(I201*H201,2)</f>
        <v>0</v>
      </c>
      <c r="K201" s="135"/>
      <c r="L201" s="32"/>
      <c r="M201" s="136" t="s">
        <v>1</v>
      </c>
      <c r="N201" s="137" t="s">
        <v>35</v>
      </c>
      <c r="P201" s="138">
        <f>O201*H201</f>
        <v>0</v>
      </c>
      <c r="Q201" s="138">
        <v>0</v>
      </c>
      <c r="R201" s="138">
        <f>Q201*H201</f>
        <v>0</v>
      </c>
      <c r="S201" s="138">
        <v>0</v>
      </c>
      <c r="T201" s="139">
        <f>S201*H201</f>
        <v>0</v>
      </c>
      <c r="AR201" s="140" t="s">
        <v>122</v>
      </c>
      <c r="AT201" s="140" t="s">
        <v>118</v>
      </c>
      <c r="AU201" s="140" t="s">
        <v>79</v>
      </c>
      <c r="AY201" s="17" t="s">
        <v>117</v>
      </c>
      <c r="BE201" s="141">
        <f>IF(N201="základní",J201,0)</f>
        <v>0</v>
      </c>
      <c r="BF201" s="141">
        <f>IF(N201="snížená",J201,0)</f>
        <v>0</v>
      </c>
      <c r="BG201" s="141">
        <f>IF(N201="zákl. přenesená",J201,0)</f>
        <v>0</v>
      </c>
      <c r="BH201" s="141">
        <f>IF(N201="sníž. přenesená",J201,0)</f>
        <v>0</v>
      </c>
      <c r="BI201" s="141">
        <f>IF(N201="nulová",J201,0)</f>
        <v>0</v>
      </c>
      <c r="BJ201" s="17" t="s">
        <v>77</v>
      </c>
      <c r="BK201" s="141">
        <f>ROUND(I201*H201,2)</f>
        <v>0</v>
      </c>
      <c r="BL201" s="17" t="s">
        <v>122</v>
      </c>
      <c r="BM201" s="140" t="s">
        <v>1427</v>
      </c>
    </row>
    <row r="202" spans="2:65" s="13" customFormat="1" x14ac:dyDescent="0.2">
      <c r="B202" s="161"/>
      <c r="D202" s="154" t="s">
        <v>191</v>
      </c>
      <c r="E202" s="162" t="s">
        <v>1</v>
      </c>
      <c r="F202" s="163" t="s">
        <v>1428</v>
      </c>
      <c r="H202" s="162" t="s">
        <v>1</v>
      </c>
      <c r="I202" s="164"/>
      <c r="L202" s="161"/>
      <c r="M202" s="165"/>
      <c r="T202" s="166"/>
      <c r="AT202" s="162" t="s">
        <v>191</v>
      </c>
      <c r="AU202" s="162" t="s">
        <v>79</v>
      </c>
      <c r="AV202" s="13" t="s">
        <v>77</v>
      </c>
      <c r="AW202" s="13" t="s">
        <v>27</v>
      </c>
      <c r="AX202" s="13" t="s">
        <v>70</v>
      </c>
      <c r="AY202" s="162" t="s">
        <v>117</v>
      </c>
    </row>
    <row r="203" spans="2:65" s="12" customFormat="1" x14ac:dyDescent="0.2">
      <c r="B203" s="153"/>
      <c r="D203" s="154" t="s">
        <v>191</v>
      </c>
      <c r="E203" s="155" t="s">
        <v>1</v>
      </c>
      <c r="F203" s="156" t="s">
        <v>1429</v>
      </c>
      <c r="H203" s="157">
        <v>1.2</v>
      </c>
      <c r="I203" s="158"/>
      <c r="L203" s="153"/>
      <c r="M203" s="159"/>
      <c r="T203" s="160"/>
      <c r="AT203" s="155" t="s">
        <v>191</v>
      </c>
      <c r="AU203" s="155" t="s">
        <v>79</v>
      </c>
      <c r="AV203" s="12" t="s">
        <v>79</v>
      </c>
      <c r="AW203" s="12" t="s">
        <v>27</v>
      </c>
      <c r="AX203" s="12" t="s">
        <v>70</v>
      </c>
      <c r="AY203" s="155" t="s">
        <v>117</v>
      </c>
    </row>
    <row r="204" spans="2:65" s="12" customFormat="1" x14ac:dyDescent="0.2">
      <c r="B204" s="153"/>
      <c r="D204" s="154" t="s">
        <v>191</v>
      </c>
      <c r="E204" s="155" t="s">
        <v>1</v>
      </c>
      <c r="F204" s="156" t="s">
        <v>1430</v>
      </c>
      <c r="H204" s="157">
        <v>1.3</v>
      </c>
      <c r="I204" s="158"/>
      <c r="L204" s="153"/>
      <c r="M204" s="159"/>
      <c r="T204" s="160"/>
      <c r="AT204" s="155" t="s">
        <v>191</v>
      </c>
      <c r="AU204" s="155" t="s">
        <v>79</v>
      </c>
      <c r="AV204" s="12" t="s">
        <v>79</v>
      </c>
      <c r="AW204" s="12" t="s">
        <v>27</v>
      </c>
      <c r="AX204" s="12" t="s">
        <v>70</v>
      </c>
      <c r="AY204" s="155" t="s">
        <v>117</v>
      </c>
    </row>
    <row r="205" spans="2:65" s="15" customFormat="1" x14ac:dyDescent="0.2">
      <c r="B205" s="174"/>
      <c r="D205" s="154" t="s">
        <v>191</v>
      </c>
      <c r="E205" s="175" t="s">
        <v>1</v>
      </c>
      <c r="F205" s="176" t="s">
        <v>241</v>
      </c>
      <c r="H205" s="177">
        <v>2.5</v>
      </c>
      <c r="I205" s="178"/>
      <c r="L205" s="174"/>
      <c r="M205" s="179"/>
      <c r="T205" s="180"/>
      <c r="AT205" s="175" t="s">
        <v>191</v>
      </c>
      <c r="AU205" s="175" t="s">
        <v>79</v>
      </c>
      <c r="AV205" s="15" t="s">
        <v>122</v>
      </c>
      <c r="AW205" s="15" t="s">
        <v>27</v>
      </c>
      <c r="AX205" s="15" t="s">
        <v>77</v>
      </c>
      <c r="AY205" s="175" t="s">
        <v>117</v>
      </c>
    </row>
    <row r="206" spans="2:65" s="1" customFormat="1" ht="24.15" customHeight="1" x14ac:dyDescent="0.2">
      <c r="B206" s="127"/>
      <c r="C206" s="128" t="s">
        <v>343</v>
      </c>
      <c r="D206" s="128" t="s">
        <v>118</v>
      </c>
      <c r="E206" s="129" t="s">
        <v>992</v>
      </c>
      <c r="F206" s="130" t="s">
        <v>1431</v>
      </c>
      <c r="G206" s="131" t="s">
        <v>217</v>
      </c>
      <c r="H206" s="132">
        <v>2.5</v>
      </c>
      <c r="I206" s="133"/>
      <c r="J206" s="134">
        <f>ROUND(I206*H206,2)</f>
        <v>0</v>
      </c>
      <c r="K206" s="135"/>
      <c r="L206" s="32"/>
      <c r="M206" s="136" t="s">
        <v>1</v>
      </c>
      <c r="N206" s="137" t="s">
        <v>35</v>
      </c>
      <c r="P206" s="138">
        <f>O206*H206</f>
        <v>0</v>
      </c>
      <c r="Q206" s="138">
        <v>8.9219999999999994E-2</v>
      </c>
      <c r="R206" s="138">
        <f>Q206*H206</f>
        <v>0.22304999999999997</v>
      </c>
      <c r="S206" s="138">
        <v>0</v>
      </c>
      <c r="T206" s="139">
        <f>S206*H206</f>
        <v>0</v>
      </c>
      <c r="AR206" s="140" t="s">
        <v>122</v>
      </c>
      <c r="AT206" s="140" t="s">
        <v>118</v>
      </c>
      <c r="AU206" s="140" t="s">
        <v>79</v>
      </c>
      <c r="AY206" s="17" t="s">
        <v>117</v>
      </c>
      <c r="BE206" s="141">
        <f>IF(N206="základní",J206,0)</f>
        <v>0</v>
      </c>
      <c r="BF206" s="141">
        <f>IF(N206="snížená",J206,0)</f>
        <v>0</v>
      </c>
      <c r="BG206" s="141">
        <f>IF(N206="zákl. přenesená",J206,0)</f>
        <v>0</v>
      </c>
      <c r="BH206" s="141">
        <f>IF(N206="sníž. přenesená",J206,0)</f>
        <v>0</v>
      </c>
      <c r="BI206" s="141">
        <f>IF(N206="nulová",J206,0)</f>
        <v>0</v>
      </c>
      <c r="BJ206" s="17" t="s">
        <v>77</v>
      </c>
      <c r="BK206" s="141">
        <f>ROUND(I206*H206,2)</f>
        <v>0</v>
      </c>
      <c r="BL206" s="17" t="s">
        <v>122</v>
      </c>
      <c r="BM206" s="140" t="s">
        <v>1432</v>
      </c>
    </row>
    <row r="207" spans="2:65" s="12" customFormat="1" x14ac:dyDescent="0.2">
      <c r="B207" s="153"/>
      <c r="D207" s="154" t="s">
        <v>191</v>
      </c>
      <c r="E207" s="155" t="s">
        <v>1</v>
      </c>
      <c r="F207" s="156" t="s">
        <v>1433</v>
      </c>
      <c r="H207" s="157">
        <v>2.5</v>
      </c>
      <c r="I207" s="158"/>
      <c r="L207" s="153"/>
      <c r="M207" s="159"/>
      <c r="T207" s="160"/>
      <c r="AT207" s="155" t="s">
        <v>191</v>
      </c>
      <c r="AU207" s="155" t="s">
        <v>79</v>
      </c>
      <c r="AV207" s="12" t="s">
        <v>79</v>
      </c>
      <c r="AW207" s="12" t="s">
        <v>27</v>
      </c>
      <c r="AX207" s="12" t="s">
        <v>77</v>
      </c>
      <c r="AY207" s="155" t="s">
        <v>117</v>
      </c>
    </row>
    <row r="208" spans="2:65" s="10" customFormat="1" ht="22.95" customHeight="1" x14ac:dyDescent="0.25">
      <c r="B208" s="117"/>
      <c r="D208" s="118" t="s">
        <v>69</v>
      </c>
      <c r="E208" s="151" t="s">
        <v>145</v>
      </c>
      <c r="F208" s="151" t="s">
        <v>1434</v>
      </c>
      <c r="I208" s="120"/>
      <c r="J208" s="152">
        <f>BK208</f>
        <v>0</v>
      </c>
      <c r="L208" s="117"/>
      <c r="M208" s="122"/>
      <c r="P208" s="123">
        <f>P209+SUM(P210:P225)</f>
        <v>0</v>
      </c>
      <c r="R208" s="123">
        <f>R209+SUM(R210:R225)</f>
        <v>7.6894500000000005E-2</v>
      </c>
      <c r="T208" s="124">
        <f>T209+SUM(T210:T225)</f>
        <v>0</v>
      </c>
      <c r="AR208" s="118" t="s">
        <v>77</v>
      </c>
      <c r="AT208" s="125" t="s">
        <v>69</v>
      </c>
      <c r="AU208" s="125" t="s">
        <v>77</v>
      </c>
      <c r="AY208" s="118" t="s">
        <v>117</v>
      </c>
      <c r="BK208" s="126">
        <f>BK209+SUM(BK210:BK225)</f>
        <v>0</v>
      </c>
    </row>
    <row r="209" spans="2:65" s="1" customFormat="1" ht="24.15" customHeight="1" x14ac:dyDescent="0.2">
      <c r="B209" s="127"/>
      <c r="C209" s="128" t="s">
        <v>349</v>
      </c>
      <c r="D209" s="128" t="s">
        <v>118</v>
      </c>
      <c r="E209" s="129" t="s">
        <v>419</v>
      </c>
      <c r="F209" s="130" t="s">
        <v>420</v>
      </c>
      <c r="G209" s="131" t="s">
        <v>421</v>
      </c>
      <c r="H209" s="132">
        <v>28</v>
      </c>
      <c r="I209" s="133"/>
      <c r="J209" s="134">
        <f t="shared" ref="J209:J214" si="0">ROUND(I209*H209,2)</f>
        <v>0</v>
      </c>
      <c r="K209" s="135"/>
      <c r="L209" s="32"/>
      <c r="M209" s="136" t="s">
        <v>1</v>
      </c>
      <c r="N209" s="137" t="s">
        <v>35</v>
      </c>
      <c r="P209" s="138">
        <f t="shared" ref="P209:P214" si="1">O209*H209</f>
        <v>0</v>
      </c>
      <c r="Q209" s="138">
        <v>1.09E-3</v>
      </c>
      <c r="R209" s="138">
        <f t="shared" ref="R209:R214" si="2">Q209*H209</f>
        <v>3.0520000000000002E-2</v>
      </c>
      <c r="S209" s="138">
        <v>0</v>
      </c>
      <c r="T209" s="139">
        <f t="shared" ref="T209:T214" si="3">S209*H209</f>
        <v>0</v>
      </c>
      <c r="AR209" s="140" t="s">
        <v>122</v>
      </c>
      <c r="AT209" s="140" t="s">
        <v>118</v>
      </c>
      <c r="AU209" s="140" t="s">
        <v>79</v>
      </c>
      <c r="AY209" s="17" t="s">
        <v>117</v>
      </c>
      <c r="BE209" s="141">
        <f t="shared" ref="BE209:BE214" si="4">IF(N209="základní",J209,0)</f>
        <v>0</v>
      </c>
      <c r="BF209" s="141">
        <f t="shared" ref="BF209:BF214" si="5">IF(N209="snížená",J209,0)</f>
        <v>0</v>
      </c>
      <c r="BG209" s="141">
        <f t="shared" ref="BG209:BG214" si="6">IF(N209="zákl. přenesená",J209,0)</f>
        <v>0</v>
      </c>
      <c r="BH209" s="141">
        <f t="shared" ref="BH209:BH214" si="7">IF(N209="sníž. přenesená",J209,0)</f>
        <v>0</v>
      </c>
      <c r="BI209" s="141">
        <f t="shared" ref="BI209:BI214" si="8">IF(N209="nulová",J209,0)</f>
        <v>0</v>
      </c>
      <c r="BJ209" s="17" t="s">
        <v>77</v>
      </c>
      <c r="BK209" s="141">
        <f t="shared" ref="BK209:BK214" si="9">ROUND(I209*H209,2)</f>
        <v>0</v>
      </c>
      <c r="BL209" s="17" t="s">
        <v>122</v>
      </c>
      <c r="BM209" s="140" t="s">
        <v>1435</v>
      </c>
    </row>
    <row r="210" spans="2:65" s="1" customFormat="1" ht="24.15" customHeight="1" x14ac:dyDescent="0.2">
      <c r="B210" s="127"/>
      <c r="C210" s="181" t="s">
        <v>354</v>
      </c>
      <c r="D210" s="181" t="s">
        <v>301</v>
      </c>
      <c r="E210" s="182" t="s">
        <v>1436</v>
      </c>
      <c r="F210" s="183" t="s">
        <v>1437</v>
      </c>
      <c r="G210" s="184" t="s">
        <v>421</v>
      </c>
      <c r="H210" s="185">
        <v>16</v>
      </c>
      <c r="I210" s="186"/>
      <c r="J210" s="187">
        <f t="shared" si="0"/>
        <v>0</v>
      </c>
      <c r="K210" s="188"/>
      <c r="L210" s="189"/>
      <c r="M210" s="190" t="s">
        <v>1</v>
      </c>
      <c r="N210" s="191" t="s">
        <v>35</v>
      </c>
      <c r="P210" s="138">
        <f t="shared" si="1"/>
        <v>0</v>
      </c>
      <c r="Q210" s="138">
        <v>4.4000000000000002E-4</v>
      </c>
      <c r="R210" s="138">
        <f t="shared" si="2"/>
        <v>7.0400000000000003E-3</v>
      </c>
      <c r="S210" s="138">
        <v>0</v>
      </c>
      <c r="T210" s="139">
        <f t="shared" si="3"/>
        <v>0</v>
      </c>
      <c r="AR210" s="140" t="s">
        <v>145</v>
      </c>
      <c r="AT210" s="140" t="s">
        <v>301</v>
      </c>
      <c r="AU210" s="140" t="s">
        <v>79</v>
      </c>
      <c r="AY210" s="17" t="s">
        <v>117</v>
      </c>
      <c r="BE210" s="141">
        <f t="shared" si="4"/>
        <v>0</v>
      </c>
      <c r="BF210" s="141">
        <f t="shared" si="5"/>
        <v>0</v>
      </c>
      <c r="BG210" s="141">
        <f t="shared" si="6"/>
        <v>0</v>
      </c>
      <c r="BH210" s="141">
        <f t="shared" si="7"/>
        <v>0</v>
      </c>
      <c r="BI210" s="141">
        <f t="shared" si="8"/>
        <v>0</v>
      </c>
      <c r="BJ210" s="17" t="s">
        <v>77</v>
      </c>
      <c r="BK210" s="141">
        <f t="shared" si="9"/>
        <v>0</v>
      </c>
      <c r="BL210" s="17" t="s">
        <v>122</v>
      </c>
      <c r="BM210" s="140" t="s">
        <v>1438</v>
      </c>
    </row>
    <row r="211" spans="2:65" s="1" customFormat="1" ht="24.15" customHeight="1" x14ac:dyDescent="0.2">
      <c r="B211" s="127"/>
      <c r="C211" s="181" t="s">
        <v>359</v>
      </c>
      <c r="D211" s="181" t="s">
        <v>301</v>
      </c>
      <c r="E211" s="182" t="s">
        <v>1439</v>
      </c>
      <c r="F211" s="183" t="s">
        <v>1440</v>
      </c>
      <c r="G211" s="184" t="s">
        <v>421</v>
      </c>
      <c r="H211" s="185">
        <v>11</v>
      </c>
      <c r="I211" s="186"/>
      <c r="J211" s="187">
        <f t="shared" si="0"/>
        <v>0</v>
      </c>
      <c r="K211" s="188"/>
      <c r="L211" s="189"/>
      <c r="M211" s="190" t="s">
        <v>1</v>
      </c>
      <c r="N211" s="191" t="s">
        <v>35</v>
      </c>
      <c r="P211" s="138">
        <f t="shared" si="1"/>
        <v>0</v>
      </c>
      <c r="Q211" s="138">
        <v>6.6E-4</v>
      </c>
      <c r="R211" s="138">
        <f t="shared" si="2"/>
        <v>7.26E-3</v>
      </c>
      <c r="S211" s="138">
        <v>0</v>
      </c>
      <c r="T211" s="139">
        <f t="shared" si="3"/>
        <v>0</v>
      </c>
      <c r="AR211" s="140" t="s">
        <v>145</v>
      </c>
      <c r="AT211" s="140" t="s">
        <v>301</v>
      </c>
      <c r="AU211" s="140" t="s">
        <v>79</v>
      </c>
      <c r="AY211" s="17" t="s">
        <v>117</v>
      </c>
      <c r="BE211" s="141">
        <f t="shared" si="4"/>
        <v>0</v>
      </c>
      <c r="BF211" s="141">
        <f t="shared" si="5"/>
        <v>0</v>
      </c>
      <c r="BG211" s="141">
        <f t="shared" si="6"/>
        <v>0</v>
      </c>
      <c r="BH211" s="141">
        <f t="shared" si="7"/>
        <v>0</v>
      </c>
      <c r="BI211" s="141">
        <f t="shared" si="8"/>
        <v>0</v>
      </c>
      <c r="BJ211" s="17" t="s">
        <v>77</v>
      </c>
      <c r="BK211" s="141">
        <f t="shared" si="9"/>
        <v>0</v>
      </c>
      <c r="BL211" s="17" t="s">
        <v>122</v>
      </c>
      <c r="BM211" s="140" t="s">
        <v>1441</v>
      </c>
    </row>
    <row r="212" spans="2:65" s="1" customFormat="1" ht="24.15" customHeight="1" x14ac:dyDescent="0.2">
      <c r="B212" s="127"/>
      <c r="C212" s="181" t="s">
        <v>364</v>
      </c>
      <c r="D212" s="181" t="s">
        <v>301</v>
      </c>
      <c r="E212" s="182" t="s">
        <v>1442</v>
      </c>
      <c r="F212" s="183" t="s">
        <v>1443</v>
      </c>
      <c r="G212" s="184" t="s">
        <v>421</v>
      </c>
      <c r="H212" s="185">
        <v>1</v>
      </c>
      <c r="I212" s="186"/>
      <c r="J212" s="187">
        <f t="shared" si="0"/>
        <v>0</v>
      </c>
      <c r="K212" s="188"/>
      <c r="L212" s="189"/>
      <c r="M212" s="190" t="s">
        <v>1</v>
      </c>
      <c r="N212" s="191" t="s">
        <v>35</v>
      </c>
      <c r="P212" s="138">
        <f t="shared" si="1"/>
        <v>0</v>
      </c>
      <c r="Q212" s="138">
        <v>1.32E-3</v>
      </c>
      <c r="R212" s="138">
        <f t="shared" si="2"/>
        <v>1.32E-3</v>
      </c>
      <c r="S212" s="138">
        <v>0</v>
      </c>
      <c r="T212" s="139">
        <f t="shared" si="3"/>
        <v>0</v>
      </c>
      <c r="AR212" s="140" t="s">
        <v>145</v>
      </c>
      <c r="AT212" s="140" t="s">
        <v>301</v>
      </c>
      <c r="AU212" s="140" t="s">
        <v>79</v>
      </c>
      <c r="AY212" s="17" t="s">
        <v>117</v>
      </c>
      <c r="BE212" s="141">
        <f t="shared" si="4"/>
        <v>0</v>
      </c>
      <c r="BF212" s="141">
        <f t="shared" si="5"/>
        <v>0</v>
      </c>
      <c r="BG212" s="141">
        <f t="shared" si="6"/>
        <v>0</v>
      </c>
      <c r="BH212" s="141">
        <f t="shared" si="7"/>
        <v>0</v>
      </c>
      <c r="BI212" s="141">
        <f t="shared" si="8"/>
        <v>0</v>
      </c>
      <c r="BJ212" s="17" t="s">
        <v>77</v>
      </c>
      <c r="BK212" s="141">
        <f t="shared" si="9"/>
        <v>0</v>
      </c>
      <c r="BL212" s="17" t="s">
        <v>122</v>
      </c>
      <c r="BM212" s="140" t="s">
        <v>1444</v>
      </c>
    </row>
    <row r="213" spans="2:65" s="1" customFormat="1" ht="24.15" customHeight="1" x14ac:dyDescent="0.2">
      <c r="B213" s="127"/>
      <c r="C213" s="128" t="s">
        <v>368</v>
      </c>
      <c r="D213" s="128" t="s">
        <v>118</v>
      </c>
      <c r="E213" s="129" t="s">
        <v>1445</v>
      </c>
      <c r="F213" s="130" t="s">
        <v>1446</v>
      </c>
      <c r="G213" s="131" t="s">
        <v>189</v>
      </c>
      <c r="H213" s="132">
        <v>50</v>
      </c>
      <c r="I213" s="133"/>
      <c r="J213" s="134">
        <f t="shared" si="0"/>
        <v>0</v>
      </c>
      <c r="K213" s="135"/>
      <c r="L213" s="32"/>
      <c r="M213" s="136" t="s">
        <v>1</v>
      </c>
      <c r="N213" s="137" t="s">
        <v>35</v>
      </c>
      <c r="P213" s="138">
        <f t="shared" si="1"/>
        <v>0</v>
      </c>
      <c r="Q213" s="138">
        <v>0</v>
      </c>
      <c r="R213" s="138">
        <f t="shared" si="2"/>
        <v>0</v>
      </c>
      <c r="S213" s="138">
        <v>0</v>
      </c>
      <c r="T213" s="139">
        <f t="shared" si="3"/>
        <v>0</v>
      </c>
      <c r="AR213" s="140" t="s">
        <v>122</v>
      </c>
      <c r="AT213" s="140" t="s">
        <v>118</v>
      </c>
      <c r="AU213" s="140" t="s">
        <v>79</v>
      </c>
      <c r="AY213" s="17" t="s">
        <v>117</v>
      </c>
      <c r="BE213" s="141">
        <f t="shared" si="4"/>
        <v>0</v>
      </c>
      <c r="BF213" s="141">
        <f t="shared" si="5"/>
        <v>0</v>
      </c>
      <c r="BG213" s="141">
        <f t="shared" si="6"/>
        <v>0</v>
      </c>
      <c r="BH213" s="141">
        <f t="shared" si="7"/>
        <v>0</v>
      </c>
      <c r="BI213" s="141">
        <f t="shared" si="8"/>
        <v>0</v>
      </c>
      <c r="BJ213" s="17" t="s">
        <v>77</v>
      </c>
      <c r="BK213" s="141">
        <f t="shared" si="9"/>
        <v>0</v>
      </c>
      <c r="BL213" s="17" t="s">
        <v>122</v>
      </c>
      <c r="BM213" s="140" t="s">
        <v>1447</v>
      </c>
    </row>
    <row r="214" spans="2:65" s="1" customFormat="1" ht="24.15" customHeight="1" x14ac:dyDescent="0.2">
      <c r="B214" s="127"/>
      <c r="C214" s="181" t="s">
        <v>373</v>
      </c>
      <c r="D214" s="181" t="s">
        <v>301</v>
      </c>
      <c r="E214" s="182" t="s">
        <v>1448</v>
      </c>
      <c r="F214" s="183" t="s">
        <v>1449</v>
      </c>
      <c r="G214" s="184" t="s">
        <v>189</v>
      </c>
      <c r="H214" s="185">
        <v>50.75</v>
      </c>
      <c r="I214" s="186"/>
      <c r="J214" s="187">
        <f t="shared" si="0"/>
        <v>0</v>
      </c>
      <c r="K214" s="188"/>
      <c r="L214" s="189"/>
      <c r="M214" s="190" t="s">
        <v>1</v>
      </c>
      <c r="N214" s="191" t="s">
        <v>35</v>
      </c>
      <c r="P214" s="138">
        <f t="shared" si="1"/>
        <v>0</v>
      </c>
      <c r="Q214" s="138">
        <v>2.7E-4</v>
      </c>
      <c r="R214" s="138">
        <f t="shared" si="2"/>
        <v>1.3702499999999999E-2</v>
      </c>
      <c r="S214" s="138">
        <v>0</v>
      </c>
      <c r="T214" s="139">
        <f t="shared" si="3"/>
        <v>0</v>
      </c>
      <c r="AR214" s="140" t="s">
        <v>145</v>
      </c>
      <c r="AT214" s="140" t="s">
        <v>301</v>
      </c>
      <c r="AU214" s="140" t="s">
        <v>79</v>
      </c>
      <c r="AY214" s="17" t="s">
        <v>117</v>
      </c>
      <c r="BE214" s="141">
        <f t="shared" si="4"/>
        <v>0</v>
      </c>
      <c r="BF214" s="141">
        <f t="shared" si="5"/>
        <v>0</v>
      </c>
      <c r="BG214" s="141">
        <f t="shared" si="6"/>
        <v>0</v>
      </c>
      <c r="BH214" s="141">
        <f t="shared" si="7"/>
        <v>0</v>
      </c>
      <c r="BI214" s="141">
        <f t="shared" si="8"/>
        <v>0</v>
      </c>
      <c r="BJ214" s="17" t="s">
        <v>77</v>
      </c>
      <c r="BK214" s="141">
        <f t="shared" si="9"/>
        <v>0</v>
      </c>
      <c r="BL214" s="17" t="s">
        <v>122</v>
      </c>
      <c r="BM214" s="140" t="s">
        <v>1450</v>
      </c>
    </row>
    <row r="215" spans="2:65" s="12" customFormat="1" x14ac:dyDescent="0.2">
      <c r="B215" s="153"/>
      <c r="D215" s="154" t="s">
        <v>191</v>
      </c>
      <c r="F215" s="156" t="s">
        <v>1451</v>
      </c>
      <c r="H215" s="157">
        <v>50.75</v>
      </c>
      <c r="I215" s="158"/>
      <c r="L215" s="153"/>
      <c r="M215" s="159"/>
      <c r="T215" s="160"/>
      <c r="AT215" s="155" t="s">
        <v>191</v>
      </c>
      <c r="AU215" s="155" t="s">
        <v>79</v>
      </c>
      <c r="AV215" s="12" t="s">
        <v>79</v>
      </c>
      <c r="AW215" s="12" t="s">
        <v>3</v>
      </c>
      <c r="AX215" s="12" t="s">
        <v>77</v>
      </c>
      <c r="AY215" s="155" t="s">
        <v>117</v>
      </c>
    </row>
    <row r="216" spans="2:65" s="1" customFormat="1" ht="24.15" customHeight="1" x14ac:dyDescent="0.2">
      <c r="B216" s="127"/>
      <c r="C216" s="128" t="s">
        <v>377</v>
      </c>
      <c r="D216" s="128" t="s">
        <v>118</v>
      </c>
      <c r="E216" s="129" t="s">
        <v>1452</v>
      </c>
      <c r="F216" s="130" t="s">
        <v>1453</v>
      </c>
      <c r="G216" s="131" t="s">
        <v>189</v>
      </c>
      <c r="H216" s="132">
        <v>40</v>
      </c>
      <c r="I216" s="133"/>
      <c r="J216" s="134">
        <f>ROUND(I216*H216,2)</f>
        <v>0</v>
      </c>
      <c r="K216" s="135"/>
      <c r="L216" s="32"/>
      <c r="M216" s="136" t="s">
        <v>1</v>
      </c>
      <c r="N216" s="137" t="s">
        <v>35</v>
      </c>
      <c r="P216" s="138">
        <f>O216*H216</f>
        <v>0</v>
      </c>
      <c r="Q216" s="138">
        <v>0</v>
      </c>
      <c r="R216" s="138">
        <f>Q216*H216</f>
        <v>0</v>
      </c>
      <c r="S216" s="138">
        <v>0</v>
      </c>
      <c r="T216" s="139">
        <f>S216*H216</f>
        <v>0</v>
      </c>
      <c r="AR216" s="140" t="s">
        <v>122</v>
      </c>
      <c r="AT216" s="140" t="s">
        <v>118</v>
      </c>
      <c r="AU216" s="140" t="s">
        <v>79</v>
      </c>
      <c r="AY216" s="17" t="s">
        <v>117</v>
      </c>
      <c r="BE216" s="141">
        <f>IF(N216="základní",J216,0)</f>
        <v>0</v>
      </c>
      <c r="BF216" s="141">
        <f>IF(N216="snížená",J216,0)</f>
        <v>0</v>
      </c>
      <c r="BG216" s="141">
        <f>IF(N216="zákl. přenesená",J216,0)</f>
        <v>0</v>
      </c>
      <c r="BH216" s="141">
        <f>IF(N216="sníž. přenesená",J216,0)</f>
        <v>0</v>
      </c>
      <c r="BI216" s="141">
        <f>IF(N216="nulová",J216,0)</f>
        <v>0</v>
      </c>
      <c r="BJ216" s="17" t="s">
        <v>77</v>
      </c>
      <c r="BK216" s="141">
        <f>ROUND(I216*H216,2)</f>
        <v>0</v>
      </c>
      <c r="BL216" s="17" t="s">
        <v>122</v>
      </c>
      <c r="BM216" s="140" t="s">
        <v>1454</v>
      </c>
    </row>
    <row r="217" spans="2:65" s="1" customFormat="1" ht="24.15" customHeight="1" x14ac:dyDescent="0.2">
      <c r="B217" s="127"/>
      <c r="C217" s="181" t="s">
        <v>381</v>
      </c>
      <c r="D217" s="181" t="s">
        <v>301</v>
      </c>
      <c r="E217" s="182" t="s">
        <v>1455</v>
      </c>
      <c r="F217" s="183" t="s">
        <v>1456</v>
      </c>
      <c r="G217" s="184" t="s">
        <v>189</v>
      </c>
      <c r="H217" s="185">
        <v>40.6</v>
      </c>
      <c r="I217" s="186"/>
      <c r="J217" s="187">
        <f>ROUND(I217*H217,2)</f>
        <v>0</v>
      </c>
      <c r="K217" s="188"/>
      <c r="L217" s="189"/>
      <c r="M217" s="190" t="s">
        <v>1</v>
      </c>
      <c r="N217" s="191" t="s">
        <v>35</v>
      </c>
      <c r="P217" s="138">
        <f>O217*H217</f>
        <v>0</v>
      </c>
      <c r="Q217" s="138">
        <v>4.2000000000000002E-4</v>
      </c>
      <c r="R217" s="138">
        <f>Q217*H217</f>
        <v>1.7052000000000001E-2</v>
      </c>
      <c r="S217" s="138">
        <v>0</v>
      </c>
      <c r="T217" s="139">
        <f>S217*H217</f>
        <v>0</v>
      </c>
      <c r="AR217" s="140" t="s">
        <v>145</v>
      </c>
      <c r="AT217" s="140" t="s">
        <v>301</v>
      </c>
      <c r="AU217" s="140" t="s">
        <v>79</v>
      </c>
      <c r="AY217" s="17" t="s">
        <v>117</v>
      </c>
      <c r="BE217" s="141">
        <f>IF(N217="základní",J217,0)</f>
        <v>0</v>
      </c>
      <c r="BF217" s="141">
        <f>IF(N217="snížená",J217,0)</f>
        <v>0</v>
      </c>
      <c r="BG217" s="141">
        <f>IF(N217="zákl. přenesená",J217,0)</f>
        <v>0</v>
      </c>
      <c r="BH217" s="141">
        <f>IF(N217="sníž. přenesená",J217,0)</f>
        <v>0</v>
      </c>
      <c r="BI217" s="141">
        <f>IF(N217="nulová",J217,0)</f>
        <v>0</v>
      </c>
      <c r="BJ217" s="17" t="s">
        <v>77</v>
      </c>
      <c r="BK217" s="141">
        <f>ROUND(I217*H217,2)</f>
        <v>0</v>
      </c>
      <c r="BL217" s="17" t="s">
        <v>122</v>
      </c>
      <c r="BM217" s="140" t="s">
        <v>1457</v>
      </c>
    </row>
    <row r="218" spans="2:65" s="12" customFormat="1" x14ac:dyDescent="0.2">
      <c r="B218" s="153"/>
      <c r="D218" s="154" t="s">
        <v>191</v>
      </c>
      <c r="F218" s="156" t="s">
        <v>1458</v>
      </c>
      <c r="H218" s="157">
        <v>40.6</v>
      </c>
      <c r="I218" s="158"/>
      <c r="L218" s="153"/>
      <c r="M218" s="159"/>
      <c r="T218" s="160"/>
      <c r="AT218" s="155" t="s">
        <v>191</v>
      </c>
      <c r="AU218" s="155" t="s">
        <v>79</v>
      </c>
      <c r="AV218" s="12" t="s">
        <v>79</v>
      </c>
      <c r="AW218" s="12" t="s">
        <v>3</v>
      </c>
      <c r="AX218" s="12" t="s">
        <v>77</v>
      </c>
      <c r="AY218" s="155" t="s">
        <v>117</v>
      </c>
    </row>
    <row r="219" spans="2:65" s="1" customFormat="1" ht="24.15" customHeight="1" x14ac:dyDescent="0.2">
      <c r="B219" s="127"/>
      <c r="C219" s="128" t="s">
        <v>385</v>
      </c>
      <c r="D219" s="128" t="s">
        <v>118</v>
      </c>
      <c r="E219" s="129" t="s">
        <v>1459</v>
      </c>
      <c r="F219" s="130" t="s">
        <v>1460</v>
      </c>
      <c r="G219" s="131" t="s">
        <v>189</v>
      </c>
      <c r="H219" s="132">
        <v>90</v>
      </c>
      <c r="I219" s="133"/>
      <c r="J219" s="134">
        <f t="shared" ref="J219:J224" si="10">ROUND(I219*H219,2)</f>
        <v>0</v>
      </c>
      <c r="K219" s="135"/>
      <c r="L219" s="32"/>
      <c r="M219" s="136" t="s">
        <v>1</v>
      </c>
      <c r="N219" s="137" t="s">
        <v>35</v>
      </c>
      <c r="P219" s="138">
        <f t="shared" ref="P219:P224" si="11">O219*H219</f>
        <v>0</v>
      </c>
      <c r="Q219" s="138">
        <v>0</v>
      </c>
      <c r="R219" s="138">
        <f t="shared" ref="R219:R224" si="12">Q219*H219</f>
        <v>0</v>
      </c>
      <c r="S219" s="138">
        <v>0</v>
      </c>
      <c r="T219" s="139">
        <f t="shared" ref="T219:T224" si="13">S219*H219</f>
        <v>0</v>
      </c>
      <c r="AR219" s="140" t="s">
        <v>122</v>
      </c>
      <c r="AT219" s="140" t="s">
        <v>118</v>
      </c>
      <c r="AU219" s="140" t="s">
        <v>79</v>
      </c>
      <c r="AY219" s="17" t="s">
        <v>117</v>
      </c>
      <c r="BE219" s="141">
        <f t="shared" ref="BE219:BE224" si="14">IF(N219="základní",J219,0)</f>
        <v>0</v>
      </c>
      <c r="BF219" s="141">
        <f t="shared" ref="BF219:BF224" si="15">IF(N219="snížená",J219,0)</f>
        <v>0</v>
      </c>
      <c r="BG219" s="141">
        <f t="shared" ref="BG219:BG224" si="16">IF(N219="zákl. přenesená",J219,0)</f>
        <v>0</v>
      </c>
      <c r="BH219" s="141">
        <f t="shared" ref="BH219:BH224" si="17">IF(N219="sníž. přenesená",J219,0)</f>
        <v>0</v>
      </c>
      <c r="BI219" s="141">
        <f t="shared" ref="BI219:BI224" si="18">IF(N219="nulová",J219,0)</f>
        <v>0</v>
      </c>
      <c r="BJ219" s="17" t="s">
        <v>77</v>
      </c>
      <c r="BK219" s="141">
        <f t="shared" ref="BK219:BK224" si="19">ROUND(I219*H219,2)</f>
        <v>0</v>
      </c>
      <c r="BL219" s="17" t="s">
        <v>122</v>
      </c>
      <c r="BM219" s="140" t="s">
        <v>1461</v>
      </c>
    </row>
    <row r="220" spans="2:65" s="1" customFormat="1" ht="16.5" customHeight="1" x14ac:dyDescent="0.2">
      <c r="B220" s="127"/>
      <c r="C220" s="128" t="s">
        <v>390</v>
      </c>
      <c r="D220" s="128" t="s">
        <v>118</v>
      </c>
      <c r="E220" s="129" t="s">
        <v>1462</v>
      </c>
      <c r="F220" s="130" t="s">
        <v>1463</v>
      </c>
      <c r="G220" s="131" t="s">
        <v>189</v>
      </c>
      <c r="H220" s="132">
        <v>90</v>
      </c>
      <c r="I220" s="133"/>
      <c r="J220" s="134">
        <f t="shared" si="10"/>
        <v>0</v>
      </c>
      <c r="K220" s="135"/>
      <c r="L220" s="32"/>
      <c r="M220" s="136" t="s">
        <v>1</v>
      </c>
      <c r="N220" s="137" t="s">
        <v>35</v>
      </c>
      <c r="P220" s="138">
        <f t="shared" si="11"/>
        <v>0</v>
      </c>
      <c r="Q220" s="138">
        <v>0</v>
      </c>
      <c r="R220" s="138">
        <f t="shared" si="12"/>
        <v>0</v>
      </c>
      <c r="S220" s="138">
        <v>0</v>
      </c>
      <c r="T220" s="139">
        <f t="shared" si="13"/>
        <v>0</v>
      </c>
      <c r="AR220" s="140" t="s">
        <v>122</v>
      </c>
      <c r="AT220" s="140" t="s">
        <v>118</v>
      </c>
      <c r="AU220" s="140" t="s">
        <v>79</v>
      </c>
      <c r="AY220" s="17" t="s">
        <v>117</v>
      </c>
      <c r="BE220" s="141">
        <f t="shared" si="14"/>
        <v>0</v>
      </c>
      <c r="BF220" s="141">
        <f t="shared" si="15"/>
        <v>0</v>
      </c>
      <c r="BG220" s="141">
        <f t="shared" si="16"/>
        <v>0</v>
      </c>
      <c r="BH220" s="141">
        <f t="shared" si="17"/>
        <v>0</v>
      </c>
      <c r="BI220" s="141">
        <f t="shared" si="18"/>
        <v>0</v>
      </c>
      <c r="BJ220" s="17" t="s">
        <v>77</v>
      </c>
      <c r="BK220" s="141">
        <f t="shared" si="19"/>
        <v>0</v>
      </c>
      <c r="BL220" s="17" t="s">
        <v>122</v>
      </c>
      <c r="BM220" s="140" t="s">
        <v>1464</v>
      </c>
    </row>
    <row r="221" spans="2:65" s="1" customFormat="1" ht="16.5" customHeight="1" x14ac:dyDescent="0.2">
      <c r="B221" s="127"/>
      <c r="C221" s="128" t="s">
        <v>394</v>
      </c>
      <c r="D221" s="128" t="s">
        <v>118</v>
      </c>
      <c r="E221" s="129" t="s">
        <v>720</v>
      </c>
      <c r="F221" s="130" t="s">
        <v>729</v>
      </c>
      <c r="G221" s="131" t="s">
        <v>126</v>
      </c>
      <c r="H221" s="132">
        <v>3</v>
      </c>
      <c r="I221" s="133"/>
      <c r="J221" s="134">
        <f t="shared" si="10"/>
        <v>0</v>
      </c>
      <c r="K221" s="135"/>
      <c r="L221" s="32"/>
      <c r="M221" s="136" t="s">
        <v>1</v>
      </c>
      <c r="N221" s="137" t="s">
        <v>35</v>
      </c>
      <c r="P221" s="138">
        <f t="shared" si="11"/>
        <v>0</v>
      </c>
      <c r="Q221" s="138">
        <v>0</v>
      </c>
      <c r="R221" s="138">
        <f t="shared" si="12"/>
        <v>0</v>
      </c>
      <c r="S221" s="138">
        <v>0</v>
      </c>
      <c r="T221" s="139">
        <f t="shared" si="13"/>
        <v>0</v>
      </c>
      <c r="AR221" s="140" t="s">
        <v>122</v>
      </c>
      <c r="AT221" s="140" t="s">
        <v>118</v>
      </c>
      <c r="AU221" s="140" t="s">
        <v>79</v>
      </c>
      <c r="AY221" s="17" t="s">
        <v>117</v>
      </c>
      <c r="BE221" s="141">
        <f t="shared" si="14"/>
        <v>0</v>
      </c>
      <c r="BF221" s="141">
        <f t="shared" si="15"/>
        <v>0</v>
      </c>
      <c r="BG221" s="141">
        <f t="shared" si="16"/>
        <v>0</v>
      </c>
      <c r="BH221" s="141">
        <f t="shared" si="17"/>
        <v>0</v>
      </c>
      <c r="BI221" s="141">
        <f t="shared" si="18"/>
        <v>0</v>
      </c>
      <c r="BJ221" s="17" t="s">
        <v>77</v>
      </c>
      <c r="BK221" s="141">
        <f t="shared" si="19"/>
        <v>0</v>
      </c>
      <c r="BL221" s="17" t="s">
        <v>122</v>
      </c>
      <c r="BM221" s="140" t="s">
        <v>1465</v>
      </c>
    </row>
    <row r="222" spans="2:65" s="1" customFormat="1" ht="24.15" customHeight="1" x14ac:dyDescent="0.2">
      <c r="B222" s="127"/>
      <c r="C222" s="128" t="s">
        <v>399</v>
      </c>
      <c r="D222" s="128" t="s">
        <v>118</v>
      </c>
      <c r="E222" s="129" t="s">
        <v>724</v>
      </c>
      <c r="F222" s="130" t="s">
        <v>1466</v>
      </c>
      <c r="G222" s="131" t="s">
        <v>126</v>
      </c>
      <c r="H222" s="132">
        <v>1</v>
      </c>
      <c r="I222" s="133"/>
      <c r="J222" s="134">
        <f t="shared" si="10"/>
        <v>0</v>
      </c>
      <c r="K222" s="135"/>
      <c r="L222" s="32"/>
      <c r="M222" s="136" t="s">
        <v>1</v>
      </c>
      <c r="N222" s="137" t="s">
        <v>35</v>
      </c>
      <c r="P222" s="138">
        <f t="shared" si="11"/>
        <v>0</v>
      </c>
      <c r="Q222" s="138">
        <v>0</v>
      </c>
      <c r="R222" s="138">
        <f t="shared" si="12"/>
        <v>0</v>
      </c>
      <c r="S222" s="138">
        <v>0</v>
      </c>
      <c r="T222" s="139">
        <f t="shared" si="13"/>
        <v>0</v>
      </c>
      <c r="AR222" s="140" t="s">
        <v>122</v>
      </c>
      <c r="AT222" s="140" t="s">
        <v>118</v>
      </c>
      <c r="AU222" s="140" t="s">
        <v>79</v>
      </c>
      <c r="AY222" s="17" t="s">
        <v>117</v>
      </c>
      <c r="BE222" s="141">
        <f t="shared" si="14"/>
        <v>0</v>
      </c>
      <c r="BF222" s="141">
        <f t="shared" si="15"/>
        <v>0</v>
      </c>
      <c r="BG222" s="141">
        <f t="shared" si="16"/>
        <v>0</v>
      </c>
      <c r="BH222" s="141">
        <f t="shared" si="17"/>
        <v>0</v>
      </c>
      <c r="BI222" s="141">
        <f t="shared" si="18"/>
        <v>0</v>
      </c>
      <c r="BJ222" s="17" t="s">
        <v>77</v>
      </c>
      <c r="BK222" s="141">
        <f t="shared" si="19"/>
        <v>0</v>
      </c>
      <c r="BL222" s="17" t="s">
        <v>122</v>
      </c>
      <c r="BM222" s="140" t="s">
        <v>1467</v>
      </c>
    </row>
    <row r="223" spans="2:65" s="1" customFormat="1" ht="24.15" customHeight="1" x14ac:dyDescent="0.2">
      <c r="B223" s="127"/>
      <c r="C223" s="128" t="s">
        <v>406</v>
      </c>
      <c r="D223" s="128" t="s">
        <v>118</v>
      </c>
      <c r="E223" s="129" t="s">
        <v>728</v>
      </c>
      <c r="F223" s="130" t="s">
        <v>1468</v>
      </c>
      <c r="G223" s="131" t="s">
        <v>421</v>
      </c>
      <c r="H223" s="132">
        <v>1</v>
      </c>
      <c r="I223" s="133"/>
      <c r="J223" s="134">
        <f t="shared" si="10"/>
        <v>0</v>
      </c>
      <c r="K223" s="135"/>
      <c r="L223" s="32"/>
      <c r="M223" s="136" t="s">
        <v>1</v>
      </c>
      <c r="N223" s="137" t="s">
        <v>35</v>
      </c>
      <c r="P223" s="138">
        <f t="shared" si="11"/>
        <v>0</v>
      </c>
      <c r="Q223" s="138">
        <v>0</v>
      </c>
      <c r="R223" s="138">
        <f t="shared" si="12"/>
        <v>0</v>
      </c>
      <c r="S223" s="138">
        <v>0</v>
      </c>
      <c r="T223" s="139">
        <f t="shared" si="13"/>
        <v>0</v>
      </c>
      <c r="AR223" s="140" t="s">
        <v>122</v>
      </c>
      <c r="AT223" s="140" t="s">
        <v>118</v>
      </c>
      <c r="AU223" s="140" t="s">
        <v>79</v>
      </c>
      <c r="AY223" s="17" t="s">
        <v>117</v>
      </c>
      <c r="BE223" s="141">
        <f t="shared" si="14"/>
        <v>0</v>
      </c>
      <c r="BF223" s="141">
        <f t="shared" si="15"/>
        <v>0</v>
      </c>
      <c r="BG223" s="141">
        <f t="shared" si="16"/>
        <v>0</v>
      </c>
      <c r="BH223" s="141">
        <f t="shared" si="17"/>
        <v>0</v>
      </c>
      <c r="BI223" s="141">
        <f t="shared" si="18"/>
        <v>0</v>
      </c>
      <c r="BJ223" s="17" t="s">
        <v>77</v>
      </c>
      <c r="BK223" s="141">
        <f t="shared" si="19"/>
        <v>0</v>
      </c>
      <c r="BL223" s="17" t="s">
        <v>122</v>
      </c>
      <c r="BM223" s="140" t="s">
        <v>1469</v>
      </c>
    </row>
    <row r="224" spans="2:65" s="1" customFormat="1" ht="24.15" customHeight="1" x14ac:dyDescent="0.2">
      <c r="B224" s="127"/>
      <c r="C224" s="128" t="s">
        <v>411</v>
      </c>
      <c r="D224" s="128" t="s">
        <v>118</v>
      </c>
      <c r="E224" s="129" t="s">
        <v>732</v>
      </c>
      <c r="F224" s="130" t="s">
        <v>1470</v>
      </c>
      <c r="G224" s="131" t="s">
        <v>126</v>
      </c>
      <c r="H224" s="132">
        <v>1</v>
      </c>
      <c r="I224" s="133"/>
      <c r="J224" s="134">
        <f t="shared" si="10"/>
        <v>0</v>
      </c>
      <c r="K224" s="135"/>
      <c r="L224" s="32"/>
      <c r="M224" s="136" t="s">
        <v>1</v>
      </c>
      <c r="N224" s="137" t="s">
        <v>35</v>
      </c>
      <c r="P224" s="138">
        <f t="shared" si="11"/>
        <v>0</v>
      </c>
      <c r="Q224" s="138">
        <v>0</v>
      </c>
      <c r="R224" s="138">
        <f t="shared" si="12"/>
        <v>0</v>
      </c>
      <c r="S224" s="138">
        <v>0</v>
      </c>
      <c r="T224" s="139">
        <f t="shared" si="13"/>
        <v>0</v>
      </c>
      <c r="AR224" s="140" t="s">
        <v>122</v>
      </c>
      <c r="AT224" s="140" t="s">
        <v>118</v>
      </c>
      <c r="AU224" s="140" t="s">
        <v>79</v>
      </c>
      <c r="AY224" s="17" t="s">
        <v>117</v>
      </c>
      <c r="BE224" s="141">
        <f t="shared" si="14"/>
        <v>0</v>
      </c>
      <c r="BF224" s="141">
        <f t="shared" si="15"/>
        <v>0</v>
      </c>
      <c r="BG224" s="141">
        <f t="shared" si="16"/>
        <v>0</v>
      </c>
      <c r="BH224" s="141">
        <f t="shared" si="17"/>
        <v>0</v>
      </c>
      <c r="BI224" s="141">
        <f t="shared" si="18"/>
        <v>0</v>
      </c>
      <c r="BJ224" s="17" t="s">
        <v>77</v>
      </c>
      <c r="BK224" s="141">
        <f t="shared" si="19"/>
        <v>0</v>
      </c>
      <c r="BL224" s="17" t="s">
        <v>122</v>
      </c>
      <c r="BM224" s="140" t="s">
        <v>1471</v>
      </c>
    </row>
    <row r="225" spans="2:65" s="10" customFormat="1" ht="20.85" customHeight="1" x14ac:dyDescent="0.25">
      <c r="B225" s="117"/>
      <c r="D225" s="118" t="s">
        <v>69</v>
      </c>
      <c r="E225" s="151" t="s">
        <v>577</v>
      </c>
      <c r="F225" s="151" t="s">
        <v>1472</v>
      </c>
      <c r="I225" s="120"/>
      <c r="J225" s="152">
        <f>BK225</f>
        <v>0</v>
      </c>
      <c r="L225" s="117"/>
      <c r="M225" s="122"/>
      <c r="P225" s="123">
        <f>SUM(P226:P241)</f>
        <v>0</v>
      </c>
      <c r="R225" s="123">
        <f>SUM(R226:R241)</f>
        <v>0</v>
      </c>
      <c r="T225" s="124">
        <f>SUM(T226:T241)</f>
        <v>0</v>
      </c>
      <c r="AR225" s="118" t="s">
        <v>77</v>
      </c>
      <c r="AT225" s="125" t="s">
        <v>69</v>
      </c>
      <c r="AU225" s="125" t="s">
        <v>79</v>
      </c>
      <c r="AY225" s="118" t="s">
        <v>117</v>
      </c>
      <c r="BK225" s="126">
        <f>SUM(BK226:BK241)</f>
        <v>0</v>
      </c>
    </row>
    <row r="226" spans="2:65" s="1" customFormat="1" ht="21.75" customHeight="1" x14ac:dyDescent="0.2">
      <c r="B226" s="127"/>
      <c r="C226" s="128" t="s">
        <v>418</v>
      </c>
      <c r="D226" s="128" t="s">
        <v>118</v>
      </c>
      <c r="E226" s="129" t="s">
        <v>1473</v>
      </c>
      <c r="F226" s="130" t="s">
        <v>1474</v>
      </c>
      <c r="G226" s="131" t="s">
        <v>189</v>
      </c>
      <c r="H226" s="132">
        <v>150</v>
      </c>
      <c r="I226" s="133"/>
      <c r="J226" s="134">
        <f t="shared" ref="J226:J241" si="20">ROUND(I226*H226,2)</f>
        <v>0</v>
      </c>
      <c r="K226" s="135"/>
      <c r="L226" s="32"/>
      <c r="M226" s="136" t="s">
        <v>1</v>
      </c>
      <c r="N226" s="137" t="s">
        <v>35</v>
      </c>
      <c r="P226" s="138">
        <f t="shared" ref="P226:P241" si="21">O226*H226</f>
        <v>0</v>
      </c>
      <c r="Q226" s="138">
        <v>0</v>
      </c>
      <c r="R226" s="138">
        <f t="shared" ref="R226:R241" si="22">Q226*H226</f>
        <v>0</v>
      </c>
      <c r="S226" s="138">
        <v>0</v>
      </c>
      <c r="T226" s="139">
        <f t="shared" ref="T226:T241" si="23">S226*H226</f>
        <v>0</v>
      </c>
      <c r="AR226" s="140" t="s">
        <v>122</v>
      </c>
      <c r="AT226" s="140" t="s">
        <v>118</v>
      </c>
      <c r="AU226" s="140" t="s">
        <v>128</v>
      </c>
      <c r="AY226" s="17" t="s">
        <v>117</v>
      </c>
      <c r="BE226" s="141">
        <f t="shared" ref="BE226:BE241" si="24">IF(N226="základní",J226,0)</f>
        <v>0</v>
      </c>
      <c r="BF226" s="141">
        <f t="shared" ref="BF226:BF241" si="25">IF(N226="snížená",J226,0)</f>
        <v>0</v>
      </c>
      <c r="BG226" s="141">
        <f t="shared" ref="BG226:BG241" si="26">IF(N226="zákl. přenesená",J226,0)</f>
        <v>0</v>
      </c>
      <c r="BH226" s="141">
        <f t="shared" ref="BH226:BH241" si="27">IF(N226="sníž. přenesená",J226,0)</f>
        <v>0</v>
      </c>
      <c r="BI226" s="141">
        <f t="shared" ref="BI226:BI241" si="28">IF(N226="nulová",J226,0)</f>
        <v>0</v>
      </c>
      <c r="BJ226" s="17" t="s">
        <v>77</v>
      </c>
      <c r="BK226" s="141">
        <f t="shared" ref="BK226:BK241" si="29">ROUND(I226*H226,2)</f>
        <v>0</v>
      </c>
      <c r="BL226" s="17" t="s">
        <v>122</v>
      </c>
      <c r="BM226" s="140" t="s">
        <v>1475</v>
      </c>
    </row>
    <row r="227" spans="2:65" s="1" customFormat="1" ht="24.15" customHeight="1" x14ac:dyDescent="0.2">
      <c r="B227" s="127"/>
      <c r="C227" s="181" t="s">
        <v>423</v>
      </c>
      <c r="D227" s="181" t="s">
        <v>301</v>
      </c>
      <c r="E227" s="182" t="s">
        <v>1476</v>
      </c>
      <c r="F227" s="183" t="s">
        <v>1477</v>
      </c>
      <c r="G227" s="184" t="s">
        <v>421</v>
      </c>
      <c r="H227" s="185">
        <v>25</v>
      </c>
      <c r="I227" s="186"/>
      <c r="J227" s="187">
        <f t="shared" si="20"/>
        <v>0</v>
      </c>
      <c r="K227" s="188"/>
      <c r="L227" s="189"/>
      <c r="M227" s="190" t="s">
        <v>1</v>
      </c>
      <c r="N227" s="191" t="s">
        <v>35</v>
      </c>
      <c r="P227" s="138">
        <f t="shared" si="21"/>
        <v>0</v>
      </c>
      <c r="Q227" s="138">
        <v>0</v>
      </c>
      <c r="R227" s="138">
        <f t="shared" si="22"/>
        <v>0</v>
      </c>
      <c r="S227" s="138">
        <v>0</v>
      </c>
      <c r="T227" s="139">
        <f t="shared" si="23"/>
        <v>0</v>
      </c>
      <c r="AR227" s="140" t="s">
        <v>145</v>
      </c>
      <c r="AT227" s="140" t="s">
        <v>301</v>
      </c>
      <c r="AU227" s="140" t="s">
        <v>128</v>
      </c>
      <c r="AY227" s="17" t="s">
        <v>117</v>
      </c>
      <c r="BE227" s="141">
        <f t="shared" si="24"/>
        <v>0</v>
      </c>
      <c r="BF227" s="141">
        <f t="shared" si="25"/>
        <v>0</v>
      </c>
      <c r="BG227" s="141">
        <f t="shared" si="26"/>
        <v>0</v>
      </c>
      <c r="BH227" s="141">
        <f t="shared" si="27"/>
        <v>0</v>
      </c>
      <c r="BI227" s="141">
        <f t="shared" si="28"/>
        <v>0</v>
      </c>
      <c r="BJ227" s="17" t="s">
        <v>77</v>
      </c>
      <c r="BK227" s="141">
        <f t="shared" si="29"/>
        <v>0</v>
      </c>
      <c r="BL227" s="17" t="s">
        <v>122</v>
      </c>
      <c r="BM227" s="140" t="s">
        <v>1478</v>
      </c>
    </row>
    <row r="228" spans="2:65" s="1" customFormat="1" ht="21.75" customHeight="1" x14ac:dyDescent="0.2">
      <c r="B228" s="127"/>
      <c r="C228" s="128" t="s">
        <v>427</v>
      </c>
      <c r="D228" s="128" t="s">
        <v>118</v>
      </c>
      <c r="E228" s="129" t="s">
        <v>1479</v>
      </c>
      <c r="F228" s="130" t="s">
        <v>1480</v>
      </c>
      <c r="G228" s="131" t="s">
        <v>189</v>
      </c>
      <c r="H228" s="132">
        <v>66</v>
      </c>
      <c r="I228" s="133"/>
      <c r="J228" s="134">
        <f t="shared" si="20"/>
        <v>0</v>
      </c>
      <c r="K228" s="135"/>
      <c r="L228" s="32"/>
      <c r="M228" s="136" t="s">
        <v>1</v>
      </c>
      <c r="N228" s="137" t="s">
        <v>35</v>
      </c>
      <c r="P228" s="138">
        <f t="shared" si="21"/>
        <v>0</v>
      </c>
      <c r="Q228" s="138">
        <v>0</v>
      </c>
      <c r="R228" s="138">
        <f t="shared" si="22"/>
        <v>0</v>
      </c>
      <c r="S228" s="138">
        <v>0</v>
      </c>
      <c r="T228" s="139">
        <f t="shared" si="23"/>
        <v>0</v>
      </c>
      <c r="AR228" s="140" t="s">
        <v>122</v>
      </c>
      <c r="AT228" s="140" t="s">
        <v>118</v>
      </c>
      <c r="AU228" s="140" t="s">
        <v>128</v>
      </c>
      <c r="AY228" s="17" t="s">
        <v>117</v>
      </c>
      <c r="BE228" s="141">
        <f t="shared" si="24"/>
        <v>0</v>
      </c>
      <c r="BF228" s="141">
        <f t="shared" si="25"/>
        <v>0</v>
      </c>
      <c r="BG228" s="141">
        <f t="shared" si="26"/>
        <v>0</v>
      </c>
      <c r="BH228" s="141">
        <f t="shared" si="27"/>
        <v>0</v>
      </c>
      <c r="BI228" s="141">
        <f t="shared" si="28"/>
        <v>0</v>
      </c>
      <c r="BJ228" s="17" t="s">
        <v>77</v>
      </c>
      <c r="BK228" s="141">
        <f t="shared" si="29"/>
        <v>0</v>
      </c>
      <c r="BL228" s="17" t="s">
        <v>122</v>
      </c>
      <c r="BM228" s="140" t="s">
        <v>1481</v>
      </c>
    </row>
    <row r="229" spans="2:65" s="1" customFormat="1" ht="24.15" customHeight="1" x14ac:dyDescent="0.2">
      <c r="B229" s="127"/>
      <c r="C229" s="181" t="s">
        <v>431</v>
      </c>
      <c r="D229" s="181" t="s">
        <v>301</v>
      </c>
      <c r="E229" s="182" t="s">
        <v>1482</v>
      </c>
      <c r="F229" s="183" t="s">
        <v>1483</v>
      </c>
      <c r="G229" s="184" t="s">
        <v>421</v>
      </c>
      <c r="H229" s="185">
        <v>11</v>
      </c>
      <c r="I229" s="186"/>
      <c r="J229" s="187">
        <f t="shared" si="20"/>
        <v>0</v>
      </c>
      <c r="K229" s="188"/>
      <c r="L229" s="189"/>
      <c r="M229" s="190" t="s">
        <v>1</v>
      </c>
      <c r="N229" s="191" t="s">
        <v>35</v>
      </c>
      <c r="P229" s="138">
        <f t="shared" si="21"/>
        <v>0</v>
      </c>
      <c r="Q229" s="138">
        <v>0</v>
      </c>
      <c r="R229" s="138">
        <f t="shared" si="22"/>
        <v>0</v>
      </c>
      <c r="S229" s="138">
        <v>0</v>
      </c>
      <c r="T229" s="139">
        <f t="shared" si="23"/>
        <v>0</v>
      </c>
      <c r="AR229" s="140" t="s">
        <v>145</v>
      </c>
      <c r="AT229" s="140" t="s">
        <v>301</v>
      </c>
      <c r="AU229" s="140" t="s">
        <v>128</v>
      </c>
      <c r="AY229" s="17" t="s">
        <v>117</v>
      </c>
      <c r="BE229" s="141">
        <f t="shared" si="24"/>
        <v>0</v>
      </c>
      <c r="BF229" s="141">
        <f t="shared" si="25"/>
        <v>0</v>
      </c>
      <c r="BG229" s="141">
        <f t="shared" si="26"/>
        <v>0</v>
      </c>
      <c r="BH229" s="141">
        <f t="shared" si="27"/>
        <v>0</v>
      </c>
      <c r="BI229" s="141">
        <f t="shared" si="28"/>
        <v>0</v>
      </c>
      <c r="BJ229" s="17" t="s">
        <v>77</v>
      </c>
      <c r="BK229" s="141">
        <f t="shared" si="29"/>
        <v>0</v>
      </c>
      <c r="BL229" s="17" t="s">
        <v>122</v>
      </c>
      <c r="BM229" s="140" t="s">
        <v>1484</v>
      </c>
    </row>
    <row r="230" spans="2:65" s="1" customFormat="1" ht="24.15" customHeight="1" x14ac:dyDescent="0.2">
      <c r="B230" s="127"/>
      <c r="C230" s="128" t="s">
        <v>435</v>
      </c>
      <c r="D230" s="128" t="s">
        <v>118</v>
      </c>
      <c r="E230" s="129" t="s">
        <v>1485</v>
      </c>
      <c r="F230" s="130" t="s">
        <v>1486</v>
      </c>
      <c r="G230" s="131" t="s">
        <v>421</v>
      </c>
      <c r="H230" s="132">
        <v>43</v>
      </c>
      <c r="I230" s="133"/>
      <c r="J230" s="134">
        <f t="shared" si="20"/>
        <v>0</v>
      </c>
      <c r="K230" s="135"/>
      <c r="L230" s="32"/>
      <c r="M230" s="136" t="s">
        <v>1</v>
      </c>
      <c r="N230" s="137" t="s">
        <v>35</v>
      </c>
      <c r="P230" s="138">
        <f t="shared" si="21"/>
        <v>0</v>
      </c>
      <c r="Q230" s="138">
        <v>0</v>
      </c>
      <c r="R230" s="138">
        <f t="shared" si="22"/>
        <v>0</v>
      </c>
      <c r="S230" s="138">
        <v>0</v>
      </c>
      <c r="T230" s="139">
        <f t="shared" si="23"/>
        <v>0</v>
      </c>
      <c r="AR230" s="140" t="s">
        <v>122</v>
      </c>
      <c r="AT230" s="140" t="s">
        <v>118</v>
      </c>
      <c r="AU230" s="140" t="s">
        <v>128</v>
      </c>
      <c r="AY230" s="17" t="s">
        <v>117</v>
      </c>
      <c r="BE230" s="141">
        <f t="shared" si="24"/>
        <v>0</v>
      </c>
      <c r="BF230" s="141">
        <f t="shared" si="25"/>
        <v>0</v>
      </c>
      <c r="BG230" s="141">
        <f t="shared" si="26"/>
        <v>0</v>
      </c>
      <c r="BH230" s="141">
        <f t="shared" si="27"/>
        <v>0</v>
      </c>
      <c r="BI230" s="141">
        <f t="shared" si="28"/>
        <v>0</v>
      </c>
      <c r="BJ230" s="17" t="s">
        <v>77</v>
      </c>
      <c r="BK230" s="141">
        <f t="shared" si="29"/>
        <v>0</v>
      </c>
      <c r="BL230" s="17" t="s">
        <v>122</v>
      </c>
      <c r="BM230" s="140" t="s">
        <v>1487</v>
      </c>
    </row>
    <row r="231" spans="2:65" s="1" customFormat="1" ht="24.15" customHeight="1" x14ac:dyDescent="0.2">
      <c r="B231" s="127"/>
      <c r="C231" s="181" t="s">
        <v>439</v>
      </c>
      <c r="D231" s="181" t="s">
        <v>301</v>
      </c>
      <c r="E231" s="182" t="s">
        <v>1488</v>
      </c>
      <c r="F231" s="183" t="s">
        <v>1489</v>
      </c>
      <c r="G231" s="184" t="s">
        <v>421</v>
      </c>
      <c r="H231" s="185">
        <v>24</v>
      </c>
      <c r="I231" s="186"/>
      <c r="J231" s="187">
        <f t="shared" si="20"/>
        <v>0</v>
      </c>
      <c r="K231" s="188"/>
      <c r="L231" s="189"/>
      <c r="M231" s="190" t="s">
        <v>1</v>
      </c>
      <c r="N231" s="191" t="s">
        <v>35</v>
      </c>
      <c r="P231" s="138">
        <f t="shared" si="21"/>
        <v>0</v>
      </c>
      <c r="Q231" s="138">
        <v>0</v>
      </c>
      <c r="R231" s="138">
        <f t="shared" si="22"/>
        <v>0</v>
      </c>
      <c r="S231" s="138">
        <v>0</v>
      </c>
      <c r="T231" s="139">
        <f t="shared" si="23"/>
        <v>0</v>
      </c>
      <c r="AR231" s="140" t="s">
        <v>145</v>
      </c>
      <c r="AT231" s="140" t="s">
        <v>301</v>
      </c>
      <c r="AU231" s="140" t="s">
        <v>128</v>
      </c>
      <c r="AY231" s="17" t="s">
        <v>117</v>
      </c>
      <c r="BE231" s="141">
        <f t="shared" si="24"/>
        <v>0</v>
      </c>
      <c r="BF231" s="141">
        <f t="shared" si="25"/>
        <v>0</v>
      </c>
      <c r="BG231" s="141">
        <f t="shared" si="26"/>
        <v>0</v>
      </c>
      <c r="BH231" s="141">
        <f t="shared" si="27"/>
        <v>0</v>
      </c>
      <c r="BI231" s="141">
        <f t="shared" si="28"/>
        <v>0</v>
      </c>
      <c r="BJ231" s="17" t="s">
        <v>77</v>
      </c>
      <c r="BK231" s="141">
        <f t="shared" si="29"/>
        <v>0</v>
      </c>
      <c r="BL231" s="17" t="s">
        <v>122</v>
      </c>
      <c r="BM231" s="140" t="s">
        <v>1490</v>
      </c>
    </row>
    <row r="232" spans="2:65" s="1" customFormat="1" ht="16.5" customHeight="1" x14ac:dyDescent="0.2">
      <c r="B232" s="127"/>
      <c r="C232" s="181" t="s">
        <v>443</v>
      </c>
      <c r="D232" s="181" t="s">
        <v>301</v>
      </c>
      <c r="E232" s="182" t="s">
        <v>1491</v>
      </c>
      <c r="F232" s="183" t="s">
        <v>1492</v>
      </c>
      <c r="G232" s="184" t="s">
        <v>421</v>
      </c>
      <c r="H232" s="185">
        <v>19</v>
      </c>
      <c r="I232" s="186"/>
      <c r="J232" s="187">
        <f t="shared" si="20"/>
        <v>0</v>
      </c>
      <c r="K232" s="188"/>
      <c r="L232" s="189"/>
      <c r="M232" s="190" t="s">
        <v>1</v>
      </c>
      <c r="N232" s="191" t="s">
        <v>35</v>
      </c>
      <c r="P232" s="138">
        <f t="shared" si="21"/>
        <v>0</v>
      </c>
      <c r="Q232" s="138">
        <v>0</v>
      </c>
      <c r="R232" s="138">
        <f t="shared" si="22"/>
        <v>0</v>
      </c>
      <c r="S232" s="138">
        <v>0</v>
      </c>
      <c r="T232" s="139">
        <f t="shared" si="23"/>
        <v>0</v>
      </c>
      <c r="AR232" s="140" t="s">
        <v>145</v>
      </c>
      <c r="AT232" s="140" t="s">
        <v>301</v>
      </c>
      <c r="AU232" s="140" t="s">
        <v>128</v>
      </c>
      <c r="AY232" s="17" t="s">
        <v>117</v>
      </c>
      <c r="BE232" s="141">
        <f t="shared" si="24"/>
        <v>0</v>
      </c>
      <c r="BF232" s="141">
        <f t="shared" si="25"/>
        <v>0</v>
      </c>
      <c r="BG232" s="141">
        <f t="shared" si="26"/>
        <v>0</v>
      </c>
      <c r="BH232" s="141">
        <f t="shared" si="27"/>
        <v>0</v>
      </c>
      <c r="BI232" s="141">
        <f t="shared" si="28"/>
        <v>0</v>
      </c>
      <c r="BJ232" s="17" t="s">
        <v>77</v>
      </c>
      <c r="BK232" s="141">
        <f t="shared" si="29"/>
        <v>0</v>
      </c>
      <c r="BL232" s="17" t="s">
        <v>122</v>
      </c>
      <c r="BM232" s="140" t="s">
        <v>1493</v>
      </c>
    </row>
    <row r="233" spans="2:65" s="1" customFormat="1" ht="24.15" customHeight="1" x14ac:dyDescent="0.2">
      <c r="B233" s="127"/>
      <c r="C233" s="128" t="s">
        <v>447</v>
      </c>
      <c r="D233" s="128" t="s">
        <v>118</v>
      </c>
      <c r="E233" s="129" t="s">
        <v>1494</v>
      </c>
      <c r="F233" s="130" t="s">
        <v>1495</v>
      </c>
      <c r="G233" s="131" t="s">
        <v>421</v>
      </c>
      <c r="H233" s="132">
        <v>37</v>
      </c>
      <c r="I233" s="133"/>
      <c r="J233" s="134">
        <f t="shared" si="20"/>
        <v>0</v>
      </c>
      <c r="K233" s="135"/>
      <c r="L233" s="32"/>
      <c r="M233" s="136" t="s">
        <v>1</v>
      </c>
      <c r="N233" s="137" t="s">
        <v>35</v>
      </c>
      <c r="P233" s="138">
        <f t="shared" si="21"/>
        <v>0</v>
      </c>
      <c r="Q233" s="138">
        <v>0</v>
      </c>
      <c r="R233" s="138">
        <f t="shared" si="22"/>
        <v>0</v>
      </c>
      <c r="S233" s="138">
        <v>0</v>
      </c>
      <c r="T233" s="139">
        <f t="shared" si="23"/>
        <v>0</v>
      </c>
      <c r="AR233" s="140" t="s">
        <v>122</v>
      </c>
      <c r="AT233" s="140" t="s">
        <v>118</v>
      </c>
      <c r="AU233" s="140" t="s">
        <v>128</v>
      </c>
      <c r="AY233" s="17" t="s">
        <v>117</v>
      </c>
      <c r="BE233" s="141">
        <f t="shared" si="24"/>
        <v>0</v>
      </c>
      <c r="BF233" s="141">
        <f t="shared" si="25"/>
        <v>0</v>
      </c>
      <c r="BG233" s="141">
        <f t="shared" si="26"/>
        <v>0</v>
      </c>
      <c r="BH233" s="141">
        <f t="shared" si="27"/>
        <v>0</v>
      </c>
      <c r="BI233" s="141">
        <f t="shared" si="28"/>
        <v>0</v>
      </c>
      <c r="BJ233" s="17" t="s">
        <v>77</v>
      </c>
      <c r="BK233" s="141">
        <f t="shared" si="29"/>
        <v>0</v>
      </c>
      <c r="BL233" s="17" t="s">
        <v>122</v>
      </c>
      <c r="BM233" s="140" t="s">
        <v>1496</v>
      </c>
    </row>
    <row r="234" spans="2:65" s="1" customFormat="1" ht="16.5" customHeight="1" x14ac:dyDescent="0.2">
      <c r="B234" s="127"/>
      <c r="C234" s="181" t="s">
        <v>451</v>
      </c>
      <c r="D234" s="181" t="s">
        <v>301</v>
      </c>
      <c r="E234" s="182" t="s">
        <v>1497</v>
      </c>
      <c r="F234" s="183" t="s">
        <v>1498</v>
      </c>
      <c r="G234" s="184" t="s">
        <v>421</v>
      </c>
      <c r="H234" s="185">
        <v>1</v>
      </c>
      <c r="I234" s="186"/>
      <c r="J234" s="187">
        <f t="shared" si="20"/>
        <v>0</v>
      </c>
      <c r="K234" s="188"/>
      <c r="L234" s="189"/>
      <c r="M234" s="190" t="s">
        <v>1</v>
      </c>
      <c r="N234" s="191" t="s">
        <v>35</v>
      </c>
      <c r="P234" s="138">
        <f t="shared" si="21"/>
        <v>0</v>
      </c>
      <c r="Q234" s="138">
        <v>0</v>
      </c>
      <c r="R234" s="138">
        <f t="shared" si="22"/>
        <v>0</v>
      </c>
      <c r="S234" s="138">
        <v>0</v>
      </c>
      <c r="T234" s="139">
        <f t="shared" si="23"/>
        <v>0</v>
      </c>
      <c r="AR234" s="140" t="s">
        <v>145</v>
      </c>
      <c r="AT234" s="140" t="s">
        <v>301</v>
      </c>
      <c r="AU234" s="140" t="s">
        <v>128</v>
      </c>
      <c r="AY234" s="17" t="s">
        <v>117</v>
      </c>
      <c r="BE234" s="141">
        <f t="shared" si="24"/>
        <v>0</v>
      </c>
      <c r="BF234" s="141">
        <f t="shared" si="25"/>
        <v>0</v>
      </c>
      <c r="BG234" s="141">
        <f t="shared" si="26"/>
        <v>0</v>
      </c>
      <c r="BH234" s="141">
        <f t="shared" si="27"/>
        <v>0</v>
      </c>
      <c r="BI234" s="141">
        <f t="shared" si="28"/>
        <v>0</v>
      </c>
      <c r="BJ234" s="17" t="s">
        <v>77</v>
      </c>
      <c r="BK234" s="141">
        <f t="shared" si="29"/>
        <v>0</v>
      </c>
      <c r="BL234" s="17" t="s">
        <v>122</v>
      </c>
      <c r="BM234" s="140" t="s">
        <v>1499</v>
      </c>
    </row>
    <row r="235" spans="2:65" s="1" customFormat="1" ht="16.5" customHeight="1" x14ac:dyDescent="0.2">
      <c r="B235" s="127"/>
      <c r="C235" s="181" t="s">
        <v>455</v>
      </c>
      <c r="D235" s="181" t="s">
        <v>301</v>
      </c>
      <c r="E235" s="182" t="s">
        <v>1500</v>
      </c>
      <c r="F235" s="183" t="s">
        <v>1501</v>
      </c>
      <c r="G235" s="184" t="s">
        <v>421</v>
      </c>
      <c r="H235" s="185">
        <v>15</v>
      </c>
      <c r="I235" s="186"/>
      <c r="J235" s="187">
        <f t="shared" si="20"/>
        <v>0</v>
      </c>
      <c r="K235" s="188"/>
      <c r="L235" s="189"/>
      <c r="M235" s="190" t="s">
        <v>1</v>
      </c>
      <c r="N235" s="191" t="s">
        <v>35</v>
      </c>
      <c r="P235" s="138">
        <f t="shared" si="21"/>
        <v>0</v>
      </c>
      <c r="Q235" s="138">
        <v>0</v>
      </c>
      <c r="R235" s="138">
        <f t="shared" si="22"/>
        <v>0</v>
      </c>
      <c r="S235" s="138">
        <v>0</v>
      </c>
      <c r="T235" s="139">
        <f t="shared" si="23"/>
        <v>0</v>
      </c>
      <c r="AR235" s="140" t="s">
        <v>145</v>
      </c>
      <c r="AT235" s="140" t="s">
        <v>301</v>
      </c>
      <c r="AU235" s="140" t="s">
        <v>128</v>
      </c>
      <c r="AY235" s="17" t="s">
        <v>117</v>
      </c>
      <c r="BE235" s="141">
        <f t="shared" si="24"/>
        <v>0</v>
      </c>
      <c r="BF235" s="141">
        <f t="shared" si="25"/>
        <v>0</v>
      </c>
      <c r="BG235" s="141">
        <f t="shared" si="26"/>
        <v>0</v>
      </c>
      <c r="BH235" s="141">
        <f t="shared" si="27"/>
        <v>0</v>
      </c>
      <c r="BI235" s="141">
        <f t="shared" si="28"/>
        <v>0</v>
      </c>
      <c r="BJ235" s="17" t="s">
        <v>77</v>
      </c>
      <c r="BK235" s="141">
        <f t="shared" si="29"/>
        <v>0</v>
      </c>
      <c r="BL235" s="17" t="s">
        <v>122</v>
      </c>
      <c r="BM235" s="140" t="s">
        <v>1502</v>
      </c>
    </row>
    <row r="236" spans="2:65" s="1" customFormat="1" ht="16.5" customHeight="1" x14ac:dyDescent="0.2">
      <c r="B236" s="127"/>
      <c r="C236" s="181" t="s">
        <v>459</v>
      </c>
      <c r="D236" s="181" t="s">
        <v>301</v>
      </c>
      <c r="E236" s="182" t="s">
        <v>1503</v>
      </c>
      <c r="F236" s="183" t="s">
        <v>1504</v>
      </c>
      <c r="G236" s="184" t="s">
        <v>421</v>
      </c>
      <c r="H236" s="185">
        <v>1</v>
      </c>
      <c r="I236" s="186"/>
      <c r="J236" s="187">
        <f t="shared" si="20"/>
        <v>0</v>
      </c>
      <c r="K236" s="188"/>
      <c r="L236" s="189"/>
      <c r="M236" s="190" t="s">
        <v>1</v>
      </c>
      <c r="N236" s="191" t="s">
        <v>35</v>
      </c>
      <c r="P236" s="138">
        <f t="shared" si="21"/>
        <v>0</v>
      </c>
      <c r="Q236" s="138">
        <v>0</v>
      </c>
      <c r="R236" s="138">
        <f t="shared" si="22"/>
        <v>0</v>
      </c>
      <c r="S236" s="138">
        <v>0</v>
      </c>
      <c r="T236" s="139">
        <f t="shared" si="23"/>
        <v>0</v>
      </c>
      <c r="AR236" s="140" t="s">
        <v>145</v>
      </c>
      <c r="AT236" s="140" t="s">
        <v>301</v>
      </c>
      <c r="AU236" s="140" t="s">
        <v>128</v>
      </c>
      <c r="AY236" s="17" t="s">
        <v>117</v>
      </c>
      <c r="BE236" s="141">
        <f t="shared" si="24"/>
        <v>0</v>
      </c>
      <c r="BF236" s="141">
        <f t="shared" si="25"/>
        <v>0</v>
      </c>
      <c r="BG236" s="141">
        <f t="shared" si="26"/>
        <v>0</v>
      </c>
      <c r="BH236" s="141">
        <f t="shared" si="27"/>
        <v>0</v>
      </c>
      <c r="BI236" s="141">
        <f t="shared" si="28"/>
        <v>0</v>
      </c>
      <c r="BJ236" s="17" t="s">
        <v>77</v>
      </c>
      <c r="BK236" s="141">
        <f t="shared" si="29"/>
        <v>0</v>
      </c>
      <c r="BL236" s="17" t="s">
        <v>122</v>
      </c>
      <c r="BM236" s="140" t="s">
        <v>1505</v>
      </c>
    </row>
    <row r="237" spans="2:65" s="1" customFormat="1" ht="16.5" customHeight="1" x14ac:dyDescent="0.2">
      <c r="B237" s="127"/>
      <c r="C237" s="181" t="s">
        <v>463</v>
      </c>
      <c r="D237" s="181" t="s">
        <v>301</v>
      </c>
      <c r="E237" s="182" t="s">
        <v>1506</v>
      </c>
      <c r="F237" s="183" t="s">
        <v>1507</v>
      </c>
      <c r="G237" s="184" t="s">
        <v>421</v>
      </c>
      <c r="H237" s="185">
        <v>20</v>
      </c>
      <c r="I237" s="186"/>
      <c r="J237" s="187">
        <f t="shared" si="20"/>
        <v>0</v>
      </c>
      <c r="K237" s="188"/>
      <c r="L237" s="189"/>
      <c r="M237" s="190" t="s">
        <v>1</v>
      </c>
      <c r="N237" s="191" t="s">
        <v>35</v>
      </c>
      <c r="P237" s="138">
        <f t="shared" si="21"/>
        <v>0</v>
      </c>
      <c r="Q237" s="138">
        <v>0</v>
      </c>
      <c r="R237" s="138">
        <f t="shared" si="22"/>
        <v>0</v>
      </c>
      <c r="S237" s="138">
        <v>0</v>
      </c>
      <c r="T237" s="139">
        <f t="shared" si="23"/>
        <v>0</v>
      </c>
      <c r="AR237" s="140" t="s">
        <v>145</v>
      </c>
      <c r="AT237" s="140" t="s">
        <v>301</v>
      </c>
      <c r="AU237" s="140" t="s">
        <v>128</v>
      </c>
      <c r="AY237" s="17" t="s">
        <v>117</v>
      </c>
      <c r="BE237" s="141">
        <f t="shared" si="24"/>
        <v>0</v>
      </c>
      <c r="BF237" s="141">
        <f t="shared" si="25"/>
        <v>0</v>
      </c>
      <c r="BG237" s="141">
        <f t="shared" si="26"/>
        <v>0</v>
      </c>
      <c r="BH237" s="141">
        <f t="shared" si="27"/>
        <v>0</v>
      </c>
      <c r="BI237" s="141">
        <f t="shared" si="28"/>
        <v>0</v>
      </c>
      <c r="BJ237" s="17" t="s">
        <v>77</v>
      </c>
      <c r="BK237" s="141">
        <f t="shared" si="29"/>
        <v>0</v>
      </c>
      <c r="BL237" s="17" t="s">
        <v>122</v>
      </c>
      <c r="BM237" s="140" t="s">
        <v>1508</v>
      </c>
    </row>
    <row r="238" spans="2:65" s="1" customFormat="1" ht="16.5" customHeight="1" x14ac:dyDescent="0.2">
      <c r="B238" s="127"/>
      <c r="C238" s="128" t="s">
        <v>467</v>
      </c>
      <c r="D238" s="128" t="s">
        <v>118</v>
      </c>
      <c r="E238" s="129" t="s">
        <v>1509</v>
      </c>
      <c r="F238" s="130" t="s">
        <v>1510</v>
      </c>
      <c r="G238" s="131" t="s">
        <v>421</v>
      </c>
      <c r="H238" s="132">
        <v>19</v>
      </c>
      <c r="I238" s="133"/>
      <c r="J238" s="134">
        <f t="shared" si="20"/>
        <v>0</v>
      </c>
      <c r="K238" s="135"/>
      <c r="L238" s="32"/>
      <c r="M238" s="136" t="s">
        <v>1</v>
      </c>
      <c r="N238" s="137" t="s">
        <v>35</v>
      </c>
      <c r="P238" s="138">
        <f t="shared" si="21"/>
        <v>0</v>
      </c>
      <c r="Q238" s="138">
        <v>0</v>
      </c>
      <c r="R238" s="138">
        <f t="shared" si="22"/>
        <v>0</v>
      </c>
      <c r="S238" s="138">
        <v>0</v>
      </c>
      <c r="T238" s="139">
        <f t="shared" si="23"/>
        <v>0</v>
      </c>
      <c r="AR238" s="140" t="s">
        <v>122</v>
      </c>
      <c r="AT238" s="140" t="s">
        <v>118</v>
      </c>
      <c r="AU238" s="140" t="s">
        <v>128</v>
      </c>
      <c r="AY238" s="17" t="s">
        <v>117</v>
      </c>
      <c r="BE238" s="141">
        <f t="shared" si="24"/>
        <v>0</v>
      </c>
      <c r="BF238" s="141">
        <f t="shared" si="25"/>
        <v>0</v>
      </c>
      <c r="BG238" s="141">
        <f t="shared" si="26"/>
        <v>0</v>
      </c>
      <c r="BH238" s="141">
        <f t="shared" si="27"/>
        <v>0</v>
      </c>
      <c r="BI238" s="141">
        <f t="shared" si="28"/>
        <v>0</v>
      </c>
      <c r="BJ238" s="17" t="s">
        <v>77</v>
      </c>
      <c r="BK238" s="141">
        <f t="shared" si="29"/>
        <v>0</v>
      </c>
      <c r="BL238" s="17" t="s">
        <v>122</v>
      </c>
      <c r="BM238" s="140" t="s">
        <v>1511</v>
      </c>
    </row>
    <row r="239" spans="2:65" s="1" customFormat="1" ht="16.5" customHeight="1" x14ac:dyDescent="0.2">
      <c r="B239" s="127"/>
      <c r="C239" s="181" t="s">
        <v>471</v>
      </c>
      <c r="D239" s="181" t="s">
        <v>301</v>
      </c>
      <c r="E239" s="182" t="s">
        <v>1512</v>
      </c>
      <c r="F239" s="183" t="s">
        <v>1513</v>
      </c>
      <c r="G239" s="184" t="s">
        <v>421</v>
      </c>
      <c r="H239" s="185">
        <v>19</v>
      </c>
      <c r="I239" s="186"/>
      <c r="J239" s="187">
        <f t="shared" si="20"/>
        <v>0</v>
      </c>
      <c r="K239" s="188"/>
      <c r="L239" s="189"/>
      <c r="M239" s="190" t="s">
        <v>1</v>
      </c>
      <c r="N239" s="191" t="s">
        <v>35</v>
      </c>
      <c r="P239" s="138">
        <f t="shared" si="21"/>
        <v>0</v>
      </c>
      <c r="Q239" s="138">
        <v>0</v>
      </c>
      <c r="R239" s="138">
        <f t="shared" si="22"/>
        <v>0</v>
      </c>
      <c r="S239" s="138">
        <v>0</v>
      </c>
      <c r="T239" s="139">
        <f t="shared" si="23"/>
        <v>0</v>
      </c>
      <c r="AR239" s="140" t="s">
        <v>145</v>
      </c>
      <c r="AT239" s="140" t="s">
        <v>301</v>
      </c>
      <c r="AU239" s="140" t="s">
        <v>128</v>
      </c>
      <c r="AY239" s="17" t="s">
        <v>117</v>
      </c>
      <c r="BE239" s="141">
        <f t="shared" si="24"/>
        <v>0</v>
      </c>
      <c r="BF239" s="141">
        <f t="shared" si="25"/>
        <v>0</v>
      </c>
      <c r="BG239" s="141">
        <f t="shared" si="26"/>
        <v>0</v>
      </c>
      <c r="BH239" s="141">
        <f t="shared" si="27"/>
        <v>0</v>
      </c>
      <c r="BI239" s="141">
        <f t="shared" si="28"/>
        <v>0</v>
      </c>
      <c r="BJ239" s="17" t="s">
        <v>77</v>
      </c>
      <c r="BK239" s="141">
        <f t="shared" si="29"/>
        <v>0</v>
      </c>
      <c r="BL239" s="17" t="s">
        <v>122</v>
      </c>
      <c r="BM239" s="140" t="s">
        <v>1514</v>
      </c>
    </row>
    <row r="240" spans="2:65" s="1" customFormat="1" ht="16.5" customHeight="1" x14ac:dyDescent="0.2">
      <c r="B240" s="127"/>
      <c r="C240" s="128" t="s">
        <v>475</v>
      </c>
      <c r="D240" s="128" t="s">
        <v>118</v>
      </c>
      <c r="E240" s="129" t="s">
        <v>1515</v>
      </c>
      <c r="F240" s="130" t="s">
        <v>1516</v>
      </c>
      <c r="G240" s="131" t="s">
        <v>421</v>
      </c>
      <c r="H240" s="132">
        <v>20</v>
      </c>
      <c r="I240" s="133"/>
      <c r="J240" s="134">
        <f t="shared" si="20"/>
        <v>0</v>
      </c>
      <c r="K240" s="135"/>
      <c r="L240" s="32"/>
      <c r="M240" s="136" t="s">
        <v>1</v>
      </c>
      <c r="N240" s="137" t="s">
        <v>35</v>
      </c>
      <c r="P240" s="138">
        <f t="shared" si="21"/>
        <v>0</v>
      </c>
      <c r="Q240" s="138">
        <v>0</v>
      </c>
      <c r="R240" s="138">
        <f t="shared" si="22"/>
        <v>0</v>
      </c>
      <c r="S240" s="138">
        <v>0</v>
      </c>
      <c r="T240" s="139">
        <f t="shared" si="23"/>
        <v>0</v>
      </c>
      <c r="AR240" s="140" t="s">
        <v>122</v>
      </c>
      <c r="AT240" s="140" t="s">
        <v>118</v>
      </c>
      <c r="AU240" s="140" t="s">
        <v>128</v>
      </c>
      <c r="AY240" s="17" t="s">
        <v>117</v>
      </c>
      <c r="BE240" s="141">
        <f t="shared" si="24"/>
        <v>0</v>
      </c>
      <c r="BF240" s="141">
        <f t="shared" si="25"/>
        <v>0</v>
      </c>
      <c r="BG240" s="141">
        <f t="shared" si="26"/>
        <v>0</v>
      </c>
      <c r="BH240" s="141">
        <f t="shared" si="27"/>
        <v>0</v>
      </c>
      <c r="BI240" s="141">
        <f t="shared" si="28"/>
        <v>0</v>
      </c>
      <c r="BJ240" s="17" t="s">
        <v>77</v>
      </c>
      <c r="BK240" s="141">
        <f t="shared" si="29"/>
        <v>0</v>
      </c>
      <c r="BL240" s="17" t="s">
        <v>122</v>
      </c>
      <c r="BM240" s="140" t="s">
        <v>1517</v>
      </c>
    </row>
    <row r="241" spans="2:65" s="1" customFormat="1" ht="16.5" customHeight="1" x14ac:dyDescent="0.2">
      <c r="B241" s="127"/>
      <c r="C241" s="181" t="s">
        <v>479</v>
      </c>
      <c r="D241" s="181" t="s">
        <v>301</v>
      </c>
      <c r="E241" s="182" t="s">
        <v>1518</v>
      </c>
      <c r="F241" s="183" t="s">
        <v>1519</v>
      </c>
      <c r="G241" s="184" t="s">
        <v>421</v>
      </c>
      <c r="H241" s="185">
        <v>20</v>
      </c>
      <c r="I241" s="186"/>
      <c r="J241" s="187">
        <f t="shared" si="20"/>
        <v>0</v>
      </c>
      <c r="K241" s="188"/>
      <c r="L241" s="189"/>
      <c r="M241" s="190" t="s">
        <v>1</v>
      </c>
      <c r="N241" s="191" t="s">
        <v>35</v>
      </c>
      <c r="P241" s="138">
        <f t="shared" si="21"/>
        <v>0</v>
      </c>
      <c r="Q241" s="138">
        <v>0</v>
      </c>
      <c r="R241" s="138">
        <f t="shared" si="22"/>
        <v>0</v>
      </c>
      <c r="S241" s="138">
        <v>0</v>
      </c>
      <c r="T241" s="139">
        <f t="shared" si="23"/>
        <v>0</v>
      </c>
      <c r="AR241" s="140" t="s">
        <v>145</v>
      </c>
      <c r="AT241" s="140" t="s">
        <v>301</v>
      </c>
      <c r="AU241" s="140" t="s">
        <v>128</v>
      </c>
      <c r="AY241" s="17" t="s">
        <v>117</v>
      </c>
      <c r="BE241" s="141">
        <f t="shared" si="24"/>
        <v>0</v>
      </c>
      <c r="BF241" s="141">
        <f t="shared" si="25"/>
        <v>0</v>
      </c>
      <c r="BG241" s="141">
        <f t="shared" si="26"/>
        <v>0</v>
      </c>
      <c r="BH241" s="141">
        <f t="shared" si="27"/>
        <v>0</v>
      </c>
      <c r="BI241" s="141">
        <f t="shared" si="28"/>
        <v>0</v>
      </c>
      <c r="BJ241" s="17" t="s">
        <v>77</v>
      </c>
      <c r="BK241" s="141">
        <f t="shared" si="29"/>
        <v>0</v>
      </c>
      <c r="BL241" s="17" t="s">
        <v>122</v>
      </c>
      <c r="BM241" s="140" t="s">
        <v>1520</v>
      </c>
    </row>
    <row r="242" spans="2:65" s="10" customFormat="1" ht="22.95" customHeight="1" x14ac:dyDescent="0.25">
      <c r="B242" s="117"/>
      <c r="D242" s="118" t="s">
        <v>69</v>
      </c>
      <c r="E242" s="151" t="s">
        <v>637</v>
      </c>
      <c r="F242" s="151" t="s">
        <v>779</v>
      </c>
      <c r="I242" s="120"/>
      <c r="J242" s="152">
        <f>BK242</f>
        <v>0</v>
      </c>
      <c r="L242" s="117"/>
      <c r="M242" s="122"/>
      <c r="P242" s="123">
        <f>SUM(P243:P250)</f>
        <v>0</v>
      </c>
      <c r="R242" s="123">
        <f>SUM(R243:R250)</f>
        <v>0</v>
      </c>
      <c r="T242" s="124">
        <f>SUM(T243:T250)</f>
        <v>0</v>
      </c>
      <c r="AR242" s="118" t="s">
        <v>77</v>
      </c>
      <c r="AT242" s="125" t="s">
        <v>69</v>
      </c>
      <c r="AU242" s="125" t="s">
        <v>77</v>
      </c>
      <c r="AY242" s="118" t="s">
        <v>117</v>
      </c>
      <c r="BK242" s="126">
        <f>SUM(BK243:BK250)</f>
        <v>0</v>
      </c>
    </row>
    <row r="243" spans="2:65" s="1" customFormat="1" ht="16.5" customHeight="1" x14ac:dyDescent="0.2">
      <c r="B243" s="127"/>
      <c r="C243" s="128" t="s">
        <v>483</v>
      </c>
      <c r="D243" s="128" t="s">
        <v>118</v>
      </c>
      <c r="E243" s="129" t="s">
        <v>1134</v>
      </c>
      <c r="F243" s="130" t="s">
        <v>782</v>
      </c>
      <c r="G243" s="131" t="s">
        <v>217</v>
      </c>
      <c r="H243" s="132">
        <v>2.5</v>
      </c>
      <c r="I243" s="133"/>
      <c r="J243" s="134">
        <f>ROUND(I243*H243,2)</f>
        <v>0</v>
      </c>
      <c r="K243" s="135"/>
      <c r="L243" s="32"/>
      <c r="M243" s="136" t="s">
        <v>1</v>
      </c>
      <c r="N243" s="137" t="s">
        <v>35</v>
      </c>
      <c r="P243" s="138">
        <f>O243*H243</f>
        <v>0</v>
      </c>
      <c r="Q243" s="138">
        <v>0</v>
      </c>
      <c r="R243" s="138">
        <f>Q243*H243</f>
        <v>0</v>
      </c>
      <c r="S243" s="138">
        <v>0</v>
      </c>
      <c r="T243" s="139">
        <f>S243*H243</f>
        <v>0</v>
      </c>
      <c r="AR243" s="140" t="s">
        <v>122</v>
      </c>
      <c r="AT243" s="140" t="s">
        <v>118</v>
      </c>
      <c r="AU243" s="140" t="s">
        <v>79</v>
      </c>
      <c r="AY243" s="17" t="s">
        <v>117</v>
      </c>
      <c r="BE243" s="141">
        <f>IF(N243="základní",J243,0)</f>
        <v>0</v>
      </c>
      <c r="BF243" s="141">
        <f>IF(N243="snížená",J243,0)</f>
        <v>0</v>
      </c>
      <c r="BG243" s="141">
        <f>IF(N243="zákl. přenesená",J243,0)</f>
        <v>0</v>
      </c>
      <c r="BH243" s="141">
        <f>IF(N243="sníž. přenesená",J243,0)</f>
        <v>0</v>
      </c>
      <c r="BI243" s="141">
        <f>IF(N243="nulová",J243,0)</f>
        <v>0</v>
      </c>
      <c r="BJ243" s="17" t="s">
        <v>77</v>
      </c>
      <c r="BK243" s="141">
        <f>ROUND(I243*H243,2)</f>
        <v>0</v>
      </c>
      <c r="BL243" s="17" t="s">
        <v>122</v>
      </c>
      <c r="BM243" s="140" t="s">
        <v>1521</v>
      </c>
    </row>
    <row r="244" spans="2:65" s="12" customFormat="1" x14ac:dyDescent="0.2">
      <c r="B244" s="153"/>
      <c r="D244" s="154" t="s">
        <v>191</v>
      </c>
      <c r="E244" s="155" t="s">
        <v>1</v>
      </c>
      <c r="F244" s="156" t="s">
        <v>1522</v>
      </c>
      <c r="H244" s="157">
        <v>2.5</v>
      </c>
      <c r="I244" s="158"/>
      <c r="L244" s="153"/>
      <c r="M244" s="159"/>
      <c r="T244" s="160"/>
      <c r="AT244" s="155" t="s">
        <v>191</v>
      </c>
      <c r="AU244" s="155" t="s">
        <v>79</v>
      </c>
      <c r="AV244" s="12" t="s">
        <v>79</v>
      </c>
      <c r="AW244" s="12" t="s">
        <v>27</v>
      </c>
      <c r="AX244" s="12" t="s">
        <v>77</v>
      </c>
      <c r="AY244" s="155" t="s">
        <v>117</v>
      </c>
    </row>
    <row r="245" spans="2:65" s="1" customFormat="1" ht="16.5" customHeight="1" x14ac:dyDescent="0.2">
      <c r="B245" s="127"/>
      <c r="C245" s="128" t="s">
        <v>487</v>
      </c>
      <c r="D245" s="128" t="s">
        <v>118</v>
      </c>
      <c r="E245" s="129" t="s">
        <v>818</v>
      </c>
      <c r="F245" s="130" t="s">
        <v>1523</v>
      </c>
      <c r="G245" s="131" t="s">
        <v>189</v>
      </c>
      <c r="H245" s="132">
        <v>83</v>
      </c>
      <c r="I245" s="133"/>
      <c r="J245" s="134">
        <f>ROUND(I245*H245,2)</f>
        <v>0</v>
      </c>
      <c r="K245" s="135"/>
      <c r="L245" s="32"/>
      <c r="M245" s="136" t="s">
        <v>1</v>
      </c>
      <c r="N245" s="137" t="s">
        <v>35</v>
      </c>
      <c r="P245" s="138">
        <f>O245*H245</f>
        <v>0</v>
      </c>
      <c r="Q245" s="138">
        <v>0</v>
      </c>
      <c r="R245" s="138">
        <f>Q245*H245</f>
        <v>0</v>
      </c>
      <c r="S245" s="138">
        <v>0</v>
      </c>
      <c r="T245" s="139">
        <f>S245*H245</f>
        <v>0</v>
      </c>
      <c r="AR245" s="140" t="s">
        <v>122</v>
      </c>
      <c r="AT245" s="140" t="s">
        <v>118</v>
      </c>
      <c r="AU245" s="140" t="s">
        <v>79</v>
      </c>
      <c r="AY245" s="17" t="s">
        <v>117</v>
      </c>
      <c r="BE245" s="141">
        <f>IF(N245="základní",J245,0)</f>
        <v>0</v>
      </c>
      <c r="BF245" s="141">
        <f>IF(N245="snížená",J245,0)</f>
        <v>0</v>
      </c>
      <c r="BG245" s="141">
        <f>IF(N245="zákl. přenesená",J245,0)</f>
        <v>0</v>
      </c>
      <c r="BH245" s="141">
        <f>IF(N245="sníž. přenesená",J245,0)</f>
        <v>0</v>
      </c>
      <c r="BI245" s="141">
        <f>IF(N245="nulová",J245,0)</f>
        <v>0</v>
      </c>
      <c r="BJ245" s="17" t="s">
        <v>77</v>
      </c>
      <c r="BK245" s="141">
        <f>ROUND(I245*H245,2)</f>
        <v>0</v>
      </c>
      <c r="BL245" s="17" t="s">
        <v>122</v>
      </c>
      <c r="BM245" s="140" t="s">
        <v>1524</v>
      </c>
    </row>
    <row r="246" spans="2:65" s="1" customFormat="1" ht="16.5" customHeight="1" x14ac:dyDescent="0.2">
      <c r="B246" s="127"/>
      <c r="C246" s="128" t="s">
        <v>492</v>
      </c>
      <c r="D246" s="128" t="s">
        <v>118</v>
      </c>
      <c r="E246" s="129" t="s">
        <v>1525</v>
      </c>
      <c r="F246" s="130" t="s">
        <v>1526</v>
      </c>
      <c r="G246" s="131" t="s">
        <v>189</v>
      </c>
      <c r="H246" s="132">
        <v>134</v>
      </c>
      <c r="I246" s="133"/>
      <c r="J246" s="134">
        <f>ROUND(I246*H246,2)</f>
        <v>0</v>
      </c>
      <c r="K246" s="135"/>
      <c r="L246" s="32"/>
      <c r="M246" s="136" t="s">
        <v>1</v>
      </c>
      <c r="N246" s="137" t="s">
        <v>35</v>
      </c>
      <c r="P246" s="138">
        <f>O246*H246</f>
        <v>0</v>
      </c>
      <c r="Q246" s="138">
        <v>0</v>
      </c>
      <c r="R246" s="138">
        <f>Q246*H246</f>
        <v>0</v>
      </c>
      <c r="S246" s="138">
        <v>0</v>
      </c>
      <c r="T246" s="139">
        <f>S246*H246</f>
        <v>0</v>
      </c>
      <c r="AR246" s="140" t="s">
        <v>122</v>
      </c>
      <c r="AT246" s="140" t="s">
        <v>118</v>
      </c>
      <c r="AU246" s="140" t="s">
        <v>79</v>
      </c>
      <c r="AY246" s="17" t="s">
        <v>117</v>
      </c>
      <c r="BE246" s="141">
        <f>IF(N246="základní",J246,0)</f>
        <v>0</v>
      </c>
      <c r="BF246" s="141">
        <f>IF(N246="snížená",J246,0)</f>
        <v>0</v>
      </c>
      <c r="BG246" s="141">
        <f>IF(N246="zákl. přenesená",J246,0)</f>
        <v>0</v>
      </c>
      <c r="BH246" s="141">
        <f>IF(N246="sníž. přenesená",J246,0)</f>
        <v>0</v>
      </c>
      <c r="BI246" s="141">
        <f>IF(N246="nulová",J246,0)</f>
        <v>0</v>
      </c>
      <c r="BJ246" s="17" t="s">
        <v>77</v>
      </c>
      <c r="BK246" s="141">
        <f>ROUND(I246*H246,2)</f>
        <v>0</v>
      </c>
      <c r="BL246" s="17" t="s">
        <v>122</v>
      </c>
      <c r="BM246" s="140" t="s">
        <v>1527</v>
      </c>
    </row>
    <row r="247" spans="2:65" s="1" customFormat="1" ht="24.15" customHeight="1" x14ac:dyDescent="0.2">
      <c r="B247" s="127"/>
      <c r="C247" s="128" t="s">
        <v>496</v>
      </c>
      <c r="D247" s="128" t="s">
        <v>118</v>
      </c>
      <c r="E247" s="129" t="s">
        <v>1160</v>
      </c>
      <c r="F247" s="130" t="s">
        <v>1528</v>
      </c>
      <c r="G247" s="131" t="s">
        <v>421</v>
      </c>
      <c r="H247" s="132">
        <v>27</v>
      </c>
      <c r="I247" s="133"/>
      <c r="J247" s="134">
        <f>ROUND(I247*H247,2)</f>
        <v>0</v>
      </c>
      <c r="K247" s="135"/>
      <c r="L247" s="32"/>
      <c r="M247" s="136" t="s">
        <v>1</v>
      </c>
      <c r="N247" s="137" t="s">
        <v>35</v>
      </c>
      <c r="P247" s="138">
        <f>O247*H247</f>
        <v>0</v>
      </c>
      <c r="Q247" s="138">
        <v>0</v>
      </c>
      <c r="R247" s="138">
        <f>Q247*H247</f>
        <v>0</v>
      </c>
      <c r="S247" s="138">
        <v>0</v>
      </c>
      <c r="T247" s="139">
        <f>S247*H247</f>
        <v>0</v>
      </c>
      <c r="AR247" s="140" t="s">
        <v>122</v>
      </c>
      <c r="AT247" s="140" t="s">
        <v>118</v>
      </c>
      <c r="AU247" s="140" t="s">
        <v>79</v>
      </c>
      <c r="AY247" s="17" t="s">
        <v>117</v>
      </c>
      <c r="BE247" s="141">
        <f>IF(N247="základní",J247,0)</f>
        <v>0</v>
      </c>
      <c r="BF247" s="141">
        <f>IF(N247="snížená",J247,0)</f>
        <v>0</v>
      </c>
      <c r="BG247" s="141">
        <f>IF(N247="zákl. přenesená",J247,0)</f>
        <v>0</v>
      </c>
      <c r="BH247" s="141">
        <f>IF(N247="sníž. přenesená",J247,0)</f>
        <v>0</v>
      </c>
      <c r="BI247" s="141">
        <f>IF(N247="nulová",J247,0)</f>
        <v>0</v>
      </c>
      <c r="BJ247" s="17" t="s">
        <v>77</v>
      </c>
      <c r="BK247" s="141">
        <f>ROUND(I247*H247,2)</f>
        <v>0</v>
      </c>
      <c r="BL247" s="17" t="s">
        <v>122</v>
      </c>
      <c r="BM247" s="140" t="s">
        <v>1529</v>
      </c>
    </row>
    <row r="248" spans="2:65" s="1" customFormat="1" ht="24.15" customHeight="1" x14ac:dyDescent="0.2">
      <c r="B248" s="127"/>
      <c r="C248" s="128" t="s">
        <v>501</v>
      </c>
      <c r="D248" s="128" t="s">
        <v>118</v>
      </c>
      <c r="E248" s="129" t="s">
        <v>1530</v>
      </c>
      <c r="F248" s="130" t="s">
        <v>1531</v>
      </c>
      <c r="G248" s="131" t="s">
        <v>421</v>
      </c>
      <c r="H248" s="132">
        <v>39</v>
      </c>
      <c r="I248" s="133"/>
      <c r="J248" s="134">
        <f>ROUND(I248*H248,2)</f>
        <v>0</v>
      </c>
      <c r="K248" s="135"/>
      <c r="L248" s="32"/>
      <c r="M248" s="136" t="s">
        <v>1</v>
      </c>
      <c r="N248" s="137" t="s">
        <v>35</v>
      </c>
      <c r="P248" s="138">
        <f>O248*H248</f>
        <v>0</v>
      </c>
      <c r="Q248" s="138">
        <v>0</v>
      </c>
      <c r="R248" s="138">
        <f>Q248*H248</f>
        <v>0</v>
      </c>
      <c r="S248" s="138">
        <v>0</v>
      </c>
      <c r="T248" s="139">
        <f>S248*H248</f>
        <v>0</v>
      </c>
      <c r="AR248" s="140" t="s">
        <v>122</v>
      </c>
      <c r="AT248" s="140" t="s">
        <v>118</v>
      </c>
      <c r="AU248" s="140" t="s">
        <v>79</v>
      </c>
      <c r="AY248" s="17" t="s">
        <v>117</v>
      </c>
      <c r="BE248" s="141">
        <f>IF(N248="základní",J248,0)</f>
        <v>0</v>
      </c>
      <c r="BF248" s="141">
        <f>IF(N248="snížená",J248,0)</f>
        <v>0</v>
      </c>
      <c r="BG248" s="141">
        <f>IF(N248="zákl. přenesená",J248,0)</f>
        <v>0</v>
      </c>
      <c r="BH248" s="141">
        <f>IF(N248="sníž. přenesená",J248,0)</f>
        <v>0</v>
      </c>
      <c r="BI248" s="141">
        <f>IF(N248="nulová",J248,0)</f>
        <v>0</v>
      </c>
      <c r="BJ248" s="17" t="s">
        <v>77</v>
      </c>
      <c r="BK248" s="141">
        <f>ROUND(I248*H248,2)</f>
        <v>0</v>
      </c>
      <c r="BL248" s="17" t="s">
        <v>122</v>
      </c>
      <c r="BM248" s="140" t="s">
        <v>1532</v>
      </c>
    </row>
    <row r="249" spans="2:65" s="1" customFormat="1" ht="21.75" customHeight="1" x14ac:dyDescent="0.2">
      <c r="B249" s="127"/>
      <c r="C249" s="128" t="s">
        <v>505</v>
      </c>
      <c r="D249" s="128" t="s">
        <v>118</v>
      </c>
      <c r="E249" s="129" t="s">
        <v>1533</v>
      </c>
      <c r="F249" s="130" t="s">
        <v>1534</v>
      </c>
      <c r="G249" s="131" t="s">
        <v>189</v>
      </c>
      <c r="H249" s="132">
        <v>0.3</v>
      </c>
      <c r="I249" s="133"/>
      <c r="J249" s="134">
        <f>ROUND(I249*H249,2)</f>
        <v>0</v>
      </c>
      <c r="K249" s="135"/>
      <c r="L249" s="32"/>
      <c r="M249" s="136" t="s">
        <v>1</v>
      </c>
      <c r="N249" s="137" t="s">
        <v>35</v>
      </c>
      <c r="P249" s="138">
        <f>O249*H249</f>
        <v>0</v>
      </c>
      <c r="Q249" s="138">
        <v>0</v>
      </c>
      <c r="R249" s="138">
        <f>Q249*H249</f>
        <v>0</v>
      </c>
      <c r="S249" s="138">
        <v>0</v>
      </c>
      <c r="T249" s="139">
        <f>S249*H249</f>
        <v>0</v>
      </c>
      <c r="AR249" s="140" t="s">
        <v>122</v>
      </c>
      <c r="AT249" s="140" t="s">
        <v>118</v>
      </c>
      <c r="AU249" s="140" t="s">
        <v>79</v>
      </c>
      <c r="AY249" s="17" t="s">
        <v>117</v>
      </c>
      <c r="BE249" s="141">
        <f>IF(N249="základní",J249,0)</f>
        <v>0</v>
      </c>
      <c r="BF249" s="141">
        <f>IF(N249="snížená",J249,0)</f>
        <v>0</v>
      </c>
      <c r="BG249" s="141">
        <f>IF(N249="zákl. přenesená",J249,0)</f>
        <v>0</v>
      </c>
      <c r="BH249" s="141">
        <f>IF(N249="sníž. přenesená",J249,0)</f>
        <v>0</v>
      </c>
      <c r="BI249" s="141">
        <f>IF(N249="nulová",J249,0)</f>
        <v>0</v>
      </c>
      <c r="BJ249" s="17" t="s">
        <v>77</v>
      </c>
      <c r="BK249" s="141">
        <f>ROUND(I249*H249,2)</f>
        <v>0</v>
      </c>
      <c r="BL249" s="17" t="s">
        <v>122</v>
      </c>
      <c r="BM249" s="140" t="s">
        <v>1535</v>
      </c>
    </row>
    <row r="250" spans="2:65" s="12" customFormat="1" x14ac:dyDescent="0.2">
      <c r="B250" s="153"/>
      <c r="D250" s="154" t="s">
        <v>191</v>
      </c>
      <c r="E250" s="155" t="s">
        <v>1</v>
      </c>
      <c r="F250" s="156" t="s">
        <v>1536</v>
      </c>
      <c r="H250" s="157">
        <v>0.3</v>
      </c>
      <c r="I250" s="158"/>
      <c r="L250" s="153"/>
      <c r="M250" s="159"/>
      <c r="T250" s="160"/>
      <c r="AT250" s="155" t="s">
        <v>191</v>
      </c>
      <c r="AU250" s="155" t="s">
        <v>79</v>
      </c>
      <c r="AV250" s="12" t="s">
        <v>79</v>
      </c>
      <c r="AW250" s="12" t="s">
        <v>27</v>
      </c>
      <c r="AX250" s="12" t="s">
        <v>77</v>
      </c>
      <c r="AY250" s="155" t="s">
        <v>117</v>
      </c>
    </row>
    <row r="251" spans="2:65" s="10" customFormat="1" ht="22.95" customHeight="1" x14ac:dyDescent="0.25">
      <c r="B251" s="117"/>
      <c r="D251" s="118" t="s">
        <v>69</v>
      </c>
      <c r="E251" s="151" t="s">
        <v>837</v>
      </c>
      <c r="F251" s="151" t="s">
        <v>838</v>
      </c>
      <c r="I251" s="120"/>
      <c r="J251" s="152">
        <f>BK251</f>
        <v>0</v>
      </c>
      <c r="L251" s="117"/>
      <c r="M251" s="122"/>
      <c r="P251" s="123">
        <f>SUM(P252:P263)</f>
        <v>0</v>
      </c>
      <c r="R251" s="123">
        <f>SUM(R252:R263)</f>
        <v>0</v>
      </c>
      <c r="T251" s="124">
        <f>SUM(T252:T263)</f>
        <v>0</v>
      </c>
      <c r="AR251" s="118" t="s">
        <v>77</v>
      </c>
      <c r="AT251" s="125" t="s">
        <v>69</v>
      </c>
      <c r="AU251" s="125" t="s">
        <v>77</v>
      </c>
      <c r="AY251" s="118" t="s">
        <v>117</v>
      </c>
      <c r="BK251" s="126">
        <f>SUM(BK252:BK263)</f>
        <v>0</v>
      </c>
    </row>
    <row r="252" spans="2:65" s="1" customFormat="1" ht="21.75" customHeight="1" x14ac:dyDescent="0.2">
      <c r="B252" s="127"/>
      <c r="C252" s="128" t="s">
        <v>509</v>
      </c>
      <c r="D252" s="128" t="s">
        <v>118</v>
      </c>
      <c r="E252" s="129" t="s">
        <v>840</v>
      </c>
      <c r="F252" s="130" t="s">
        <v>1346</v>
      </c>
      <c r="G252" s="131" t="s">
        <v>272</v>
      </c>
      <c r="H252" s="132">
        <v>9.82</v>
      </c>
      <c r="I252" s="133"/>
      <c r="J252" s="134">
        <f>ROUND(I252*H252,2)</f>
        <v>0</v>
      </c>
      <c r="K252" s="135"/>
      <c r="L252" s="32"/>
      <c r="M252" s="136" t="s">
        <v>1</v>
      </c>
      <c r="N252" s="137" t="s">
        <v>35</v>
      </c>
      <c r="P252" s="138">
        <f>O252*H252</f>
        <v>0</v>
      </c>
      <c r="Q252" s="138">
        <v>0</v>
      </c>
      <c r="R252" s="138">
        <f>Q252*H252</f>
        <v>0</v>
      </c>
      <c r="S252" s="138">
        <v>0</v>
      </c>
      <c r="T252" s="139">
        <f>S252*H252</f>
        <v>0</v>
      </c>
      <c r="AR252" s="140" t="s">
        <v>122</v>
      </c>
      <c r="AT252" s="140" t="s">
        <v>118</v>
      </c>
      <c r="AU252" s="140" t="s">
        <v>79</v>
      </c>
      <c r="AY252" s="17" t="s">
        <v>117</v>
      </c>
      <c r="BE252" s="141">
        <f>IF(N252="základní",J252,0)</f>
        <v>0</v>
      </c>
      <c r="BF252" s="141">
        <f>IF(N252="snížená",J252,0)</f>
        <v>0</v>
      </c>
      <c r="BG252" s="141">
        <f>IF(N252="zákl. přenesená",J252,0)</f>
        <v>0</v>
      </c>
      <c r="BH252" s="141">
        <f>IF(N252="sníž. přenesená",J252,0)</f>
        <v>0</v>
      </c>
      <c r="BI252" s="141">
        <f>IF(N252="nulová",J252,0)</f>
        <v>0</v>
      </c>
      <c r="BJ252" s="17" t="s">
        <v>77</v>
      </c>
      <c r="BK252" s="141">
        <f>ROUND(I252*H252,2)</f>
        <v>0</v>
      </c>
      <c r="BL252" s="17" t="s">
        <v>122</v>
      </c>
      <c r="BM252" s="140" t="s">
        <v>1537</v>
      </c>
    </row>
    <row r="253" spans="2:65" s="1" customFormat="1" ht="24.15" customHeight="1" x14ac:dyDescent="0.2">
      <c r="B253" s="127"/>
      <c r="C253" s="128" t="s">
        <v>513</v>
      </c>
      <c r="D253" s="128" t="s">
        <v>118</v>
      </c>
      <c r="E253" s="129" t="s">
        <v>844</v>
      </c>
      <c r="F253" s="130" t="s">
        <v>845</v>
      </c>
      <c r="G253" s="131" t="s">
        <v>272</v>
      </c>
      <c r="H253" s="132">
        <v>137.47999999999999</v>
      </c>
      <c r="I253" s="133"/>
      <c r="J253" s="134">
        <f>ROUND(I253*H253,2)</f>
        <v>0</v>
      </c>
      <c r="K253" s="135"/>
      <c r="L253" s="32"/>
      <c r="M253" s="136" t="s">
        <v>1</v>
      </c>
      <c r="N253" s="137" t="s">
        <v>35</v>
      </c>
      <c r="P253" s="138">
        <f>O253*H253</f>
        <v>0</v>
      </c>
      <c r="Q253" s="138">
        <v>0</v>
      </c>
      <c r="R253" s="138">
        <f>Q253*H253</f>
        <v>0</v>
      </c>
      <c r="S253" s="138">
        <v>0</v>
      </c>
      <c r="T253" s="139">
        <f>S253*H253</f>
        <v>0</v>
      </c>
      <c r="AR253" s="140" t="s">
        <v>122</v>
      </c>
      <c r="AT253" s="140" t="s">
        <v>118</v>
      </c>
      <c r="AU253" s="140" t="s">
        <v>79</v>
      </c>
      <c r="AY253" s="17" t="s">
        <v>117</v>
      </c>
      <c r="BE253" s="141">
        <f>IF(N253="základní",J253,0)</f>
        <v>0</v>
      </c>
      <c r="BF253" s="141">
        <f>IF(N253="snížená",J253,0)</f>
        <v>0</v>
      </c>
      <c r="BG253" s="141">
        <f>IF(N253="zákl. přenesená",J253,0)</f>
        <v>0</v>
      </c>
      <c r="BH253" s="141">
        <f>IF(N253="sníž. přenesená",J253,0)</f>
        <v>0</v>
      </c>
      <c r="BI253" s="141">
        <f>IF(N253="nulová",J253,0)</f>
        <v>0</v>
      </c>
      <c r="BJ253" s="17" t="s">
        <v>77</v>
      </c>
      <c r="BK253" s="141">
        <f>ROUND(I253*H253,2)</f>
        <v>0</v>
      </c>
      <c r="BL253" s="17" t="s">
        <v>122</v>
      </c>
      <c r="BM253" s="140" t="s">
        <v>1538</v>
      </c>
    </row>
    <row r="254" spans="2:65" s="12" customFormat="1" ht="20.399999999999999" x14ac:dyDescent="0.2">
      <c r="B254" s="153"/>
      <c r="D254" s="154" t="s">
        <v>191</v>
      </c>
      <c r="E254" s="155" t="s">
        <v>1</v>
      </c>
      <c r="F254" s="156" t="s">
        <v>1539</v>
      </c>
      <c r="H254" s="157">
        <v>137.47999999999999</v>
      </c>
      <c r="I254" s="158"/>
      <c r="L254" s="153"/>
      <c r="M254" s="159"/>
      <c r="T254" s="160"/>
      <c r="AT254" s="155" t="s">
        <v>191</v>
      </c>
      <c r="AU254" s="155" t="s">
        <v>79</v>
      </c>
      <c r="AV254" s="12" t="s">
        <v>79</v>
      </c>
      <c r="AW254" s="12" t="s">
        <v>27</v>
      </c>
      <c r="AX254" s="12" t="s">
        <v>77</v>
      </c>
      <c r="AY254" s="155" t="s">
        <v>117</v>
      </c>
    </row>
    <row r="255" spans="2:65" s="1" customFormat="1" ht="21.75" customHeight="1" x14ac:dyDescent="0.2">
      <c r="B255" s="127"/>
      <c r="C255" s="128" t="s">
        <v>517</v>
      </c>
      <c r="D255" s="128" t="s">
        <v>118</v>
      </c>
      <c r="E255" s="129" t="s">
        <v>849</v>
      </c>
      <c r="F255" s="130" t="s">
        <v>850</v>
      </c>
      <c r="G255" s="131" t="s">
        <v>272</v>
      </c>
      <c r="H255" s="132">
        <v>0.6</v>
      </c>
      <c r="I255" s="133"/>
      <c r="J255" s="134">
        <f>ROUND(I255*H255,2)</f>
        <v>0</v>
      </c>
      <c r="K255" s="135"/>
      <c r="L255" s="32"/>
      <c r="M255" s="136" t="s">
        <v>1</v>
      </c>
      <c r="N255" s="137" t="s">
        <v>35</v>
      </c>
      <c r="P255" s="138">
        <f>O255*H255</f>
        <v>0</v>
      </c>
      <c r="Q255" s="138">
        <v>0</v>
      </c>
      <c r="R255" s="138">
        <f>Q255*H255</f>
        <v>0</v>
      </c>
      <c r="S255" s="138">
        <v>0</v>
      </c>
      <c r="T255" s="139">
        <f>S255*H255</f>
        <v>0</v>
      </c>
      <c r="AR255" s="140" t="s">
        <v>122</v>
      </c>
      <c r="AT255" s="140" t="s">
        <v>118</v>
      </c>
      <c r="AU255" s="140" t="s">
        <v>79</v>
      </c>
      <c r="AY255" s="17" t="s">
        <v>117</v>
      </c>
      <c r="BE255" s="141">
        <f>IF(N255="základní",J255,0)</f>
        <v>0</v>
      </c>
      <c r="BF255" s="141">
        <f>IF(N255="snížená",J255,0)</f>
        <v>0</v>
      </c>
      <c r="BG255" s="141">
        <f>IF(N255="zákl. přenesená",J255,0)</f>
        <v>0</v>
      </c>
      <c r="BH255" s="141">
        <f>IF(N255="sníž. přenesená",J255,0)</f>
        <v>0</v>
      </c>
      <c r="BI255" s="141">
        <f>IF(N255="nulová",J255,0)</f>
        <v>0</v>
      </c>
      <c r="BJ255" s="17" t="s">
        <v>77</v>
      </c>
      <c r="BK255" s="141">
        <f>ROUND(I255*H255,2)</f>
        <v>0</v>
      </c>
      <c r="BL255" s="17" t="s">
        <v>122</v>
      </c>
      <c r="BM255" s="140" t="s">
        <v>1540</v>
      </c>
    </row>
    <row r="256" spans="2:65" s="12" customFormat="1" x14ac:dyDescent="0.2">
      <c r="B256" s="153"/>
      <c r="D256" s="154" t="s">
        <v>191</v>
      </c>
      <c r="E256" s="155" t="s">
        <v>1</v>
      </c>
      <c r="F256" s="156" t="s">
        <v>1541</v>
      </c>
      <c r="H256" s="157">
        <v>0.3</v>
      </c>
      <c r="I256" s="158"/>
      <c r="L256" s="153"/>
      <c r="M256" s="159"/>
      <c r="T256" s="160"/>
      <c r="AT256" s="155" t="s">
        <v>191</v>
      </c>
      <c r="AU256" s="155" t="s">
        <v>79</v>
      </c>
      <c r="AV256" s="12" t="s">
        <v>79</v>
      </c>
      <c r="AW256" s="12" t="s">
        <v>27</v>
      </c>
      <c r="AX256" s="12" t="s">
        <v>70</v>
      </c>
      <c r="AY256" s="155" t="s">
        <v>117</v>
      </c>
    </row>
    <row r="257" spans="2:65" s="12" customFormat="1" x14ac:dyDescent="0.2">
      <c r="B257" s="153"/>
      <c r="D257" s="154" t="s">
        <v>191</v>
      </c>
      <c r="E257" s="155" t="s">
        <v>1</v>
      </c>
      <c r="F257" s="156" t="s">
        <v>1542</v>
      </c>
      <c r="H257" s="157">
        <v>0.3</v>
      </c>
      <c r="I257" s="158"/>
      <c r="L257" s="153"/>
      <c r="M257" s="159"/>
      <c r="T257" s="160"/>
      <c r="AT257" s="155" t="s">
        <v>191</v>
      </c>
      <c r="AU257" s="155" t="s">
        <v>79</v>
      </c>
      <c r="AV257" s="12" t="s">
        <v>79</v>
      </c>
      <c r="AW257" s="12" t="s">
        <v>27</v>
      </c>
      <c r="AX257" s="12" t="s">
        <v>70</v>
      </c>
      <c r="AY257" s="155" t="s">
        <v>117</v>
      </c>
    </row>
    <row r="258" spans="2:65" s="15" customFormat="1" x14ac:dyDescent="0.2">
      <c r="B258" s="174"/>
      <c r="D258" s="154" t="s">
        <v>191</v>
      </c>
      <c r="E258" s="175" t="s">
        <v>1</v>
      </c>
      <c r="F258" s="176" t="s">
        <v>241</v>
      </c>
      <c r="H258" s="177">
        <v>0.6</v>
      </c>
      <c r="I258" s="178"/>
      <c r="L258" s="174"/>
      <c r="M258" s="179"/>
      <c r="T258" s="180"/>
      <c r="AT258" s="175" t="s">
        <v>191</v>
      </c>
      <c r="AU258" s="175" t="s">
        <v>79</v>
      </c>
      <c r="AV258" s="15" t="s">
        <v>122</v>
      </c>
      <c r="AW258" s="15" t="s">
        <v>27</v>
      </c>
      <c r="AX258" s="15" t="s">
        <v>77</v>
      </c>
      <c r="AY258" s="175" t="s">
        <v>117</v>
      </c>
    </row>
    <row r="259" spans="2:65" s="1" customFormat="1" ht="24.15" customHeight="1" x14ac:dyDescent="0.2">
      <c r="B259" s="127"/>
      <c r="C259" s="128" t="s">
        <v>521</v>
      </c>
      <c r="D259" s="128" t="s">
        <v>118</v>
      </c>
      <c r="E259" s="129" t="s">
        <v>855</v>
      </c>
      <c r="F259" s="130" t="s">
        <v>856</v>
      </c>
      <c r="G259" s="131" t="s">
        <v>272</v>
      </c>
      <c r="H259" s="132">
        <v>10.119999999999999</v>
      </c>
      <c r="I259" s="133"/>
      <c r="J259" s="134">
        <f>ROUND(I259*H259,2)</f>
        <v>0</v>
      </c>
      <c r="K259" s="135"/>
      <c r="L259" s="32"/>
      <c r="M259" s="136" t="s">
        <v>1</v>
      </c>
      <c r="N259" s="137" t="s">
        <v>35</v>
      </c>
      <c r="P259" s="138">
        <f>O259*H259</f>
        <v>0</v>
      </c>
      <c r="Q259" s="138">
        <v>0</v>
      </c>
      <c r="R259" s="138">
        <f>Q259*H259</f>
        <v>0</v>
      </c>
      <c r="S259" s="138">
        <v>0</v>
      </c>
      <c r="T259" s="139">
        <f>S259*H259</f>
        <v>0</v>
      </c>
      <c r="AR259" s="140" t="s">
        <v>122</v>
      </c>
      <c r="AT259" s="140" t="s">
        <v>118</v>
      </c>
      <c r="AU259" s="140" t="s">
        <v>79</v>
      </c>
      <c r="AY259" s="17" t="s">
        <v>117</v>
      </c>
      <c r="BE259" s="141">
        <f>IF(N259="základní",J259,0)</f>
        <v>0</v>
      </c>
      <c r="BF259" s="141">
        <f>IF(N259="snížená",J259,0)</f>
        <v>0</v>
      </c>
      <c r="BG259" s="141">
        <f>IF(N259="zákl. přenesená",J259,0)</f>
        <v>0</v>
      </c>
      <c r="BH259" s="141">
        <f>IF(N259="sníž. přenesená",J259,0)</f>
        <v>0</v>
      </c>
      <c r="BI259" s="141">
        <f>IF(N259="nulová",J259,0)</f>
        <v>0</v>
      </c>
      <c r="BJ259" s="17" t="s">
        <v>77</v>
      </c>
      <c r="BK259" s="141">
        <f>ROUND(I259*H259,2)</f>
        <v>0</v>
      </c>
      <c r="BL259" s="17" t="s">
        <v>122</v>
      </c>
      <c r="BM259" s="140" t="s">
        <v>1543</v>
      </c>
    </row>
    <row r="260" spans="2:65" s="12" customFormat="1" x14ac:dyDescent="0.2">
      <c r="B260" s="153"/>
      <c r="D260" s="154" t="s">
        <v>191</v>
      </c>
      <c r="E260" s="155" t="s">
        <v>1</v>
      </c>
      <c r="F260" s="156" t="s">
        <v>1544</v>
      </c>
      <c r="H260" s="157">
        <v>9.82</v>
      </c>
      <c r="I260" s="158"/>
      <c r="L260" s="153"/>
      <c r="M260" s="159"/>
      <c r="T260" s="160"/>
      <c r="AT260" s="155" t="s">
        <v>191</v>
      </c>
      <c r="AU260" s="155" t="s">
        <v>79</v>
      </c>
      <c r="AV260" s="12" t="s">
        <v>79</v>
      </c>
      <c r="AW260" s="12" t="s">
        <v>27</v>
      </c>
      <c r="AX260" s="12" t="s">
        <v>70</v>
      </c>
      <c r="AY260" s="155" t="s">
        <v>117</v>
      </c>
    </row>
    <row r="261" spans="2:65" s="12" customFormat="1" x14ac:dyDescent="0.2">
      <c r="B261" s="153"/>
      <c r="D261" s="154" t="s">
        <v>191</v>
      </c>
      <c r="E261" s="155" t="s">
        <v>1</v>
      </c>
      <c r="F261" s="156" t="s">
        <v>1545</v>
      </c>
      <c r="H261" s="157">
        <v>0.3</v>
      </c>
      <c r="I261" s="158"/>
      <c r="L261" s="153"/>
      <c r="M261" s="159"/>
      <c r="T261" s="160"/>
      <c r="AT261" s="155" t="s">
        <v>191</v>
      </c>
      <c r="AU261" s="155" t="s">
        <v>79</v>
      </c>
      <c r="AV261" s="12" t="s">
        <v>79</v>
      </c>
      <c r="AW261" s="12" t="s">
        <v>27</v>
      </c>
      <c r="AX261" s="12" t="s">
        <v>70</v>
      </c>
      <c r="AY261" s="155" t="s">
        <v>117</v>
      </c>
    </row>
    <row r="262" spans="2:65" s="15" customFormat="1" x14ac:dyDescent="0.2">
      <c r="B262" s="174"/>
      <c r="D262" s="154" t="s">
        <v>191</v>
      </c>
      <c r="E262" s="175" t="s">
        <v>1</v>
      </c>
      <c r="F262" s="176" t="s">
        <v>241</v>
      </c>
      <c r="H262" s="177">
        <v>10.120000000000001</v>
      </c>
      <c r="I262" s="178"/>
      <c r="L262" s="174"/>
      <c r="M262" s="179"/>
      <c r="T262" s="180"/>
      <c r="AT262" s="175" t="s">
        <v>191</v>
      </c>
      <c r="AU262" s="175" t="s">
        <v>79</v>
      </c>
      <c r="AV262" s="15" t="s">
        <v>122</v>
      </c>
      <c r="AW262" s="15" t="s">
        <v>27</v>
      </c>
      <c r="AX262" s="15" t="s">
        <v>77</v>
      </c>
      <c r="AY262" s="175" t="s">
        <v>117</v>
      </c>
    </row>
    <row r="263" spans="2:65" s="1" customFormat="1" ht="24.15" customHeight="1" x14ac:dyDescent="0.2">
      <c r="B263" s="127"/>
      <c r="C263" s="128" t="s">
        <v>525</v>
      </c>
      <c r="D263" s="128" t="s">
        <v>118</v>
      </c>
      <c r="E263" s="129" t="s">
        <v>1546</v>
      </c>
      <c r="F263" s="130" t="s">
        <v>1184</v>
      </c>
      <c r="G263" s="131" t="s">
        <v>272</v>
      </c>
      <c r="H263" s="132">
        <v>9.82</v>
      </c>
      <c r="I263" s="133"/>
      <c r="J263" s="134">
        <f>ROUND(I263*H263,2)</f>
        <v>0</v>
      </c>
      <c r="K263" s="135"/>
      <c r="L263" s="32"/>
      <c r="M263" s="136" t="s">
        <v>1</v>
      </c>
      <c r="N263" s="137" t="s">
        <v>35</v>
      </c>
      <c r="P263" s="138">
        <f>O263*H263</f>
        <v>0</v>
      </c>
      <c r="Q263" s="138">
        <v>0</v>
      </c>
      <c r="R263" s="138">
        <f>Q263*H263</f>
        <v>0</v>
      </c>
      <c r="S263" s="138">
        <v>0</v>
      </c>
      <c r="T263" s="139">
        <f>S263*H263</f>
        <v>0</v>
      </c>
      <c r="AR263" s="140" t="s">
        <v>122</v>
      </c>
      <c r="AT263" s="140" t="s">
        <v>118</v>
      </c>
      <c r="AU263" s="140" t="s">
        <v>79</v>
      </c>
      <c r="AY263" s="17" t="s">
        <v>117</v>
      </c>
      <c r="BE263" s="141">
        <f>IF(N263="základní",J263,0)</f>
        <v>0</v>
      </c>
      <c r="BF263" s="141">
        <f>IF(N263="snížená",J263,0)</f>
        <v>0</v>
      </c>
      <c r="BG263" s="141">
        <f>IF(N263="zákl. přenesená",J263,0)</f>
        <v>0</v>
      </c>
      <c r="BH263" s="141">
        <f>IF(N263="sníž. přenesená",J263,0)</f>
        <v>0</v>
      </c>
      <c r="BI263" s="141">
        <f>IF(N263="nulová",J263,0)</f>
        <v>0</v>
      </c>
      <c r="BJ263" s="17" t="s">
        <v>77</v>
      </c>
      <c r="BK263" s="141">
        <f>ROUND(I263*H263,2)</f>
        <v>0</v>
      </c>
      <c r="BL263" s="17" t="s">
        <v>122</v>
      </c>
      <c r="BM263" s="140" t="s">
        <v>1547</v>
      </c>
    </row>
    <row r="264" spans="2:65" s="10" customFormat="1" ht="22.95" customHeight="1" x14ac:dyDescent="0.25">
      <c r="B264" s="117"/>
      <c r="D264" s="118" t="s">
        <v>69</v>
      </c>
      <c r="E264" s="151" t="s">
        <v>865</v>
      </c>
      <c r="F264" s="151" t="s">
        <v>866</v>
      </c>
      <c r="I264" s="120"/>
      <c r="J264" s="152">
        <f>BK264</f>
        <v>0</v>
      </c>
      <c r="L264" s="117"/>
      <c r="M264" s="122"/>
      <c r="P264" s="123">
        <f>SUM(P265:P266)</f>
        <v>0</v>
      </c>
      <c r="R264" s="123">
        <f>SUM(R265:R266)</f>
        <v>0</v>
      </c>
      <c r="T264" s="124">
        <f>SUM(T265:T266)</f>
        <v>0</v>
      </c>
      <c r="AR264" s="118" t="s">
        <v>77</v>
      </c>
      <c r="AT264" s="125" t="s">
        <v>69</v>
      </c>
      <c r="AU264" s="125" t="s">
        <v>77</v>
      </c>
      <c r="AY264" s="118" t="s">
        <v>117</v>
      </c>
      <c r="BK264" s="126">
        <f>SUM(BK265:BK266)</f>
        <v>0</v>
      </c>
    </row>
    <row r="265" spans="2:65" s="1" customFormat="1" ht="24.15" customHeight="1" x14ac:dyDescent="0.2">
      <c r="B265" s="127"/>
      <c r="C265" s="128" t="s">
        <v>529</v>
      </c>
      <c r="D265" s="128" t="s">
        <v>118</v>
      </c>
      <c r="E265" s="129" t="s">
        <v>868</v>
      </c>
      <c r="F265" s="130" t="s">
        <v>869</v>
      </c>
      <c r="G265" s="131" t="s">
        <v>272</v>
      </c>
      <c r="H265" s="132">
        <v>0.58099999999999996</v>
      </c>
      <c r="I265" s="133"/>
      <c r="J265" s="134">
        <f>ROUND(I265*H265,2)</f>
        <v>0</v>
      </c>
      <c r="K265" s="135"/>
      <c r="L265" s="32"/>
      <c r="M265" s="136" t="s">
        <v>1</v>
      </c>
      <c r="N265" s="137" t="s">
        <v>35</v>
      </c>
      <c r="P265" s="138">
        <f>O265*H265</f>
        <v>0</v>
      </c>
      <c r="Q265" s="138">
        <v>0</v>
      </c>
      <c r="R265" s="138">
        <f>Q265*H265</f>
        <v>0</v>
      </c>
      <c r="S265" s="138">
        <v>0</v>
      </c>
      <c r="T265" s="139">
        <f>S265*H265</f>
        <v>0</v>
      </c>
      <c r="AR265" s="140" t="s">
        <v>122</v>
      </c>
      <c r="AT265" s="140" t="s">
        <v>118</v>
      </c>
      <c r="AU265" s="140" t="s">
        <v>79</v>
      </c>
      <c r="AY265" s="17" t="s">
        <v>117</v>
      </c>
      <c r="BE265" s="141">
        <f>IF(N265="základní",J265,0)</f>
        <v>0</v>
      </c>
      <c r="BF265" s="141">
        <f>IF(N265="snížená",J265,0)</f>
        <v>0</v>
      </c>
      <c r="BG265" s="141">
        <f>IF(N265="zákl. přenesená",J265,0)</f>
        <v>0</v>
      </c>
      <c r="BH265" s="141">
        <f>IF(N265="sníž. přenesená",J265,0)</f>
        <v>0</v>
      </c>
      <c r="BI265" s="141">
        <f>IF(N265="nulová",J265,0)</f>
        <v>0</v>
      </c>
      <c r="BJ265" s="17" t="s">
        <v>77</v>
      </c>
      <c r="BK265" s="141">
        <f>ROUND(I265*H265,2)</f>
        <v>0</v>
      </c>
      <c r="BL265" s="17" t="s">
        <v>122</v>
      </c>
      <c r="BM265" s="140" t="s">
        <v>1548</v>
      </c>
    </row>
    <row r="266" spans="2:65" s="1" customFormat="1" ht="16.5" customHeight="1" x14ac:dyDescent="0.2">
      <c r="B266" s="127"/>
      <c r="C266" s="128" t="s">
        <v>533</v>
      </c>
      <c r="D266" s="128" t="s">
        <v>118</v>
      </c>
      <c r="E266" s="129" t="s">
        <v>872</v>
      </c>
      <c r="F266" s="130" t="s">
        <v>873</v>
      </c>
      <c r="G266" s="131" t="s">
        <v>272</v>
      </c>
      <c r="H266" s="132">
        <v>162.30000000000001</v>
      </c>
      <c r="I266" s="133"/>
      <c r="J266" s="134">
        <f>ROUND(I266*H266,2)</f>
        <v>0</v>
      </c>
      <c r="K266" s="135"/>
      <c r="L266" s="32"/>
      <c r="M266" s="142" t="s">
        <v>1</v>
      </c>
      <c r="N266" s="143" t="s">
        <v>35</v>
      </c>
      <c r="O266" s="144"/>
      <c r="P266" s="145">
        <f>O266*H266</f>
        <v>0</v>
      </c>
      <c r="Q266" s="145">
        <v>0</v>
      </c>
      <c r="R266" s="145">
        <f>Q266*H266</f>
        <v>0</v>
      </c>
      <c r="S266" s="145">
        <v>0</v>
      </c>
      <c r="T266" s="146">
        <f>S266*H266</f>
        <v>0</v>
      </c>
      <c r="AR266" s="140" t="s">
        <v>122</v>
      </c>
      <c r="AT266" s="140" t="s">
        <v>118</v>
      </c>
      <c r="AU266" s="140" t="s">
        <v>79</v>
      </c>
      <c r="AY266" s="17" t="s">
        <v>117</v>
      </c>
      <c r="BE266" s="141">
        <f>IF(N266="základní",J266,0)</f>
        <v>0</v>
      </c>
      <c r="BF266" s="141">
        <f>IF(N266="snížená",J266,0)</f>
        <v>0</v>
      </c>
      <c r="BG266" s="141">
        <f>IF(N266="zákl. přenesená",J266,0)</f>
        <v>0</v>
      </c>
      <c r="BH266" s="141">
        <f>IF(N266="sníž. přenesená",J266,0)</f>
        <v>0</v>
      </c>
      <c r="BI266" s="141">
        <f>IF(N266="nulová",J266,0)</f>
        <v>0</v>
      </c>
      <c r="BJ266" s="17" t="s">
        <v>77</v>
      </c>
      <c r="BK266" s="141">
        <f>ROUND(I266*H266,2)</f>
        <v>0</v>
      </c>
      <c r="BL266" s="17" t="s">
        <v>122</v>
      </c>
      <c r="BM266" s="140" t="s">
        <v>1549</v>
      </c>
    </row>
    <row r="267" spans="2:65" s="1" customFormat="1" ht="6.9" customHeight="1" x14ac:dyDescent="0.2">
      <c r="B267" s="44"/>
      <c r="C267" s="45"/>
      <c r="D267" s="45"/>
      <c r="E267" s="45"/>
      <c r="F267" s="45"/>
      <c r="G267" s="45"/>
      <c r="H267" s="45"/>
      <c r="I267" s="45"/>
      <c r="J267" s="45"/>
      <c r="K267" s="45"/>
      <c r="L267" s="32"/>
    </row>
  </sheetData>
  <autoFilter ref="C124:K266" xr:uid="{00000000-0009-0000-0000-000005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87" fitToHeight="100" orientation="portrait" blackAndWhite="1" r:id="rId1"/>
  <headerFooter>
    <oddFooter>&amp;CStrana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A1010-7272-4BDC-883F-C101A018BC51}">
  <sheetPr>
    <pageSetUpPr fitToPage="1"/>
  </sheetPr>
  <dimension ref="A2:V267"/>
  <sheetViews>
    <sheetView workbookViewId="0">
      <selection activeCell="E18" sqref="E18:H18"/>
    </sheetView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0" hidden="1" customWidth="1"/>
    <col min="13" max="13" width="0" hidden="1" customWidth="1"/>
    <col min="15" max="21" width="0" hidden="1" customWidth="1"/>
    <col min="22" max="22" width="12.28515625" customWidth="1"/>
  </cols>
  <sheetData>
    <row r="2" spans="1:22" x14ac:dyDescent="0.2">
      <c r="L2" s="246" t="s">
        <v>5</v>
      </c>
      <c r="M2" s="247"/>
      <c r="N2" s="247"/>
      <c r="O2" s="247"/>
      <c r="P2" s="247"/>
      <c r="Q2" s="247"/>
      <c r="R2" s="247"/>
      <c r="S2" s="247"/>
      <c r="T2" s="247"/>
      <c r="U2" s="247"/>
      <c r="V2" s="247"/>
    </row>
    <row r="3" spans="1:22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</row>
    <row r="4" spans="1:22" ht="17.399999999999999" x14ac:dyDescent="0.2">
      <c r="B4" s="20"/>
      <c r="D4" s="21" t="s">
        <v>92</v>
      </c>
      <c r="L4" s="20"/>
      <c r="M4" s="88" t="s">
        <v>10</v>
      </c>
    </row>
    <row r="5" spans="1:22" x14ac:dyDescent="0.2">
      <c r="B5" s="20"/>
      <c r="L5" s="20"/>
    </row>
    <row r="6" spans="1:22" ht="13.2" x14ac:dyDescent="0.2">
      <c r="B6" s="20"/>
      <c r="D6" s="27" t="s">
        <v>15</v>
      </c>
      <c r="L6" s="20"/>
    </row>
    <row r="7" spans="1:22" ht="26.25" customHeight="1" x14ac:dyDescent="0.2">
      <c r="B7" s="20"/>
      <c r="E7" s="261" t="str">
        <f>'Rekapitulace stavby'!K6</f>
        <v>Dolní Dvořiště (č. p. 157 - č. p. 40) - OBNOVA VODOVODU A KANALIZACE, Dolní Dvořiště (č. p. 157 - č. p. 40) - OBNOVA KOMUNIKACE</v>
      </c>
      <c r="F7" s="262"/>
      <c r="G7" s="262"/>
      <c r="H7" s="262"/>
      <c r="L7" s="20"/>
    </row>
    <row r="8" spans="1:22" ht="13.2" x14ac:dyDescent="0.2">
      <c r="A8" s="1"/>
      <c r="B8" s="32"/>
      <c r="C8" s="1"/>
      <c r="D8" s="27" t="s">
        <v>93</v>
      </c>
      <c r="E8" s="1"/>
      <c r="F8" s="1"/>
      <c r="G8" s="1"/>
      <c r="H8" s="1"/>
      <c r="I8" s="1"/>
      <c r="J8" s="1"/>
      <c r="K8" s="1"/>
      <c r="L8" s="32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x14ac:dyDescent="0.2">
      <c r="A9" s="1"/>
      <c r="B9" s="32"/>
      <c r="C9" s="1"/>
      <c r="D9" s="1"/>
      <c r="E9" s="240" t="s">
        <v>1739</v>
      </c>
      <c r="F9" s="260"/>
      <c r="G9" s="260"/>
      <c r="H9" s="260"/>
      <c r="I9" s="1"/>
      <c r="J9" s="1"/>
      <c r="K9" s="1"/>
      <c r="L9" s="32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x14ac:dyDescent="0.2">
      <c r="A10" s="1"/>
      <c r="B10" s="32"/>
      <c r="C10" s="1"/>
      <c r="D10" s="1"/>
      <c r="E10" s="1"/>
      <c r="F10" s="1"/>
      <c r="G10" s="1"/>
      <c r="H10" s="1"/>
      <c r="I10" s="1"/>
      <c r="J10" s="1"/>
      <c r="K10" s="1"/>
      <c r="L10" s="32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3.2" x14ac:dyDescent="0.2">
      <c r="A11" s="1"/>
      <c r="B11" s="32"/>
      <c r="C11" s="1"/>
      <c r="D11" s="27" t="s">
        <v>16</v>
      </c>
      <c r="E11" s="1"/>
      <c r="F11" s="25" t="s">
        <v>1</v>
      </c>
      <c r="G11" s="1"/>
      <c r="H11" s="1"/>
      <c r="I11" s="27" t="s">
        <v>17</v>
      </c>
      <c r="J11" s="25" t="s">
        <v>1</v>
      </c>
      <c r="K11" s="1"/>
      <c r="L11" s="32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3.2" x14ac:dyDescent="0.2">
      <c r="A12" s="1"/>
      <c r="B12" s="32"/>
      <c r="C12" s="1"/>
      <c r="D12" s="27" t="s">
        <v>18</v>
      </c>
      <c r="E12" s="1"/>
      <c r="F12" s="25" t="s">
        <v>19</v>
      </c>
      <c r="G12" s="1"/>
      <c r="H12" s="1"/>
      <c r="I12" s="27" t="s">
        <v>20</v>
      </c>
      <c r="J12" s="52"/>
      <c r="K12" s="1"/>
      <c r="L12" s="32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x14ac:dyDescent="0.2">
      <c r="A13" s="1"/>
      <c r="B13" s="32"/>
      <c r="C13" s="1"/>
      <c r="D13" s="1"/>
      <c r="E13" s="1"/>
      <c r="F13" s="1"/>
      <c r="G13" s="1"/>
      <c r="H13" s="1"/>
      <c r="I13" s="1"/>
      <c r="J13" s="1"/>
      <c r="K13" s="1"/>
      <c r="L13" s="32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3.2" x14ac:dyDescent="0.2">
      <c r="A14" s="1"/>
      <c r="B14" s="32"/>
      <c r="C14" s="1"/>
      <c r="D14" s="27" t="s">
        <v>21</v>
      </c>
      <c r="E14" s="1"/>
      <c r="F14" s="1"/>
      <c r="G14" s="1"/>
      <c r="H14" s="1"/>
      <c r="I14" s="27" t="s">
        <v>22</v>
      </c>
      <c r="J14" s="25" t="s">
        <v>1</v>
      </c>
      <c r="K14" s="1"/>
      <c r="L14" s="32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3.2" x14ac:dyDescent="0.2">
      <c r="A15" s="1"/>
      <c r="B15" s="32"/>
      <c r="C15" s="1"/>
      <c r="D15" s="1"/>
      <c r="E15" s="25" t="s">
        <v>23</v>
      </c>
      <c r="F15" s="1"/>
      <c r="G15" s="1"/>
      <c r="H15" s="1"/>
      <c r="I15" s="27" t="s">
        <v>24</v>
      </c>
      <c r="J15" s="25" t="s">
        <v>1</v>
      </c>
      <c r="K15" s="1"/>
      <c r="L15" s="32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x14ac:dyDescent="0.2">
      <c r="A16" s="1"/>
      <c r="B16" s="32"/>
      <c r="C16" s="1"/>
      <c r="D16" s="1"/>
      <c r="E16" s="1"/>
      <c r="F16" s="1"/>
      <c r="G16" s="1"/>
      <c r="H16" s="1"/>
      <c r="I16" s="1"/>
      <c r="J16" s="1"/>
      <c r="K16" s="1"/>
      <c r="L16" s="32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3.2" x14ac:dyDescent="0.2">
      <c r="A17" s="1"/>
      <c r="B17" s="32"/>
      <c r="C17" s="1"/>
      <c r="D17" s="27" t="s">
        <v>25</v>
      </c>
      <c r="E17" s="1"/>
      <c r="F17" s="1"/>
      <c r="G17" s="1"/>
      <c r="H17" s="1"/>
      <c r="I17" s="27" t="s">
        <v>22</v>
      </c>
      <c r="J17" s="28"/>
      <c r="K17" s="1"/>
      <c r="L17" s="32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3.2" x14ac:dyDescent="0.2">
      <c r="A18" s="1"/>
      <c r="B18" s="32"/>
      <c r="C18" s="1"/>
      <c r="D18" s="1"/>
      <c r="E18" s="263"/>
      <c r="F18" s="255"/>
      <c r="G18" s="255"/>
      <c r="H18" s="255"/>
      <c r="I18" s="27" t="s">
        <v>24</v>
      </c>
      <c r="J18" s="28"/>
      <c r="K18" s="1"/>
      <c r="L18" s="32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x14ac:dyDescent="0.2">
      <c r="A19" s="1"/>
      <c r="B19" s="32"/>
      <c r="C19" s="1"/>
      <c r="D19" s="1"/>
      <c r="E19" s="1"/>
      <c r="F19" s="1"/>
      <c r="G19" s="1"/>
      <c r="H19" s="1"/>
      <c r="I19" s="1"/>
      <c r="J19" s="1"/>
      <c r="K19" s="1"/>
      <c r="L19" s="32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3.2" x14ac:dyDescent="0.2">
      <c r="A20" s="1"/>
      <c r="B20" s="32"/>
      <c r="C20" s="1"/>
      <c r="D20" s="27" t="s">
        <v>26</v>
      </c>
      <c r="E20" s="1"/>
      <c r="F20" s="1"/>
      <c r="G20" s="1"/>
      <c r="H20" s="1"/>
      <c r="I20" s="27" t="s">
        <v>22</v>
      </c>
      <c r="J20" s="25"/>
      <c r="K20" s="1"/>
      <c r="L20" s="32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3.2" x14ac:dyDescent="0.2">
      <c r="A21" s="1"/>
      <c r="B21" s="32"/>
      <c r="C21" s="1"/>
      <c r="D21" s="1"/>
      <c r="E21" s="25" t="s">
        <v>1762</v>
      </c>
      <c r="F21" s="1"/>
      <c r="G21" s="1"/>
      <c r="H21" s="1"/>
      <c r="I21" s="27" t="s">
        <v>24</v>
      </c>
      <c r="J21" s="25" t="s">
        <v>1</v>
      </c>
      <c r="K21" s="1"/>
      <c r="L21" s="32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x14ac:dyDescent="0.2">
      <c r="A22" s="1"/>
      <c r="B22" s="32"/>
      <c r="C22" s="1"/>
      <c r="D22" s="1"/>
      <c r="E22" s="1"/>
      <c r="F22" s="1"/>
      <c r="G22" s="1"/>
      <c r="H22" s="1"/>
      <c r="I22" s="1"/>
      <c r="J22" s="1"/>
      <c r="K22" s="1"/>
      <c r="L22" s="32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3.2" x14ac:dyDescent="0.2">
      <c r="A23" s="1"/>
      <c r="B23" s="32"/>
      <c r="C23" s="1"/>
      <c r="D23" s="27" t="s">
        <v>28</v>
      </c>
      <c r="E23" s="1"/>
      <c r="F23" s="1"/>
      <c r="G23" s="1"/>
      <c r="H23" s="1"/>
      <c r="I23" s="27" t="s">
        <v>22</v>
      </c>
      <c r="J23" s="25" t="str">
        <f>IF('Rekapitulace stavby'!AN19="","",'Rekapitulace stavby'!AN19)</f>
        <v/>
      </c>
      <c r="K23" s="1"/>
      <c r="L23" s="32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3.2" x14ac:dyDescent="0.2">
      <c r="A24" s="1"/>
      <c r="B24" s="32"/>
      <c r="C24" s="1"/>
      <c r="D24" s="1"/>
      <c r="E24" s="25" t="str">
        <f>IF('Rekapitulace stavby'!E20="","",'Rekapitulace stavby'!E20)</f>
        <v xml:space="preserve"> </v>
      </c>
      <c r="F24" s="1"/>
      <c r="G24" s="1"/>
      <c r="H24" s="1"/>
      <c r="I24" s="27" t="s">
        <v>24</v>
      </c>
      <c r="J24" s="25" t="str">
        <f>IF('Rekapitulace stavby'!AN20="","",'Rekapitulace stavby'!AN20)</f>
        <v/>
      </c>
      <c r="K24" s="1"/>
      <c r="L24" s="32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x14ac:dyDescent="0.2">
      <c r="A25" s="1"/>
      <c r="B25" s="32"/>
      <c r="C25" s="1"/>
      <c r="D25" s="1"/>
      <c r="E25" s="1"/>
      <c r="F25" s="1"/>
      <c r="G25" s="1"/>
      <c r="H25" s="1"/>
      <c r="I25" s="1"/>
      <c r="J25" s="1"/>
      <c r="K25" s="1"/>
      <c r="L25" s="32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3.2" x14ac:dyDescent="0.2">
      <c r="A26" s="1"/>
      <c r="B26" s="32"/>
      <c r="C26" s="1"/>
      <c r="D26" s="27" t="s">
        <v>29</v>
      </c>
      <c r="E26" s="1"/>
      <c r="F26" s="1"/>
      <c r="G26" s="1"/>
      <c r="H26" s="1"/>
      <c r="I26" s="1"/>
      <c r="J26" s="1"/>
      <c r="K26" s="1"/>
      <c r="L26" s="32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3.2" x14ac:dyDescent="0.2">
      <c r="A27" s="7"/>
      <c r="B27" s="89"/>
      <c r="C27" s="7"/>
      <c r="D27" s="7"/>
      <c r="E27" s="259" t="s">
        <v>1</v>
      </c>
      <c r="F27" s="259"/>
      <c r="G27" s="259"/>
      <c r="H27" s="259"/>
      <c r="I27" s="7"/>
      <c r="J27" s="7"/>
      <c r="K27" s="7"/>
      <c r="L27" s="89"/>
      <c r="M27" s="7"/>
      <c r="N27" s="7"/>
      <c r="O27" s="7"/>
      <c r="P27" s="7"/>
      <c r="Q27" s="7"/>
      <c r="R27" s="7"/>
      <c r="S27" s="7"/>
      <c r="T27" s="7"/>
      <c r="U27" s="7"/>
      <c r="V27" s="7"/>
    </row>
    <row r="28" spans="1:22" x14ac:dyDescent="0.2">
      <c r="A28" s="1"/>
      <c r="B28" s="32"/>
      <c r="C28" s="1"/>
      <c r="D28" s="1"/>
      <c r="E28" s="1"/>
      <c r="F28" s="1"/>
      <c r="G28" s="1"/>
      <c r="H28" s="1"/>
      <c r="I28" s="1"/>
      <c r="J28" s="1"/>
      <c r="K28" s="1"/>
      <c r="L28" s="32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x14ac:dyDescent="0.2">
      <c r="A29" s="1"/>
      <c r="B29" s="32"/>
      <c r="C29" s="1"/>
      <c r="D29" s="53"/>
      <c r="E29" s="53"/>
      <c r="F29" s="53"/>
      <c r="G29" s="53"/>
      <c r="H29" s="53"/>
      <c r="I29" s="53"/>
      <c r="J29" s="53"/>
      <c r="K29" s="53"/>
      <c r="L29" s="32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6" x14ac:dyDescent="0.2">
      <c r="A30" s="1"/>
      <c r="B30" s="32"/>
      <c r="C30" s="1"/>
      <c r="D30" s="90" t="s">
        <v>30</v>
      </c>
      <c r="E30" s="1"/>
      <c r="F30" s="1"/>
      <c r="G30" s="1"/>
      <c r="H30" s="1"/>
      <c r="I30" s="1"/>
      <c r="J30" s="66">
        <f>ROUND(J129, 2)</f>
        <v>0</v>
      </c>
      <c r="K30" s="1"/>
      <c r="L30" s="32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x14ac:dyDescent="0.2">
      <c r="A31" s="1"/>
      <c r="B31" s="32"/>
      <c r="C31" s="1"/>
      <c r="D31" s="53"/>
      <c r="E31" s="53"/>
      <c r="F31" s="53"/>
      <c r="G31" s="53"/>
      <c r="H31" s="53"/>
      <c r="I31" s="53"/>
      <c r="J31" s="53"/>
      <c r="K31" s="53"/>
      <c r="L31" s="32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3.2" x14ac:dyDescent="0.2">
      <c r="A32" s="1"/>
      <c r="B32" s="32"/>
      <c r="C32" s="1"/>
      <c r="D32" s="1"/>
      <c r="E32" s="1"/>
      <c r="F32" s="35" t="s">
        <v>32</v>
      </c>
      <c r="G32" s="1"/>
      <c r="H32" s="1"/>
      <c r="I32" s="35" t="s">
        <v>31</v>
      </c>
      <c r="J32" s="35" t="s">
        <v>33</v>
      </c>
      <c r="K32" s="1"/>
      <c r="L32" s="32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2" customHeight="1" x14ac:dyDescent="0.2">
      <c r="A33" s="1"/>
      <c r="B33" s="32"/>
      <c r="C33" s="1"/>
      <c r="D33" s="55" t="s">
        <v>34</v>
      </c>
      <c r="E33" s="27" t="s">
        <v>35</v>
      </c>
      <c r="F33" s="91">
        <f>ROUND((SUM(J30)),  2)</f>
        <v>0</v>
      </c>
      <c r="G33" s="1"/>
      <c r="H33" s="1"/>
      <c r="I33" s="92">
        <v>0.21</v>
      </c>
      <c r="J33" s="91">
        <f>ROUND(((SUM(J30))*I33),  2)</f>
        <v>0</v>
      </c>
      <c r="K33" s="1"/>
      <c r="L33" s="32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3" hidden="1" customHeight="1" x14ac:dyDescent="0.2">
      <c r="A34" s="1"/>
      <c r="B34" s="32"/>
      <c r="C34" s="1"/>
      <c r="D34" s="1"/>
      <c r="E34" s="27" t="s">
        <v>36</v>
      </c>
      <c r="F34" s="91">
        <f>ROUND((SUM(BF129:BF194)),  2)</f>
        <v>0</v>
      </c>
      <c r="G34" s="1"/>
      <c r="H34" s="1"/>
      <c r="I34" s="92">
        <v>0.12</v>
      </c>
      <c r="J34" s="91">
        <f>ROUND(((SUM(BF129:BF194))*I34),  2)</f>
        <v>0</v>
      </c>
      <c r="K34" s="1"/>
      <c r="L34" s="32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3.2" hidden="1" x14ac:dyDescent="0.2">
      <c r="A35" s="1"/>
      <c r="B35" s="32"/>
      <c r="C35" s="1"/>
      <c r="D35" s="1"/>
      <c r="E35" s="27" t="s">
        <v>37</v>
      </c>
      <c r="F35" s="91">
        <f>ROUND((SUM(BG129:BG194)),  2)</f>
        <v>0</v>
      </c>
      <c r="G35" s="1"/>
      <c r="H35" s="1"/>
      <c r="I35" s="92">
        <v>0.21</v>
      </c>
      <c r="J35" s="91">
        <f>0</f>
        <v>0</v>
      </c>
      <c r="K35" s="1"/>
      <c r="L35" s="32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3.2" hidden="1" x14ac:dyDescent="0.2">
      <c r="A36" s="1"/>
      <c r="B36" s="32"/>
      <c r="C36" s="1"/>
      <c r="D36" s="1"/>
      <c r="E36" s="27" t="s">
        <v>38</v>
      </c>
      <c r="F36" s="91">
        <f>ROUND((SUM(BH129:BH194)),  2)</f>
        <v>0</v>
      </c>
      <c r="G36" s="1"/>
      <c r="H36" s="1"/>
      <c r="I36" s="92">
        <v>0.12</v>
      </c>
      <c r="J36" s="91">
        <f>0</f>
        <v>0</v>
      </c>
      <c r="K36" s="1"/>
      <c r="L36" s="32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3.2" hidden="1" x14ac:dyDescent="0.2">
      <c r="A37" s="1"/>
      <c r="B37" s="32"/>
      <c r="C37" s="1"/>
      <c r="D37" s="1"/>
      <c r="E37" s="27" t="s">
        <v>39</v>
      </c>
      <c r="F37" s="91">
        <f>ROUND((SUM(BI129:BI194)),  2)</f>
        <v>0</v>
      </c>
      <c r="G37" s="1"/>
      <c r="H37" s="1"/>
      <c r="I37" s="92">
        <v>0</v>
      </c>
      <c r="J37" s="91">
        <f>0</f>
        <v>0</v>
      </c>
      <c r="K37" s="1"/>
      <c r="L37" s="32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x14ac:dyDescent="0.2">
      <c r="A38" s="1"/>
      <c r="B38" s="32"/>
      <c r="C38" s="1"/>
      <c r="D38" s="1"/>
      <c r="E38" s="1"/>
      <c r="F38" s="1"/>
      <c r="G38" s="1"/>
      <c r="H38" s="1"/>
      <c r="I38" s="1"/>
      <c r="J38" s="1"/>
      <c r="K38" s="1"/>
      <c r="L38" s="32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6" x14ac:dyDescent="0.2">
      <c r="A39" s="1"/>
      <c r="B39" s="32"/>
      <c r="C39" s="93"/>
      <c r="D39" s="94" t="s">
        <v>40</v>
      </c>
      <c r="E39" s="57"/>
      <c r="F39" s="57"/>
      <c r="G39" s="95" t="s">
        <v>41</v>
      </c>
      <c r="H39" s="96" t="s">
        <v>42</v>
      </c>
      <c r="I39" s="57"/>
      <c r="J39" s="97">
        <f>SUM(J30:J37)</f>
        <v>0</v>
      </c>
      <c r="K39" s="98"/>
      <c r="L39" s="32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x14ac:dyDescent="0.2">
      <c r="A40" s="1"/>
      <c r="B40" s="32"/>
      <c r="C40" s="1"/>
      <c r="D40" s="1"/>
      <c r="E40" s="1"/>
      <c r="F40" s="1"/>
      <c r="G40" s="1"/>
      <c r="H40" s="1"/>
      <c r="I40" s="1"/>
      <c r="J40" s="1"/>
      <c r="K40" s="1"/>
      <c r="L40" s="32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x14ac:dyDescent="0.2">
      <c r="B41" s="20"/>
      <c r="L41" s="20"/>
    </row>
    <row r="42" spans="1:22" x14ac:dyDescent="0.2">
      <c r="B42" s="20"/>
      <c r="L42" s="20"/>
    </row>
    <row r="43" spans="1:22" x14ac:dyDescent="0.2">
      <c r="B43" s="20"/>
      <c r="L43" s="20"/>
    </row>
    <row r="44" spans="1:22" x14ac:dyDescent="0.2">
      <c r="B44" s="20"/>
      <c r="L44" s="20"/>
    </row>
    <row r="45" spans="1:22" x14ac:dyDescent="0.2">
      <c r="B45" s="20"/>
      <c r="L45" s="20"/>
    </row>
    <row r="46" spans="1:22" x14ac:dyDescent="0.2">
      <c r="B46" s="20"/>
      <c r="L46" s="20"/>
    </row>
    <row r="47" spans="1:22" x14ac:dyDescent="0.2">
      <c r="B47" s="20"/>
      <c r="L47" s="20"/>
    </row>
    <row r="48" spans="1:22" x14ac:dyDescent="0.2">
      <c r="B48" s="20"/>
      <c r="L48" s="20"/>
    </row>
    <row r="49" spans="1:22" x14ac:dyDescent="0.2">
      <c r="B49" s="20"/>
      <c r="L49" s="20"/>
    </row>
    <row r="50" spans="1:22" ht="13.2" x14ac:dyDescent="0.2">
      <c r="A50" s="1"/>
      <c r="B50" s="32"/>
      <c r="C50" s="1"/>
      <c r="D50" s="41" t="s">
        <v>43</v>
      </c>
      <c r="E50" s="42"/>
      <c r="F50" s="42"/>
      <c r="G50" s="41" t="s">
        <v>44</v>
      </c>
      <c r="H50" s="42"/>
      <c r="I50" s="42"/>
      <c r="J50" s="42"/>
      <c r="K50" s="42"/>
      <c r="L50" s="32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x14ac:dyDescent="0.2">
      <c r="B51" s="20"/>
      <c r="L51" s="20"/>
    </row>
    <row r="52" spans="1:22" x14ac:dyDescent="0.2">
      <c r="B52" s="20"/>
      <c r="L52" s="20"/>
    </row>
    <row r="53" spans="1:22" x14ac:dyDescent="0.2">
      <c r="B53" s="20"/>
      <c r="L53" s="20"/>
    </row>
    <row r="54" spans="1:22" x14ac:dyDescent="0.2">
      <c r="B54" s="20"/>
      <c r="L54" s="20"/>
    </row>
    <row r="55" spans="1:22" x14ac:dyDescent="0.2">
      <c r="B55" s="20"/>
      <c r="L55" s="20"/>
    </row>
    <row r="56" spans="1:22" x14ac:dyDescent="0.2">
      <c r="B56" s="20"/>
      <c r="L56" s="20"/>
    </row>
    <row r="57" spans="1:22" x14ac:dyDescent="0.2">
      <c r="B57" s="20"/>
      <c r="L57" s="20"/>
    </row>
    <row r="58" spans="1:22" x14ac:dyDescent="0.2">
      <c r="B58" s="20"/>
      <c r="L58" s="20"/>
    </row>
    <row r="59" spans="1:22" x14ac:dyDescent="0.2">
      <c r="B59" s="20"/>
      <c r="L59" s="20"/>
    </row>
    <row r="60" spans="1:22" x14ac:dyDescent="0.2">
      <c r="B60" s="20"/>
      <c r="L60" s="20"/>
    </row>
    <row r="61" spans="1:22" ht="13.2" x14ac:dyDescent="0.2">
      <c r="A61" s="1"/>
      <c r="B61" s="32"/>
      <c r="C61" s="1"/>
      <c r="D61" s="43" t="s">
        <v>45</v>
      </c>
      <c r="E61" s="34"/>
      <c r="F61" s="99" t="s">
        <v>46</v>
      </c>
      <c r="G61" s="43" t="s">
        <v>45</v>
      </c>
      <c r="H61" s="34"/>
      <c r="I61" s="34"/>
      <c r="J61" s="100" t="s">
        <v>46</v>
      </c>
      <c r="K61" s="34"/>
      <c r="L61" s="32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x14ac:dyDescent="0.2">
      <c r="B62" s="20"/>
      <c r="L62" s="20"/>
    </row>
    <row r="63" spans="1:22" x14ac:dyDescent="0.2">
      <c r="B63" s="20"/>
      <c r="L63" s="20"/>
    </row>
    <row r="64" spans="1:22" x14ac:dyDescent="0.2">
      <c r="B64" s="20"/>
      <c r="L64" s="20"/>
    </row>
    <row r="65" spans="1:22" ht="13.2" x14ac:dyDescent="0.2">
      <c r="A65" s="1"/>
      <c r="B65" s="32"/>
      <c r="C65" s="1"/>
      <c r="D65" s="41" t="s">
        <v>47</v>
      </c>
      <c r="E65" s="42"/>
      <c r="F65" s="42"/>
      <c r="G65" s="41" t="s">
        <v>48</v>
      </c>
      <c r="H65" s="42"/>
      <c r="I65" s="42"/>
      <c r="J65" s="42"/>
      <c r="K65" s="42"/>
      <c r="L65" s="32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x14ac:dyDescent="0.2">
      <c r="B66" s="20"/>
      <c r="L66" s="20"/>
    </row>
    <row r="67" spans="1:22" x14ac:dyDescent="0.2">
      <c r="B67" s="20"/>
      <c r="L67" s="20"/>
    </row>
    <row r="68" spans="1:22" x14ac:dyDescent="0.2">
      <c r="B68" s="20"/>
      <c r="L68" s="20"/>
    </row>
    <row r="69" spans="1:22" x14ac:dyDescent="0.2">
      <c r="B69" s="20"/>
      <c r="L69" s="20"/>
    </row>
    <row r="70" spans="1:22" x14ac:dyDescent="0.2">
      <c r="B70" s="20"/>
      <c r="L70" s="20"/>
    </row>
    <row r="71" spans="1:22" x14ac:dyDescent="0.2">
      <c r="B71" s="20"/>
      <c r="L71" s="20"/>
    </row>
    <row r="72" spans="1:22" x14ac:dyDescent="0.2">
      <c r="B72" s="20"/>
      <c r="L72" s="20"/>
    </row>
    <row r="73" spans="1:22" x14ac:dyDescent="0.2">
      <c r="B73" s="20"/>
      <c r="L73" s="20"/>
    </row>
    <row r="74" spans="1:22" x14ac:dyDescent="0.2">
      <c r="B74" s="20"/>
      <c r="L74" s="20"/>
    </row>
    <row r="75" spans="1:22" x14ac:dyDescent="0.2">
      <c r="B75" s="20"/>
      <c r="L75" s="20"/>
    </row>
    <row r="76" spans="1:22" ht="13.2" x14ac:dyDescent="0.2">
      <c r="A76" s="1"/>
      <c r="B76" s="32"/>
      <c r="C76" s="1"/>
      <c r="D76" s="43" t="s">
        <v>45</v>
      </c>
      <c r="E76" s="34"/>
      <c r="F76" s="99" t="s">
        <v>46</v>
      </c>
      <c r="G76" s="43" t="s">
        <v>45</v>
      </c>
      <c r="H76" s="34"/>
      <c r="I76" s="34"/>
      <c r="J76" s="100" t="s">
        <v>46</v>
      </c>
      <c r="K76" s="34"/>
      <c r="L76" s="32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x14ac:dyDescent="0.2">
      <c r="A77" s="1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  <c r="M77" s="1"/>
      <c r="N77" s="1"/>
      <c r="O77" s="1"/>
      <c r="P77" s="1"/>
      <c r="Q77" s="1"/>
      <c r="R77" s="1"/>
      <c r="S77" s="1"/>
      <c r="T77" s="1"/>
      <c r="U77" s="1"/>
      <c r="V77" s="1"/>
    </row>
    <row r="81" spans="1:22" x14ac:dyDescent="0.2">
      <c r="A81" s="1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7.399999999999999" x14ac:dyDescent="0.2">
      <c r="A82" s="1"/>
      <c r="B82" s="32"/>
      <c r="C82" s="21" t="s">
        <v>95</v>
      </c>
      <c r="D82" s="1"/>
      <c r="E82" s="1"/>
      <c r="F82" s="1"/>
      <c r="G82" s="1"/>
      <c r="H82" s="1"/>
      <c r="I82" s="1"/>
      <c r="J82" s="1"/>
      <c r="K82" s="1"/>
      <c r="L82" s="32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x14ac:dyDescent="0.2">
      <c r="A83" s="1"/>
      <c r="B83" s="32"/>
      <c r="C83" s="1"/>
      <c r="D83" s="1"/>
      <c r="E83" s="1"/>
      <c r="F83" s="1"/>
      <c r="G83" s="1"/>
      <c r="H83" s="1"/>
      <c r="I83" s="1"/>
      <c r="J83" s="1"/>
      <c r="K83" s="1"/>
      <c r="L83" s="32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3.2" x14ac:dyDescent="0.2">
      <c r="A84" s="1"/>
      <c r="B84" s="32"/>
      <c r="C84" s="27" t="s">
        <v>15</v>
      </c>
      <c r="D84" s="1"/>
      <c r="E84" s="1"/>
      <c r="F84" s="1"/>
      <c r="G84" s="1"/>
      <c r="H84" s="1"/>
      <c r="I84" s="1"/>
      <c r="J84" s="1"/>
      <c r="K84" s="1"/>
      <c r="L84" s="32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3.2" x14ac:dyDescent="0.2">
      <c r="A85" s="1"/>
      <c r="B85" s="32"/>
      <c r="C85" s="1"/>
      <c r="D85" s="1"/>
      <c r="E85" s="261" t="str">
        <f>E7</f>
        <v>Dolní Dvořiště (č. p. 157 - č. p. 40) - OBNOVA VODOVODU A KANALIZACE, Dolní Dvořiště (č. p. 157 - č. p. 40) - OBNOVA KOMUNIKACE</v>
      </c>
      <c r="F85" s="262"/>
      <c r="G85" s="262"/>
      <c r="H85" s="262"/>
      <c r="I85" s="1"/>
      <c r="J85" s="1"/>
      <c r="K85" s="1"/>
      <c r="L85" s="32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3.2" x14ac:dyDescent="0.2">
      <c r="A86" s="1"/>
      <c r="B86" s="32"/>
      <c r="C86" s="27" t="s">
        <v>93</v>
      </c>
      <c r="D86" s="1"/>
      <c r="E86" s="1"/>
      <c r="F86" s="1"/>
      <c r="G86" s="1"/>
      <c r="H86" s="1"/>
      <c r="I86" s="1"/>
      <c r="J86" s="1"/>
      <c r="K86" s="1"/>
      <c r="L86" s="32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x14ac:dyDescent="0.2">
      <c r="A87" s="1"/>
      <c r="B87" s="32"/>
      <c r="C87" s="1"/>
      <c r="D87" s="1"/>
      <c r="E87" s="240" t="str">
        <f>E9</f>
        <v>SO101 - Obnova komunikace</v>
      </c>
      <c r="F87" s="260"/>
      <c r="G87" s="260"/>
      <c r="H87" s="260"/>
      <c r="I87" s="1"/>
      <c r="J87" s="1"/>
      <c r="K87" s="1"/>
      <c r="L87" s="32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x14ac:dyDescent="0.2">
      <c r="A88" s="1"/>
      <c r="B88" s="32"/>
      <c r="C88" s="1"/>
      <c r="D88" s="1"/>
      <c r="E88" s="1"/>
      <c r="F88" s="1"/>
      <c r="G88" s="1"/>
      <c r="H88" s="1"/>
      <c r="I88" s="1"/>
      <c r="J88" s="1"/>
      <c r="K88" s="1"/>
      <c r="L88" s="32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3.2" x14ac:dyDescent="0.2">
      <c r="A89" s="1"/>
      <c r="B89" s="32"/>
      <c r="C89" s="27" t="s">
        <v>18</v>
      </c>
      <c r="D89" s="1"/>
      <c r="E89" s="1"/>
      <c r="F89" s="25" t="str">
        <f>F12</f>
        <v xml:space="preserve"> </v>
      </c>
      <c r="G89" s="1"/>
      <c r="H89" s="1"/>
      <c r="I89" s="27" t="s">
        <v>20</v>
      </c>
      <c r="J89" s="52" t="str">
        <f>IF(J12="","",J12)</f>
        <v/>
      </c>
      <c r="K89" s="1"/>
      <c r="L89" s="32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x14ac:dyDescent="0.2">
      <c r="A90" s="1"/>
      <c r="B90" s="32"/>
      <c r="C90" s="1"/>
      <c r="D90" s="1"/>
      <c r="E90" s="1"/>
      <c r="F90" s="1"/>
      <c r="G90" s="1"/>
      <c r="H90" s="1"/>
      <c r="I90" s="1"/>
      <c r="J90" s="1"/>
      <c r="K90" s="1"/>
      <c r="L90" s="32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39.6" x14ac:dyDescent="0.2">
      <c r="A91" s="1"/>
      <c r="B91" s="32"/>
      <c r="C91" s="27" t="s">
        <v>21</v>
      </c>
      <c r="D91" s="1"/>
      <c r="E91" s="1"/>
      <c r="F91" s="25" t="str">
        <f>E15</f>
        <v>Obec Dolní Dvořiště, 382 72 Dolní Dvořiště 62</v>
      </c>
      <c r="G91" s="1"/>
      <c r="H91" s="1"/>
      <c r="I91" s="27" t="s">
        <v>26</v>
      </c>
      <c r="J91" s="30" t="str">
        <f>E21</f>
        <v>Jiří Sváček - VHS, Miroslav Vávra - DS</v>
      </c>
      <c r="K91" s="1"/>
      <c r="L91" s="32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3.2" x14ac:dyDescent="0.2">
      <c r="A92" s="1"/>
      <c r="B92" s="32"/>
      <c r="C92" s="27" t="s">
        <v>25</v>
      </c>
      <c r="D92" s="1"/>
      <c r="E92" s="1"/>
      <c r="F92" s="25" t="str">
        <f>IF(E18="","",E18)</f>
        <v/>
      </c>
      <c r="G92" s="1"/>
      <c r="H92" s="1"/>
      <c r="I92" s="27" t="s">
        <v>28</v>
      </c>
      <c r="J92" s="30" t="str">
        <f>E24</f>
        <v xml:space="preserve"> </v>
      </c>
      <c r="K92" s="1"/>
      <c r="L92" s="32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x14ac:dyDescent="0.2">
      <c r="A93" s="1"/>
      <c r="B93" s="32"/>
      <c r="C93" s="1"/>
      <c r="D93" s="1"/>
      <c r="E93" s="1"/>
      <c r="F93" s="1"/>
      <c r="G93" s="1"/>
      <c r="H93" s="1"/>
      <c r="I93" s="1"/>
      <c r="J93" s="1"/>
      <c r="K93" s="1"/>
      <c r="L93" s="32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1.4" x14ac:dyDescent="0.2">
      <c r="A94" s="1"/>
      <c r="B94" s="32"/>
      <c r="C94" s="101" t="s">
        <v>96</v>
      </c>
      <c r="D94" s="93"/>
      <c r="E94" s="93"/>
      <c r="F94" s="93"/>
      <c r="G94" s="93"/>
      <c r="H94" s="93"/>
      <c r="I94" s="93"/>
      <c r="J94" s="102" t="s">
        <v>97</v>
      </c>
      <c r="K94" s="93"/>
      <c r="L94" s="32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x14ac:dyDescent="0.2">
      <c r="A95" s="1"/>
      <c r="B95" s="32"/>
      <c r="C95" s="1"/>
      <c r="D95" s="1"/>
      <c r="E95" s="1"/>
      <c r="F95" s="1"/>
      <c r="G95" s="1"/>
      <c r="H95" s="1"/>
      <c r="I95" s="1"/>
      <c r="J95" s="1"/>
      <c r="K95" s="1"/>
      <c r="L95" s="32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6" x14ac:dyDescent="0.2">
      <c r="A96" s="1"/>
      <c r="B96" s="32"/>
      <c r="C96" s="103" t="s">
        <v>98</v>
      </c>
      <c r="D96" s="1"/>
      <c r="E96" s="1"/>
      <c r="F96" s="1"/>
      <c r="G96" s="1"/>
      <c r="H96" s="1"/>
      <c r="I96" s="1"/>
      <c r="J96" s="66">
        <f>J129</f>
        <v>0</v>
      </c>
      <c r="K96" s="1"/>
      <c r="L96" s="32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" x14ac:dyDescent="0.2">
      <c r="A97" s="8"/>
      <c r="B97" s="104"/>
      <c r="C97" s="8"/>
      <c r="D97" s="105"/>
      <c r="E97" s="106"/>
      <c r="F97" s="106"/>
      <c r="G97" s="106"/>
      <c r="H97" s="106"/>
      <c r="I97" s="106"/>
      <c r="J97" s="107"/>
      <c r="K97" s="8"/>
      <c r="L97" s="104"/>
      <c r="M97" s="8"/>
      <c r="N97" s="8"/>
      <c r="O97" s="8"/>
      <c r="P97" s="8"/>
      <c r="Q97" s="8"/>
      <c r="R97" s="8"/>
      <c r="S97" s="8"/>
      <c r="T97" s="8"/>
      <c r="U97" s="8"/>
      <c r="V97" s="8"/>
    </row>
    <row r="98" spans="1:22" ht="13.2" x14ac:dyDescent="0.2">
      <c r="A98" s="11"/>
      <c r="B98" s="147"/>
      <c r="C98" s="11"/>
      <c r="D98" s="148"/>
      <c r="E98" s="149" t="str">
        <f>F178</f>
        <v>1 Zemní práce</v>
      </c>
      <c r="F98" s="149"/>
      <c r="G98" s="149"/>
      <c r="H98" s="149"/>
      <c r="I98" s="149"/>
      <c r="J98" s="150">
        <f>J178</f>
        <v>0</v>
      </c>
      <c r="K98" s="11"/>
      <c r="L98" s="147"/>
      <c r="M98" s="11"/>
      <c r="N98" s="11"/>
      <c r="O98" s="11"/>
      <c r="P98" s="11"/>
      <c r="Q98" s="11"/>
      <c r="R98" s="11"/>
      <c r="S98" s="11"/>
      <c r="T98" s="11"/>
      <c r="U98" s="11"/>
      <c r="V98" s="11"/>
    </row>
    <row r="99" spans="1:22" ht="13.2" x14ac:dyDescent="0.2">
      <c r="A99" s="11"/>
      <c r="B99" s="147"/>
      <c r="C99" s="11"/>
      <c r="D99" s="148"/>
      <c r="E99" s="149" t="str">
        <f>F185</f>
        <v>2 Základy,zvláštní zakládání</v>
      </c>
      <c r="F99" s="149"/>
      <c r="G99" s="149"/>
      <c r="H99" s="149"/>
      <c r="I99" s="149"/>
      <c r="J99" s="150">
        <f>J185</f>
        <v>0</v>
      </c>
      <c r="K99" s="11"/>
      <c r="L99" s="147"/>
      <c r="M99" s="11"/>
      <c r="N99" s="11"/>
      <c r="O99" s="11"/>
      <c r="P99" s="11"/>
      <c r="Q99" s="11"/>
      <c r="R99" s="11"/>
      <c r="S99" s="11"/>
      <c r="T99" s="11"/>
      <c r="U99" s="11"/>
      <c r="V99" s="11"/>
    </row>
    <row r="100" spans="1:22" ht="13.2" x14ac:dyDescent="0.2">
      <c r="A100" s="11"/>
      <c r="B100" s="147"/>
      <c r="C100" s="11"/>
      <c r="D100" s="148"/>
      <c r="E100" s="149" t="str">
        <f>F193</f>
        <v>3 Svislé a kompletní konstrukce</v>
      </c>
      <c r="F100" s="149"/>
      <c r="G100" s="149"/>
      <c r="H100" s="149"/>
      <c r="I100" s="149"/>
      <c r="J100" s="150">
        <f>J193</f>
        <v>0</v>
      </c>
      <c r="K100" s="11"/>
      <c r="L100" s="147"/>
      <c r="M100" s="11"/>
      <c r="N100" s="11"/>
      <c r="O100" s="11"/>
      <c r="P100" s="11"/>
      <c r="Q100" s="11"/>
      <c r="R100" s="11"/>
      <c r="S100" s="11"/>
      <c r="T100" s="11"/>
      <c r="U100" s="11"/>
      <c r="V100" s="11"/>
    </row>
    <row r="101" spans="1:22" ht="13.2" x14ac:dyDescent="0.2">
      <c r="A101" s="11"/>
      <c r="B101" s="147"/>
      <c r="C101" s="11"/>
      <c r="D101" s="148"/>
      <c r="E101" s="149" t="str">
        <f>F198</f>
        <v>4 Vodorovné konstrukce</v>
      </c>
      <c r="F101" s="149"/>
      <c r="G101" s="149"/>
      <c r="H101" s="149"/>
      <c r="I101" s="149"/>
      <c r="J101" s="150">
        <f>J198</f>
        <v>0</v>
      </c>
      <c r="K101" s="11"/>
      <c r="L101" s="147"/>
      <c r="M101" s="11"/>
      <c r="N101" s="11"/>
      <c r="O101" s="11"/>
      <c r="P101" s="11"/>
      <c r="Q101" s="11"/>
      <c r="R101" s="11"/>
      <c r="S101" s="11"/>
      <c r="T101" s="11"/>
      <c r="U101" s="11"/>
      <c r="V101" s="11"/>
    </row>
    <row r="102" spans="1:22" ht="13.2" x14ac:dyDescent="0.2">
      <c r="A102" s="11"/>
      <c r="B102" s="147"/>
      <c r="C102" s="11"/>
      <c r="D102" s="148"/>
      <c r="E102" s="149" t="str">
        <f>F219</f>
        <v>5 Komunikace</v>
      </c>
      <c r="F102" s="149"/>
      <c r="G102" s="149"/>
      <c r="H102" s="149"/>
      <c r="I102" s="149"/>
      <c r="J102" s="150">
        <f>J219</f>
        <v>0</v>
      </c>
      <c r="K102" s="11"/>
      <c r="L102" s="147"/>
      <c r="M102" s="11"/>
      <c r="N102" s="11"/>
      <c r="O102" s="11"/>
      <c r="P102" s="11"/>
      <c r="Q102" s="11"/>
      <c r="R102" s="11"/>
      <c r="S102" s="11"/>
      <c r="T102" s="11"/>
      <c r="U102" s="11"/>
      <c r="V102" s="11"/>
    </row>
    <row r="103" spans="1:22" ht="13.2" x14ac:dyDescent="0.2">
      <c r="A103" s="11"/>
      <c r="B103" s="147"/>
      <c r="C103" s="11"/>
      <c r="D103" s="148"/>
      <c r="E103" s="149" t="str">
        <f>F225</f>
        <v>63 Podlahy a podlahové konstrukce</v>
      </c>
      <c r="F103" s="149"/>
      <c r="G103" s="149"/>
      <c r="H103" s="149"/>
      <c r="I103" s="149"/>
      <c r="J103" s="150">
        <f>J225</f>
        <v>0</v>
      </c>
      <c r="K103" s="11"/>
      <c r="L103" s="147"/>
      <c r="M103" s="11"/>
      <c r="N103" s="11"/>
      <c r="O103" s="11"/>
      <c r="P103" s="11"/>
      <c r="Q103" s="11"/>
      <c r="R103" s="11"/>
      <c r="S103" s="11"/>
      <c r="T103" s="11"/>
      <c r="U103" s="11"/>
      <c r="V103" s="11"/>
    </row>
    <row r="104" spans="1:22" ht="13.2" x14ac:dyDescent="0.2">
      <c r="A104" s="11"/>
      <c r="B104" s="147"/>
      <c r="C104" s="11"/>
      <c r="D104" s="148"/>
      <c r="E104" s="149" t="str">
        <f>F228</f>
        <v>8 Trubní vedení</v>
      </c>
      <c r="F104" s="149"/>
      <c r="G104" s="149"/>
      <c r="H104" s="149"/>
      <c r="I104" s="149"/>
      <c r="J104" s="150">
        <f>J228</f>
        <v>0</v>
      </c>
      <c r="K104" s="11"/>
      <c r="L104" s="147"/>
      <c r="M104" s="11"/>
      <c r="N104" s="11"/>
      <c r="O104" s="11"/>
      <c r="P104" s="11"/>
      <c r="Q104" s="11"/>
      <c r="R104" s="11"/>
      <c r="S104" s="11"/>
      <c r="T104" s="11"/>
      <c r="U104" s="11"/>
      <c r="V104" s="11"/>
    </row>
    <row r="105" spans="1:22" ht="13.2" x14ac:dyDescent="0.2">
      <c r="A105" s="11"/>
      <c r="B105" s="147"/>
      <c r="C105" s="11"/>
      <c r="D105" s="148"/>
      <c r="E105" s="149" t="str">
        <f>F244</f>
        <v>91 Doplňující práce na komunikaci</v>
      </c>
      <c r="F105" s="149"/>
      <c r="G105" s="149"/>
      <c r="H105" s="149"/>
      <c r="I105" s="149"/>
      <c r="J105" s="150">
        <f>J244</f>
        <v>0</v>
      </c>
      <c r="K105" s="11"/>
      <c r="L105" s="147"/>
      <c r="M105" s="11"/>
      <c r="N105" s="11"/>
      <c r="O105" s="11"/>
      <c r="P105" s="11"/>
      <c r="Q105" s="11"/>
      <c r="R105" s="11"/>
      <c r="S105" s="11"/>
      <c r="T105" s="11"/>
      <c r="U105" s="11"/>
      <c r="V105" s="11"/>
    </row>
    <row r="106" spans="1:22" ht="13.2" x14ac:dyDescent="0.2">
      <c r="A106" s="11"/>
      <c r="B106" s="147"/>
      <c r="C106" s="11"/>
      <c r="D106" s="148"/>
      <c r="E106" s="149" t="str">
        <f>F249</f>
        <v>96 Bourání konstrukcí</v>
      </c>
      <c r="F106" s="149"/>
      <c r="G106" s="149"/>
      <c r="H106" s="149"/>
      <c r="I106" s="149"/>
      <c r="J106" s="150">
        <f>J249</f>
        <v>0</v>
      </c>
      <c r="K106" s="11"/>
      <c r="L106" s="147"/>
      <c r="M106" s="11"/>
      <c r="N106" s="11"/>
      <c r="O106" s="11"/>
      <c r="P106" s="11"/>
      <c r="Q106" s="11"/>
      <c r="R106" s="11"/>
      <c r="S106" s="11"/>
      <c r="T106" s="11"/>
      <c r="U106" s="11"/>
      <c r="V106" s="11"/>
    </row>
    <row r="107" spans="1:22" ht="13.2" x14ac:dyDescent="0.2">
      <c r="A107" s="11"/>
      <c r="B107" s="147"/>
      <c r="C107" s="11"/>
      <c r="D107" s="148"/>
      <c r="E107" s="149" t="str">
        <f>F252</f>
        <v>99 Staveništní přesun hmot</v>
      </c>
      <c r="F107" s="149"/>
      <c r="G107" s="149"/>
      <c r="H107" s="149"/>
      <c r="I107" s="149"/>
      <c r="J107" s="150">
        <f>J252</f>
        <v>0</v>
      </c>
      <c r="K107" s="11"/>
      <c r="L107" s="147"/>
      <c r="M107" s="11"/>
      <c r="N107" s="11"/>
      <c r="O107" s="11"/>
      <c r="P107" s="11"/>
      <c r="Q107" s="11"/>
      <c r="R107" s="11"/>
      <c r="S107" s="11"/>
      <c r="T107" s="11"/>
      <c r="U107" s="11"/>
      <c r="V107" s="11"/>
    </row>
    <row r="108" spans="1:22" ht="13.2" x14ac:dyDescent="0.2">
      <c r="A108" s="11"/>
      <c r="B108" s="147"/>
      <c r="C108" s="11"/>
      <c r="D108" s="148"/>
      <c r="E108" s="149" t="str">
        <f>F267</f>
        <v>D96 Přesuny suti a vybouraných hmot</v>
      </c>
      <c r="F108" s="149"/>
      <c r="G108" s="149"/>
      <c r="H108" s="149"/>
      <c r="I108" s="149"/>
      <c r="J108" s="150">
        <f>J267</f>
        <v>0</v>
      </c>
      <c r="K108" s="11"/>
      <c r="L108" s="147"/>
      <c r="M108" s="11"/>
      <c r="N108" s="11"/>
      <c r="O108" s="11"/>
      <c r="P108" s="11"/>
      <c r="Q108" s="11"/>
      <c r="R108" s="11"/>
      <c r="S108" s="11"/>
      <c r="T108" s="11"/>
      <c r="U108" s="11"/>
      <c r="V108" s="11"/>
    </row>
    <row r="109" spans="1:22" ht="13.2" x14ac:dyDescent="0.2">
      <c r="A109" s="11"/>
      <c r="B109" s="147"/>
      <c r="C109" s="11"/>
      <c r="D109" s="148"/>
      <c r="E109" s="149"/>
      <c r="F109" s="149"/>
      <c r="G109" s="149"/>
      <c r="H109" s="149"/>
      <c r="I109" s="149"/>
      <c r="J109" s="149"/>
      <c r="K109" s="11"/>
      <c r="L109" s="147"/>
      <c r="M109" s="11"/>
      <c r="N109" s="11"/>
      <c r="O109" s="11"/>
      <c r="P109" s="11"/>
      <c r="Q109" s="11"/>
      <c r="R109" s="11"/>
      <c r="S109" s="11"/>
      <c r="T109" s="11"/>
      <c r="U109" s="11"/>
      <c r="V109" s="11"/>
    </row>
    <row r="110" spans="1:22" x14ac:dyDescent="0.2">
      <c r="A110" s="1"/>
      <c r="B110" s="32"/>
      <c r="C110" s="1"/>
      <c r="D110" s="1"/>
      <c r="E110" s="1"/>
      <c r="F110" s="1"/>
      <c r="G110" s="1"/>
      <c r="H110" s="1"/>
      <c r="I110" s="1"/>
      <c r="J110" s="1"/>
      <c r="K110" s="1"/>
      <c r="L110" s="32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x14ac:dyDescent="0.2">
      <c r="A111" s="1"/>
      <c r="B111" s="44"/>
      <c r="C111" s="45"/>
      <c r="D111" s="45"/>
      <c r="E111" s="45"/>
      <c r="F111" s="45"/>
      <c r="G111" s="45"/>
      <c r="H111" s="45"/>
      <c r="I111" s="45"/>
      <c r="J111" s="45"/>
      <c r="K111" s="45"/>
      <c r="L111" s="32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5" spans="1:22" x14ac:dyDescent="0.2">
      <c r="A115" s="1"/>
      <c r="B115" s="46"/>
      <c r="C115" s="47"/>
      <c r="D115" s="47"/>
      <c r="E115" s="47"/>
      <c r="F115" s="47"/>
      <c r="G115" s="47"/>
      <c r="H115" s="47"/>
      <c r="I115" s="47"/>
      <c r="J115" s="47"/>
      <c r="K115" s="47"/>
      <c r="L115" s="32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7.399999999999999" x14ac:dyDescent="0.2">
      <c r="A116" s="1"/>
      <c r="B116" s="32"/>
      <c r="C116" s="21" t="s">
        <v>101</v>
      </c>
      <c r="D116" s="1"/>
      <c r="E116" s="1"/>
      <c r="F116" s="1"/>
      <c r="G116" s="1"/>
      <c r="H116" s="1"/>
      <c r="I116" s="1"/>
      <c r="J116" s="1"/>
      <c r="K116" s="1"/>
      <c r="L116" s="32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x14ac:dyDescent="0.2">
      <c r="A117" s="1"/>
      <c r="B117" s="32"/>
      <c r="C117" s="1"/>
      <c r="D117" s="1"/>
      <c r="E117" s="1"/>
      <c r="F117" s="1"/>
      <c r="G117" s="1"/>
      <c r="H117" s="1"/>
      <c r="I117" s="1"/>
      <c r="J117" s="1"/>
      <c r="K117" s="1"/>
      <c r="L117" s="32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3.2" x14ac:dyDescent="0.2">
      <c r="A118" s="1"/>
      <c r="B118" s="32"/>
      <c r="C118" s="27" t="s">
        <v>15</v>
      </c>
      <c r="D118" s="1"/>
      <c r="E118" s="1"/>
      <c r="F118" s="1"/>
      <c r="G118" s="1"/>
      <c r="H118" s="1"/>
      <c r="I118" s="1"/>
      <c r="J118" s="1"/>
      <c r="K118" s="1"/>
      <c r="L118" s="32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3.2" x14ac:dyDescent="0.2">
      <c r="A119" s="1"/>
      <c r="B119" s="32"/>
      <c r="C119" s="1"/>
      <c r="D119" s="1"/>
      <c r="E119" s="261" t="str">
        <f>E7</f>
        <v>Dolní Dvořiště (č. p. 157 - č. p. 40) - OBNOVA VODOVODU A KANALIZACE, Dolní Dvořiště (č. p. 157 - č. p. 40) - OBNOVA KOMUNIKACE</v>
      </c>
      <c r="F119" s="262"/>
      <c r="G119" s="262"/>
      <c r="H119" s="262"/>
      <c r="I119" s="1"/>
      <c r="J119" s="1"/>
      <c r="K119" s="1"/>
      <c r="L119" s="32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3.2" x14ac:dyDescent="0.2">
      <c r="A120" s="1"/>
      <c r="B120" s="32"/>
      <c r="C120" s="27" t="s">
        <v>93</v>
      </c>
      <c r="D120" s="1"/>
      <c r="E120" s="1"/>
      <c r="F120" s="1"/>
      <c r="G120" s="1"/>
      <c r="H120" s="1"/>
      <c r="I120" s="1"/>
      <c r="J120" s="1"/>
      <c r="K120" s="1"/>
      <c r="L120" s="32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x14ac:dyDescent="0.2">
      <c r="A121" s="1"/>
      <c r="B121" s="32"/>
      <c r="C121" s="1"/>
      <c r="D121" s="1"/>
      <c r="E121" s="240" t="str">
        <f>E9</f>
        <v>SO101 - Obnova komunikace</v>
      </c>
      <c r="F121" s="260"/>
      <c r="G121" s="260"/>
      <c r="H121" s="260"/>
      <c r="I121" s="1"/>
      <c r="J121" s="1"/>
      <c r="K121" s="1"/>
      <c r="L121" s="32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x14ac:dyDescent="0.2">
      <c r="A122" s="1"/>
      <c r="B122" s="32"/>
      <c r="C122" s="1"/>
      <c r="D122" s="1"/>
      <c r="E122" s="1"/>
      <c r="F122" s="1"/>
      <c r="G122" s="1"/>
      <c r="H122" s="1"/>
      <c r="I122" s="1"/>
      <c r="J122" s="1"/>
      <c r="K122" s="1"/>
      <c r="L122" s="32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3.2" x14ac:dyDescent="0.2">
      <c r="A123" s="1"/>
      <c r="B123" s="32"/>
      <c r="C123" s="27" t="s">
        <v>18</v>
      </c>
      <c r="D123" s="1"/>
      <c r="E123" s="1"/>
      <c r="F123" s="25" t="str">
        <f>F12</f>
        <v xml:space="preserve"> </v>
      </c>
      <c r="G123" s="1"/>
      <c r="H123" s="1"/>
      <c r="I123" s="27" t="s">
        <v>20</v>
      </c>
      <c r="J123" s="52" t="str">
        <f>IF(J12="","",J12)</f>
        <v/>
      </c>
      <c r="K123" s="1"/>
      <c r="L123" s="32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x14ac:dyDescent="0.2">
      <c r="A124" s="1"/>
      <c r="B124" s="32"/>
      <c r="C124" s="1"/>
      <c r="D124" s="1"/>
      <c r="E124" s="1"/>
      <c r="F124" s="1"/>
      <c r="G124" s="1"/>
      <c r="H124" s="1"/>
      <c r="I124" s="1"/>
      <c r="J124" s="1"/>
      <c r="K124" s="1"/>
      <c r="L124" s="32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39.6" x14ac:dyDescent="0.2">
      <c r="A125" s="1"/>
      <c r="B125" s="32"/>
      <c r="C125" s="27" t="s">
        <v>21</v>
      </c>
      <c r="D125" s="1"/>
      <c r="E125" s="1"/>
      <c r="F125" s="25" t="str">
        <f>E15</f>
        <v>Obec Dolní Dvořiště, 382 72 Dolní Dvořiště 62</v>
      </c>
      <c r="G125" s="1"/>
      <c r="H125" s="1"/>
      <c r="I125" s="27" t="s">
        <v>26</v>
      </c>
      <c r="J125" s="30" t="str">
        <f>E21</f>
        <v>Jiří Sváček - VHS, Miroslav Vávra - DS</v>
      </c>
      <c r="K125" s="1"/>
      <c r="L125" s="32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3.2" x14ac:dyDescent="0.2">
      <c r="A126" s="1"/>
      <c r="B126" s="32"/>
      <c r="C126" s="27" t="s">
        <v>25</v>
      </c>
      <c r="D126" s="1"/>
      <c r="E126" s="1"/>
      <c r="F126" s="25" t="str">
        <f>IF(E18="","",E18)</f>
        <v/>
      </c>
      <c r="G126" s="1"/>
      <c r="H126" s="1"/>
      <c r="I126" s="27" t="s">
        <v>28</v>
      </c>
      <c r="J126" s="30" t="str">
        <f>E24</f>
        <v xml:space="preserve"> </v>
      </c>
      <c r="K126" s="1"/>
      <c r="L126" s="32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x14ac:dyDescent="0.2">
      <c r="A127" s="1"/>
      <c r="B127" s="32"/>
      <c r="C127" s="1"/>
      <c r="D127" s="1"/>
      <c r="E127" s="1"/>
      <c r="F127" s="1"/>
      <c r="G127" s="1"/>
      <c r="H127" s="1"/>
      <c r="I127" s="1"/>
      <c r="J127" s="1"/>
      <c r="K127" s="1"/>
      <c r="L127" s="32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45.6" x14ac:dyDescent="0.2">
      <c r="A128" s="9"/>
      <c r="B128" s="108"/>
      <c r="C128" s="109" t="s">
        <v>102</v>
      </c>
      <c r="D128" s="110" t="s">
        <v>55</v>
      </c>
      <c r="E128" s="110" t="s">
        <v>51</v>
      </c>
      <c r="F128" s="110" t="s">
        <v>52</v>
      </c>
      <c r="G128" s="110" t="s">
        <v>103</v>
      </c>
      <c r="H128" s="110" t="s">
        <v>104</v>
      </c>
      <c r="I128" s="110" t="s">
        <v>105</v>
      </c>
      <c r="J128" s="111" t="s">
        <v>97</v>
      </c>
      <c r="K128" s="112" t="s">
        <v>106</v>
      </c>
      <c r="L128" s="108"/>
      <c r="M128" s="59" t="s">
        <v>1</v>
      </c>
      <c r="N128" s="60" t="s">
        <v>34</v>
      </c>
      <c r="O128" s="60" t="s">
        <v>107</v>
      </c>
      <c r="P128" s="60" t="s">
        <v>108</v>
      </c>
      <c r="Q128" s="60" t="s">
        <v>109</v>
      </c>
      <c r="R128" s="60" t="s">
        <v>110</v>
      </c>
      <c r="S128" s="60" t="s">
        <v>111</v>
      </c>
      <c r="T128" s="61" t="s">
        <v>112</v>
      </c>
      <c r="U128" s="9"/>
      <c r="V128" s="9"/>
    </row>
    <row r="129" spans="1:22" ht="15.6" x14ac:dyDescent="0.3">
      <c r="A129" s="1"/>
      <c r="B129" s="32"/>
      <c r="C129" s="64" t="s">
        <v>113</v>
      </c>
      <c r="D129" s="1"/>
      <c r="E129" s="1"/>
      <c r="F129" s="1"/>
      <c r="G129" s="1"/>
      <c r="H129" s="1"/>
      <c r="I129" s="1"/>
      <c r="J129" s="113">
        <f>J178+J185+J193+J198+J219+J225+J228+J244+J249+J252+J267</f>
        <v>0</v>
      </c>
      <c r="K129" s="1"/>
      <c r="L129" s="32"/>
      <c r="M129" s="62"/>
      <c r="N129" s="53"/>
      <c r="O129" s="53"/>
      <c r="P129" s="114">
        <f>P130</f>
        <v>0</v>
      </c>
      <c r="Q129" s="53"/>
      <c r="R129" s="114">
        <f>R130</f>
        <v>0</v>
      </c>
      <c r="S129" s="53"/>
      <c r="T129" s="115">
        <f>T130</f>
        <v>0</v>
      </c>
      <c r="U129" s="1"/>
      <c r="V129" s="1"/>
    </row>
    <row r="132" spans="1:22" ht="13.2" x14ac:dyDescent="0.25">
      <c r="C132" s="215" t="s">
        <v>1759</v>
      </c>
      <c r="E132" s="206" t="s">
        <v>77</v>
      </c>
      <c r="F132" s="207" t="s">
        <v>186</v>
      </c>
      <c r="G132" s="208"/>
      <c r="H132" s="209"/>
      <c r="I132" s="209"/>
      <c r="J132" s="210"/>
    </row>
    <row r="133" spans="1:22" x14ac:dyDescent="0.2">
      <c r="C133" s="216">
        <v>1</v>
      </c>
      <c r="E133" s="195" t="s">
        <v>1550</v>
      </c>
      <c r="F133" s="196" t="s">
        <v>1551</v>
      </c>
      <c r="G133" s="197" t="s">
        <v>421</v>
      </c>
      <c r="H133" s="198">
        <v>5</v>
      </c>
      <c r="I133" s="220"/>
      <c r="J133" s="199">
        <f>H133*I133</f>
        <v>0</v>
      </c>
    </row>
    <row r="134" spans="1:22" x14ac:dyDescent="0.2">
      <c r="C134" s="216">
        <v>2</v>
      </c>
      <c r="E134" s="195" t="s">
        <v>1552</v>
      </c>
      <c r="F134" s="196" t="s">
        <v>1553</v>
      </c>
      <c r="G134" s="197" t="s">
        <v>217</v>
      </c>
      <c r="H134" s="198">
        <v>128</v>
      </c>
      <c r="I134" s="220"/>
      <c r="J134" s="199">
        <f>H134*I134</f>
        <v>0</v>
      </c>
    </row>
    <row r="135" spans="1:22" ht="13.2" x14ac:dyDescent="0.25">
      <c r="C135" s="217"/>
      <c r="E135" s="211"/>
      <c r="F135" s="264" t="s">
        <v>1662</v>
      </c>
      <c r="G135" s="265"/>
      <c r="H135" s="212">
        <v>96</v>
      </c>
      <c r="I135" s="213"/>
      <c r="J135" s="214"/>
    </row>
    <row r="136" spans="1:22" ht="13.2" x14ac:dyDescent="0.25">
      <c r="C136" s="217"/>
      <c r="E136" s="211"/>
      <c r="F136" s="264" t="s">
        <v>1663</v>
      </c>
      <c r="G136" s="265"/>
      <c r="H136" s="212">
        <v>32</v>
      </c>
      <c r="I136" s="213"/>
      <c r="J136" s="214"/>
    </row>
    <row r="137" spans="1:22" x14ac:dyDescent="0.2">
      <c r="C137" s="216">
        <v>3</v>
      </c>
      <c r="E137" s="195" t="s">
        <v>1554</v>
      </c>
      <c r="F137" s="196" t="s">
        <v>1555</v>
      </c>
      <c r="G137" s="197" t="s">
        <v>217</v>
      </c>
      <c r="H137" s="198">
        <v>2344</v>
      </c>
      <c r="I137" s="220"/>
      <c r="J137" s="199">
        <f>H137*I137</f>
        <v>0</v>
      </c>
    </row>
    <row r="138" spans="1:22" ht="13.2" x14ac:dyDescent="0.25">
      <c r="C138" s="217"/>
      <c r="E138" s="211"/>
      <c r="F138" s="264" t="s">
        <v>1664</v>
      </c>
      <c r="G138" s="265"/>
      <c r="H138" s="212">
        <v>2344</v>
      </c>
      <c r="I138" s="213"/>
      <c r="J138" s="214"/>
    </row>
    <row r="139" spans="1:22" x14ac:dyDescent="0.2">
      <c r="C139" s="216">
        <v>4</v>
      </c>
      <c r="E139" s="195" t="s">
        <v>1556</v>
      </c>
      <c r="F139" s="196" t="s">
        <v>1557</v>
      </c>
      <c r="G139" s="197" t="s">
        <v>217</v>
      </c>
      <c r="H139" s="198">
        <v>117.2</v>
      </c>
      <c r="I139" s="220"/>
      <c r="J139" s="199">
        <f>H139*I139</f>
        <v>0</v>
      </c>
    </row>
    <row r="140" spans="1:22" ht="13.2" x14ac:dyDescent="0.25">
      <c r="C140" s="217"/>
      <c r="E140" s="211"/>
      <c r="F140" s="264" t="s">
        <v>1665</v>
      </c>
      <c r="G140" s="265"/>
      <c r="H140" s="212">
        <v>117.2</v>
      </c>
      <c r="I140" s="213"/>
      <c r="J140" s="214"/>
    </row>
    <row r="141" spans="1:22" x14ac:dyDescent="0.2">
      <c r="C141" s="216">
        <v>5</v>
      </c>
      <c r="E141" s="195" t="s">
        <v>1558</v>
      </c>
      <c r="F141" s="196" t="s">
        <v>1559</v>
      </c>
      <c r="G141" s="197" t="s">
        <v>217</v>
      </c>
      <c r="H141" s="198">
        <v>2226.8000000000002</v>
      </c>
      <c r="I141" s="220"/>
      <c r="J141" s="199">
        <f>H141*I141</f>
        <v>0</v>
      </c>
    </row>
    <row r="142" spans="1:22" ht="13.2" x14ac:dyDescent="0.25">
      <c r="C142" s="217"/>
      <c r="E142" s="211"/>
      <c r="F142" s="264" t="s">
        <v>1666</v>
      </c>
      <c r="G142" s="265"/>
      <c r="H142" s="212">
        <v>2226.8000000000002</v>
      </c>
      <c r="I142" s="213"/>
      <c r="J142" s="214"/>
    </row>
    <row r="143" spans="1:22" x14ac:dyDescent="0.2">
      <c r="C143" s="216">
        <v>6</v>
      </c>
      <c r="E143" s="195" t="s">
        <v>1560</v>
      </c>
      <c r="F143" s="196" t="s">
        <v>1561</v>
      </c>
      <c r="G143" s="197" t="s">
        <v>189</v>
      </c>
      <c r="H143" s="198">
        <v>277</v>
      </c>
      <c r="I143" s="220"/>
      <c r="J143" s="199">
        <f>H143*I143</f>
        <v>0</v>
      </c>
    </row>
    <row r="144" spans="1:22" ht="13.2" x14ac:dyDescent="0.25">
      <c r="C144" s="217"/>
      <c r="E144" s="211"/>
      <c r="F144" s="264" t="s">
        <v>1667</v>
      </c>
      <c r="G144" s="265"/>
      <c r="H144" s="212">
        <v>277</v>
      </c>
      <c r="I144" s="213"/>
      <c r="J144" s="214"/>
    </row>
    <row r="145" spans="3:10" ht="20.399999999999999" x14ac:dyDescent="0.2">
      <c r="C145" s="216">
        <v>7</v>
      </c>
      <c r="E145" s="195" t="s">
        <v>1562</v>
      </c>
      <c r="F145" s="196" t="s">
        <v>1563</v>
      </c>
      <c r="G145" s="197" t="s">
        <v>189</v>
      </c>
      <c r="H145" s="198">
        <v>189</v>
      </c>
      <c r="I145" s="220"/>
      <c r="J145" s="199">
        <f>H145*I145</f>
        <v>0</v>
      </c>
    </row>
    <row r="146" spans="3:10" ht="13.2" x14ac:dyDescent="0.25">
      <c r="C146" s="217"/>
      <c r="E146" s="211"/>
      <c r="F146" s="264" t="s">
        <v>1668</v>
      </c>
      <c r="G146" s="265"/>
      <c r="H146" s="212">
        <v>189</v>
      </c>
      <c r="I146" s="213"/>
      <c r="J146" s="214"/>
    </row>
    <row r="147" spans="3:10" ht="20.399999999999999" x14ac:dyDescent="0.2">
      <c r="C147" s="216">
        <v>8</v>
      </c>
      <c r="E147" s="195" t="s">
        <v>1564</v>
      </c>
      <c r="F147" s="196" t="s">
        <v>1565</v>
      </c>
      <c r="G147" s="197" t="s">
        <v>221</v>
      </c>
      <c r="H147" s="198">
        <v>16.77</v>
      </c>
      <c r="I147" s="220"/>
      <c r="J147" s="199">
        <f>H147*I147</f>
        <v>0</v>
      </c>
    </row>
    <row r="148" spans="3:10" ht="13.2" x14ac:dyDescent="0.25">
      <c r="C148" s="217"/>
      <c r="E148" s="211"/>
      <c r="F148" s="264" t="s">
        <v>1669</v>
      </c>
      <c r="G148" s="265"/>
      <c r="H148" s="212">
        <v>5.6550000000000002</v>
      </c>
      <c r="I148" s="213"/>
      <c r="J148" s="214"/>
    </row>
    <row r="149" spans="3:10" ht="13.2" x14ac:dyDescent="0.25">
      <c r="C149" s="217"/>
      <c r="E149" s="211"/>
      <c r="F149" s="264" t="s">
        <v>1670</v>
      </c>
      <c r="G149" s="265"/>
      <c r="H149" s="212">
        <v>5.1150000000000002</v>
      </c>
      <c r="I149" s="213"/>
      <c r="J149" s="214"/>
    </row>
    <row r="150" spans="3:10" ht="13.2" x14ac:dyDescent="0.25">
      <c r="C150" s="217"/>
      <c r="E150" s="211"/>
      <c r="F150" s="264" t="s">
        <v>1671</v>
      </c>
      <c r="G150" s="265"/>
      <c r="H150" s="212">
        <v>6</v>
      </c>
      <c r="I150" s="213"/>
      <c r="J150" s="214"/>
    </row>
    <row r="151" spans="3:10" x14ac:dyDescent="0.2">
      <c r="C151" s="216">
        <v>9</v>
      </c>
      <c r="E151" s="195" t="s">
        <v>1566</v>
      </c>
      <c r="F151" s="196" t="s">
        <v>1567</v>
      </c>
      <c r="G151" s="197" t="s">
        <v>221</v>
      </c>
      <c r="H151" s="198">
        <v>54.155000000000001</v>
      </c>
      <c r="I151" s="220"/>
      <c r="J151" s="199">
        <f>H151*I151</f>
        <v>0</v>
      </c>
    </row>
    <row r="152" spans="3:10" ht="13.2" x14ac:dyDescent="0.25">
      <c r="C152" s="217"/>
      <c r="E152" s="211"/>
      <c r="F152" s="264" t="s">
        <v>1672</v>
      </c>
      <c r="G152" s="265"/>
      <c r="H152" s="212">
        <v>41.225000000000001</v>
      </c>
      <c r="I152" s="213"/>
      <c r="J152" s="214"/>
    </row>
    <row r="153" spans="3:10" ht="13.2" x14ac:dyDescent="0.25">
      <c r="C153" s="217"/>
      <c r="E153" s="211"/>
      <c r="F153" s="264" t="s">
        <v>1673</v>
      </c>
      <c r="G153" s="265"/>
      <c r="H153" s="212">
        <v>12.93</v>
      </c>
      <c r="I153" s="213"/>
      <c r="J153" s="214"/>
    </row>
    <row r="154" spans="3:10" x14ac:dyDescent="0.2">
      <c r="C154" s="216">
        <v>10</v>
      </c>
      <c r="E154" s="195" t="s">
        <v>1568</v>
      </c>
      <c r="F154" s="196" t="s">
        <v>1569</v>
      </c>
      <c r="G154" s="197" t="s">
        <v>221</v>
      </c>
      <c r="H154" s="198">
        <v>54.16</v>
      </c>
      <c r="I154" s="220"/>
      <c r="J154" s="199">
        <f>H154*I154</f>
        <v>0</v>
      </c>
    </row>
    <row r="155" spans="3:10" x14ac:dyDescent="0.2">
      <c r="C155" s="216">
        <v>11</v>
      </c>
      <c r="E155" s="195" t="s">
        <v>1570</v>
      </c>
      <c r="F155" s="196" t="s">
        <v>1571</v>
      </c>
      <c r="G155" s="197" t="s">
        <v>221</v>
      </c>
      <c r="H155" s="198">
        <v>385.39800000000002</v>
      </c>
      <c r="I155" s="220"/>
      <c r="J155" s="199">
        <f>H155*I155</f>
        <v>0</v>
      </c>
    </row>
    <row r="156" spans="3:10" ht="13.2" x14ac:dyDescent="0.25">
      <c r="C156" s="217"/>
      <c r="E156" s="211"/>
      <c r="F156" s="264" t="s">
        <v>1674</v>
      </c>
      <c r="G156" s="265"/>
      <c r="H156" s="212">
        <v>385.39800000000002</v>
      </c>
      <c r="I156" s="213"/>
      <c r="J156" s="214"/>
    </row>
    <row r="157" spans="3:10" x14ac:dyDescent="0.2">
      <c r="C157" s="216">
        <v>12</v>
      </c>
      <c r="E157" s="195" t="s">
        <v>1572</v>
      </c>
      <c r="F157" s="196" t="s">
        <v>1573</v>
      </c>
      <c r="G157" s="197" t="s">
        <v>221</v>
      </c>
      <c r="H157" s="198">
        <v>385.39</v>
      </c>
      <c r="I157" s="220"/>
      <c r="J157" s="199">
        <f>H157*I157</f>
        <v>0</v>
      </c>
    </row>
    <row r="158" spans="3:10" x14ac:dyDescent="0.2">
      <c r="C158" s="216">
        <v>13</v>
      </c>
      <c r="E158" s="195" t="s">
        <v>1574</v>
      </c>
      <c r="F158" s="196" t="s">
        <v>1575</v>
      </c>
      <c r="G158" s="197" t="s">
        <v>221</v>
      </c>
      <c r="H158" s="198">
        <v>78.328000000000003</v>
      </c>
      <c r="I158" s="220"/>
      <c r="J158" s="199">
        <f>H158*I158</f>
        <v>0</v>
      </c>
    </row>
    <row r="159" spans="3:10" ht="13.2" x14ac:dyDescent="0.25">
      <c r="C159" s="217"/>
      <c r="E159" s="211"/>
      <c r="F159" s="264" t="s">
        <v>1675</v>
      </c>
      <c r="G159" s="265"/>
      <c r="H159" s="212">
        <v>69.28</v>
      </c>
      <c r="I159" s="213"/>
      <c r="J159" s="214"/>
    </row>
    <row r="160" spans="3:10" ht="13.2" x14ac:dyDescent="0.25">
      <c r="C160" s="217"/>
      <c r="E160" s="211"/>
      <c r="F160" s="264" t="s">
        <v>1676</v>
      </c>
      <c r="G160" s="265"/>
      <c r="H160" s="212">
        <v>9.048</v>
      </c>
      <c r="I160" s="213"/>
      <c r="J160" s="214"/>
    </row>
    <row r="161" spans="3:10" x14ac:dyDescent="0.2">
      <c r="C161" s="216">
        <v>14</v>
      </c>
      <c r="E161" s="195" t="s">
        <v>1576</v>
      </c>
      <c r="F161" s="196" t="s">
        <v>1577</v>
      </c>
      <c r="G161" s="197" t="s">
        <v>221</v>
      </c>
      <c r="H161" s="198">
        <v>78.3</v>
      </c>
      <c r="I161" s="220"/>
      <c r="J161" s="199">
        <f>H161*I161</f>
        <v>0</v>
      </c>
    </row>
    <row r="162" spans="3:10" x14ac:dyDescent="0.2">
      <c r="C162" s="216">
        <v>15</v>
      </c>
      <c r="E162" s="195" t="s">
        <v>1578</v>
      </c>
      <c r="F162" s="196" t="s">
        <v>1579</v>
      </c>
      <c r="G162" s="197" t="s">
        <v>221</v>
      </c>
      <c r="H162" s="198">
        <v>517.85</v>
      </c>
      <c r="I162" s="220"/>
      <c r="J162" s="199">
        <f>H162*I162</f>
        <v>0</v>
      </c>
    </row>
    <row r="163" spans="3:10" ht="13.2" x14ac:dyDescent="0.25">
      <c r="C163" s="217"/>
      <c r="E163" s="211"/>
      <c r="F163" s="264" t="s">
        <v>1677</v>
      </c>
      <c r="G163" s="265"/>
      <c r="H163" s="212">
        <v>385.39</v>
      </c>
      <c r="I163" s="213"/>
      <c r="J163" s="214"/>
    </row>
    <row r="164" spans="3:10" ht="13.2" x14ac:dyDescent="0.25">
      <c r="C164" s="217"/>
      <c r="E164" s="211"/>
      <c r="F164" s="264" t="s">
        <v>1678</v>
      </c>
      <c r="G164" s="265"/>
      <c r="H164" s="212">
        <v>78.3</v>
      </c>
      <c r="I164" s="213"/>
      <c r="J164" s="214"/>
    </row>
    <row r="165" spans="3:10" ht="13.2" x14ac:dyDescent="0.25">
      <c r="C165" s="217"/>
      <c r="E165" s="211"/>
      <c r="F165" s="264" t="s">
        <v>1679</v>
      </c>
      <c r="G165" s="265"/>
      <c r="H165" s="212">
        <v>54.16</v>
      </c>
      <c r="I165" s="213"/>
      <c r="J165" s="214"/>
    </row>
    <row r="166" spans="3:10" x14ac:dyDescent="0.2">
      <c r="C166" s="216">
        <v>16</v>
      </c>
      <c r="E166" s="195" t="s">
        <v>1580</v>
      </c>
      <c r="F166" s="196" t="s">
        <v>1581</v>
      </c>
      <c r="G166" s="197" t="s">
        <v>221</v>
      </c>
      <c r="H166" s="198">
        <v>517.85</v>
      </c>
      <c r="I166" s="220"/>
      <c r="J166" s="199">
        <f>H166*I166</f>
        <v>0</v>
      </c>
    </row>
    <row r="167" spans="3:10" x14ac:dyDescent="0.2">
      <c r="C167" s="216">
        <v>17</v>
      </c>
      <c r="E167" s="195" t="s">
        <v>1582</v>
      </c>
      <c r="F167" s="196" t="s">
        <v>1583</v>
      </c>
      <c r="G167" s="197" t="s">
        <v>272</v>
      </c>
      <c r="H167" s="198">
        <v>802.43499999999995</v>
      </c>
      <c r="I167" s="220"/>
      <c r="J167" s="199">
        <f>H167*I167</f>
        <v>0</v>
      </c>
    </row>
    <row r="168" spans="3:10" ht="13.2" x14ac:dyDescent="0.25">
      <c r="C168" s="217"/>
      <c r="E168" s="211"/>
      <c r="F168" s="264" t="s">
        <v>1680</v>
      </c>
      <c r="G168" s="265"/>
      <c r="H168" s="212">
        <v>864.80949999999996</v>
      </c>
      <c r="I168" s="213"/>
      <c r="J168" s="214"/>
    </row>
    <row r="169" spans="3:10" ht="13.2" x14ac:dyDescent="0.25">
      <c r="C169" s="217"/>
      <c r="E169" s="211"/>
      <c r="F169" s="264" t="s">
        <v>1681</v>
      </c>
      <c r="G169" s="265"/>
      <c r="H169" s="212">
        <v>-62.374499999999998</v>
      </c>
      <c r="I169" s="213"/>
      <c r="J169" s="214"/>
    </row>
    <row r="170" spans="3:10" x14ac:dyDescent="0.2">
      <c r="C170" s="216">
        <v>18</v>
      </c>
      <c r="E170" s="195" t="s">
        <v>1584</v>
      </c>
      <c r="F170" s="196" t="s">
        <v>1585</v>
      </c>
      <c r="G170" s="197" t="s">
        <v>217</v>
      </c>
      <c r="H170" s="198">
        <v>1485</v>
      </c>
      <c r="I170" s="220"/>
      <c r="J170" s="199">
        <f>H170*I170</f>
        <v>0</v>
      </c>
    </row>
    <row r="171" spans="3:10" x14ac:dyDescent="0.2">
      <c r="C171" s="216">
        <v>19</v>
      </c>
      <c r="E171" s="195" t="s">
        <v>1586</v>
      </c>
      <c r="F171" s="196" t="s">
        <v>1587</v>
      </c>
      <c r="G171" s="197" t="s">
        <v>217</v>
      </c>
      <c r="H171" s="198">
        <v>2349.6</v>
      </c>
      <c r="I171" s="220"/>
      <c r="J171" s="199">
        <f>H171*I171</f>
        <v>0</v>
      </c>
    </row>
    <row r="172" spans="3:10" ht="20.399999999999999" x14ac:dyDescent="0.2">
      <c r="C172" s="216">
        <v>20</v>
      </c>
      <c r="E172" s="195" t="s">
        <v>1588</v>
      </c>
      <c r="F172" s="196" t="s">
        <v>1589</v>
      </c>
      <c r="G172" s="197" t="s">
        <v>217</v>
      </c>
      <c r="H172" s="198">
        <v>620</v>
      </c>
      <c r="I172" s="198"/>
      <c r="J172" s="199">
        <f>H172*I172</f>
        <v>0</v>
      </c>
    </row>
    <row r="173" spans="3:10" ht="13.2" x14ac:dyDescent="0.25">
      <c r="C173" s="217"/>
      <c r="E173" s="211"/>
      <c r="F173" s="264" t="s">
        <v>1682</v>
      </c>
      <c r="G173" s="265"/>
      <c r="H173" s="212">
        <v>620</v>
      </c>
      <c r="I173" s="213"/>
      <c r="J173" s="214"/>
    </row>
    <row r="174" spans="3:10" x14ac:dyDescent="0.2">
      <c r="C174" s="216">
        <v>21</v>
      </c>
      <c r="E174" s="195" t="s">
        <v>1590</v>
      </c>
      <c r="F174" s="196" t="s">
        <v>1591</v>
      </c>
      <c r="G174" s="197" t="s">
        <v>217</v>
      </c>
      <c r="H174" s="198">
        <v>1485</v>
      </c>
      <c r="I174" s="220"/>
      <c r="J174" s="199">
        <f>H174*I174</f>
        <v>0</v>
      </c>
    </row>
    <row r="175" spans="3:10" ht="13.2" x14ac:dyDescent="0.25">
      <c r="C175" s="217"/>
      <c r="E175" s="211"/>
      <c r="F175" s="264" t="s">
        <v>1683</v>
      </c>
      <c r="G175" s="265"/>
      <c r="H175" s="212">
        <v>1485</v>
      </c>
      <c r="I175" s="213"/>
      <c r="J175" s="214"/>
    </row>
    <row r="176" spans="3:10" x14ac:dyDescent="0.2">
      <c r="C176" s="216">
        <v>22</v>
      </c>
      <c r="E176" s="195" t="s">
        <v>1592</v>
      </c>
      <c r="F176" s="196" t="s">
        <v>1593</v>
      </c>
      <c r="G176" s="197" t="s">
        <v>326</v>
      </c>
      <c r="H176" s="198">
        <v>29.7</v>
      </c>
      <c r="I176" s="220"/>
      <c r="J176" s="199">
        <f>H176*I176</f>
        <v>0</v>
      </c>
    </row>
    <row r="177" spans="3:10" ht="13.2" x14ac:dyDescent="0.25">
      <c r="C177" s="217"/>
      <c r="E177" s="211"/>
      <c r="F177" s="264" t="s">
        <v>1684</v>
      </c>
      <c r="G177" s="265"/>
      <c r="H177" s="212">
        <v>29.7</v>
      </c>
      <c r="I177" s="213"/>
      <c r="J177" s="214"/>
    </row>
    <row r="178" spans="3:10" ht="13.2" x14ac:dyDescent="0.25">
      <c r="C178" s="218"/>
      <c r="E178" s="200" t="s">
        <v>1594</v>
      </c>
      <c r="F178" s="201" t="s">
        <v>1595</v>
      </c>
      <c r="G178" s="202"/>
      <c r="H178" s="203"/>
      <c r="I178" s="204"/>
      <c r="J178" s="205">
        <f>SUM(J132:J177)</f>
        <v>0</v>
      </c>
    </row>
    <row r="179" spans="3:10" ht="13.2" x14ac:dyDescent="0.25">
      <c r="C179" s="215" t="s">
        <v>1759</v>
      </c>
      <c r="E179" s="206" t="s">
        <v>79</v>
      </c>
      <c r="F179" s="207" t="s">
        <v>1596</v>
      </c>
      <c r="G179" s="208"/>
      <c r="H179" s="209"/>
      <c r="I179" s="209"/>
      <c r="J179" s="210"/>
    </row>
    <row r="180" spans="3:10" ht="20.399999999999999" x14ac:dyDescent="0.2">
      <c r="C180" s="216">
        <v>23</v>
      </c>
      <c r="E180" s="195" t="s">
        <v>1597</v>
      </c>
      <c r="F180" s="196" t="s">
        <v>1598</v>
      </c>
      <c r="G180" s="197" t="s">
        <v>221</v>
      </c>
      <c r="H180" s="198">
        <v>69.28</v>
      </c>
      <c r="I180" s="220"/>
      <c r="J180" s="199">
        <f>H180*I180</f>
        <v>0</v>
      </c>
    </row>
    <row r="181" spans="3:10" x14ac:dyDescent="0.2">
      <c r="C181" s="216">
        <v>24</v>
      </c>
      <c r="E181" s="195" t="s">
        <v>1764</v>
      </c>
      <c r="F181" s="196" t="s">
        <v>1765</v>
      </c>
      <c r="G181" s="197" t="s">
        <v>189</v>
      </c>
      <c r="H181" s="198">
        <v>433</v>
      </c>
      <c r="I181" s="220"/>
      <c r="J181" s="199">
        <f>H181*I181</f>
        <v>0</v>
      </c>
    </row>
    <row r="182" spans="3:10" x14ac:dyDescent="0.2">
      <c r="C182" s="216">
        <v>25</v>
      </c>
      <c r="E182" s="195" t="s">
        <v>1599</v>
      </c>
      <c r="F182" s="196" t="s">
        <v>1600</v>
      </c>
      <c r="G182" s="197" t="s">
        <v>221</v>
      </c>
      <c r="H182" s="198">
        <v>9.5004000000000008</v>
      </c>
      <c r="I182" s="220"/>
      <c r="J182" s="199">
        <f>H182*I182</f>
        <v>0</v>
      </c>
    </row>
    <row r="183" spans="3:10" ht="13.2" x14ac:dyDescent="0.25">
      <c r="C183" s="217"/>
      <c r="E183" s="211"/>
      <c r="F183" s="264" t="s">
        <v>1685</v>
      </c>
      <c r="G183" s="265"/>
      <c r="H183" s="212">
        <v>9.5004000000000008</v>
      </c>
      <c r="I183" s="213"/>
      <c r="J183" s="214"/>
    </row>
    <row r="184" spans="3:10" x14ac:dyDescent="0.2">
      <c r="C184" s="216">
        <v>26</v>
      </c>
      <c r="E184" s="195" t="s">
        <v>1766</v>
      </c>
      <c r="F184" s="196" t="s">
        <v>1767</v>
      </c>
      <c r="G184" s="197" t="s">
        <v>189</v>
      </c>
      <c r="H184" s="198">
        <v>450</v>
      </c>
      <c r="I184" s="220"/>
      <c r="J184" s="199">
        <f>H184*I184</f>
        <v>0</v>
      </c>
    </row>
    <row r="185" spans="3:10" ht="13.2" x14ac:dyDescent="0.25">
      <c r="C185" s="218"/>
      <c r="E185" s="200" t="s">
        <v>1594</v>
      </c>
      <c r="F185" s="201" t="s">
        <v>1601</v>
      </c>
      <c r="G185" s="202"/>
      <c r="H185" s="203"/>
      <c r="I185" s="204"/>
      <c r="J185" s="205">
        <f>SUM(J179:J184)</f>
        <v>0</v>
      </c>
    </row>
    <row r="186" spans="3:10" ht="13.2" x14ac:dyDescent="0.25">
      <c r="C186" s="215" t="s">
        <v>1759</v>
      </c>
      <c r="E186" s="206" t="s">
        <v>128</v>
      </c>
      <c r="F186" s="207" t="s">
        <v>1602</v>
      </c>
      <c r="G186" s="208"/>
      <c r="H186" s="209"/>
      <c r="I186" s="209"/>
      <c r="J186" s="210"/>
    </row>
    <row r="187" spans="3:10" x14ac:dyDescent="0.2">
      <c r="C187" s="216">
        <v>27</v>
      </c>
      <c r="E187" s="195" t="s">
        <v>1603</v>
      </c>
      <c r="F187" s="196" t="s">
        <v>1604</v>
      </c>
      <c r="G187" s="197" t="s">
        <v>272</v>
      </c>
      <c r="H187" s="198">
        <v>0.25480000000000003</v>
      </c>
      <c r="I187" s="220"/>
      <c r="J187" s="199">
        <f>H187*I187</f>
        <v>0</v>
      </c>
    </row>
    <row r="188" spans="3:10" ht="13.2" x14ac:dyDescent="0.25">
      <c r="C188" s="217"/>
      <c r="E188" s="211"/>
      <c r="F188" s="264" t="s">
        <v>1686</v>
      </c>
      <c r="G188" s="265"/>
      <c r="H188" s="212">
        <v>0.25480000000000003</v>
      </c>
      <c r="I188" s="213"/>
      <c r="J188" s="214"/>
    </row>
    <row r="189" spans="3:10" ht="20.399999999999999" x14ac:dyDescent="0.2">
      <c r="C189" s="216">
        <v>28</v>
      </c>
      <c r="E189" s="195" t="s">
        <v>1605</v>
      </c>
      <c r="F189" s="196" t="s">
        <v>1606</v>
      </c>
      <c r="G189" s="197" t="s">
        <v>217</v>
      </c>
      <c r="H189" s="198">
        <v>22.62</v>
      </c>
      <c r="I189" s="220"/>
      <c r="J189" s="199">
        <f>H189*I189</f>
        <v>0</v>
      </c>
    </row>
    <row r="190" spans="3:10" ht="13.2" x14ac:dyDescent="0.25">
      <c r="C190" s="217"/>
      <c r="E190" s="211"/>
      <c r="F190" s="264" t="s">
        <v>1687</v>
      </c>
      <c r="G190" s="265"/>
      <c r="H190" s="212">
        <v>22.62</v>
      </c>
      <c r="I190" s="213"/>
      <c r="J190" s="214"/>
    </row>
    <row r="191" spans="3:10" x14ac:dyDescent="0.2">
      <c r="C191" s="216">
        <v>29</v>
      </c>
      <c r="E191" s="195" t="s">
        <v>1607</v>
      </c>
      <c r="F191" s="196" t="s">
        <v>1608</v>
      </c>
      <c r="G191" s="197" t="s">
        <v>189</v>
      </c>
      <c r="H191" s="198">
        <v>37.700000000000003</v>
      </c>
      <c r="I191" s="220"/>
      <c r="J191" s="199">
        <f>H191*I191</f>
        <v>0</v>
      </c>
    </row>
    <row r="192" spans="3:10" ht="13.2" x14ac:dyDescent="0.25">
      <c r="C192" s="217"/>
      <c r="E192" s="211"/>
      <c r="F192" s="264" t="s">
        <v>1688</v>
      </c>
      <c r="G192" s="265"/>
      <c r="H192" s="212">
        <v>37.700000000000003</v>
      </c>
      <c r="I192" s="213"/>
      <c r="J192" s="214"/>
    </row>
    <row r="193" spans="3:10" ht="13.2" x14ac:dyDescent="0.25">
      <c r="C193" s="218"/>
      <c r="E193" s="200" t="s">
        <v>1594</v>
      </c>
      <c r="F193" s="201" t="s">
        <v>1609</v>
      </c>
      <c r="G193" s="202"/>
      <c r="H193" s="203"/>
      <c r="I193" s="204"/>
      <c r="J193" s="205">
        <f>SUM(J186:J192)</f>
        <v>0</v>
      </c>
    </row>
    <row r="194" spans="3:10" ht="13.2" x14ac:dyDescent="0.25">
      <c r="C194" s="215" t="s">
        <v>1759</v>
      </c>
      <c r="E194" s="206" t="s">
        <v>122</v>
      </c>
      <c r="F194" s="207" t="s">
        <v>335</v>
      </c>
      <c r="G194" s="208"/>
      <c r="H194" s="209"/>
      <c r="I194" s="209"/>
      <c r="J194" s="210"/>
    </row>
    <row r="195" spans="3:10" x14ac:dyDescent="0.2">
      <c r="C195" s="216">
        <v>30</v>
      </c>
      <c r="E195" s="195" t="s">
        <v>1610</v>
      </c>
      <c r="F195" s="196" t="s">
        <v>1611</v>
      </c>
      <c r="G195" s="197" t="s">
        <v>217</v>
      </c>
      <c r="H195" s="198">
        <v>866</v>
      </c>
      <c r="I195" s="220"/>
      <c r="J195" s="199">
        <f>H195*I195</f>
        <v>0</v>
      </c>
    </row>
    <row r="196" spans="3:10" ht="13.2" x14ac:dyDescent="0.25">
      <c r="C196" s="217"/>
      <c r="E196" s="211"/>
      <c r="F196" s="264" t="s">
        <v>1689</v>
      </c>
      <c r="G196" s="265"/>
      <c r="H196" s="212">
        <v>866</v>
      </c>
      <c r="I196" s="213"/>
      <c r="J196" s="214"/>
    </row>
    <row r="197" spans="3:10" x14ac:dyDescent="0.2">
      <c r="C197" s="216">
        <v>31</v>
      </c>
      <c r="E197" s="195" t="s">
        <v>1612</v>
      </c>
      <c r="F197" s="196" t="s">
        <v>1613</v>
      </c>
      <c r="G197" s="197" t="s">
        <v>217</v>
      </c>
      <c r="H197" s="198">
        <v>870</v>
      </c>
      <c r="I197" s="198"/>
      <c r="J197" s="199">
        <f>H197*I197</f>
        <v>0</v>
      </c>
    </row>
    <row r="198" spans="3:10" ht="13.2" x14ac:dyDescent="0.25">
      <c r="C198" s="218"/>
      <c r="E198" s="200" t="s">
        <v>1594</v>
      </c>
      <c r="F198" s="201" t="s">
        <v>1614</v>
      </c>
      <c r="G198" s="202"/>
      <c r="H198" s="203"/>
      <c r="I198" s="204"/>
      <c r="J198" s="205">
        <f>SUM(J194:J197)</f>
        <v>0</v>
      </c>
    </row>
    <row r="199" spans="3:10" ht="13.2" x14ac:dyDescent="0.25">
      <c r="C199" s="215" t="s">
        <v>1759</v>
      </c>
      <c r="E199" s="206" t="s">
        <v>116</v>
      </c>
      <c r="F199" s="207" t="s">
        <v>1615</v>
      </c>
      <c r="G199" s="208"/>
      <c r="H199" s="209"/>
      <c r="I199" s="209"/>
      <c r="J199" s="210"/>
    </row>
    <row r="200" spans="3:10" x14ac:dyDescent="0.2">
      <c r="C200" s="216">
        <v>32</v>
      </c>
      <c r="E200" s="195" t="s">
        <v>1616</v>
      </c>
      <c r="F200" s="196" t="s">
        <v>1617</v>
      </c>
      <c r="G200" s="197" t="s">
        <v>217</v>
      </c>
      <c r="H200" s="198">
        <v>2278</v>
      </c>
      <c r="I200" s="220"/>
      <c r="J200" s="199">
        <f>H200*I200</f>
        <v>0</v>
      </c>
    </row>
    <row r="201" spans="3:10" ht="13.2" x14ac:dyDescent="0.25">
      <c r="C201" s="217"/>
      <c r="E201" s="211"/>
      <c r="F201" s="264" t="s">
        <v>1690</v>
      </c>
      <c r="G201" s="265"/>
      <c r="H201" s="212">
        <v>2278</v>
      </c>
      <c r="I201" s="213"/>
      <c r="J201" s="214"/>
    </row>
    <row r="202" spans="3:10" x14ac:dyDescent="0.2">
      <c r="C202" s="216">
        <v>33</v>
      </c>
      <c r="E202" s="195" t="s">
        <v>1618</v>
      </c>
      <c r="F202" s="196" t="s">
        <v>1619</v>
      </c>
      <c r="G202" s="197" t="s">
        <v>217</v>
      </c>
      <c r="H202" s="198">
        <v>2421.1</v>
      </c>
      <c r="I202" s="220"/>
      <c r="J202" s="199">
        <f>H202*I202</f>
        <v>0</v>
      </c>
    </row>
    <row r="203" spans="3:10" ht="13.2" x14ac:dyDescent="0.25">
      <c r="C203" s="217"/>
      <c r="E203" s="211"/>
      <c r="F203" s="264" t="s">
        <v>1691</v>
      </c>
      <c r="G203" s="265"/>
      <c r="H203" s="212">
        <v>2421.1</v>
      </c>
      <c r="I203" s="213"/>
      <c r="J203" s="214"/>
    </row>
    <row r="204" spans="3:10" ht="20.399999999999999" x14ac:dyDescent="0.2">
      <c r="C204" s="216">
        <v>34</v>
      </c>
      <c r="E204" s="195" t="s">
        <v>1620</v>
      </c>
      <c r="F204" s="196" t="s">
        <v>1621</v>
      </c>
      <c r="G204" s="197" t="s">
        <v>217</v>
      </c>
      <c r="H204" s="198">
        <v>153</v>
      </c>
      <c r="I204" s="220"/>
      <c r="J204" s="199">
        <f>H204*I204</f>
        <v>0</v>
      </c>
    </row>
    <row r="205" spans="3:10" ht="13.2" x14ac:dyDescent="0.25">
      <c r="C205" s="217"/>
      <c r="E205" s="211"/>
      <c r="F205" s="264" t="s">
        <v>1692</v>
      </c>
      <c r="G205" s="265"/>
      <c r="H205" s="212">
        <v>135.80000000000001</v>
      </c>
      <c r="I205" s="213"/>
      <c r="J205" s="214"/>
    </row>
    <row r="206" spans="3:10" ht="13.2" x14ac:dyDescent="0.25">
      <c r="C206" s="217"/>
      <c r="E206" s="211"/>
      <c r="F206" s="264" t="s">
        <v>1693</v>
      </c>
      <c r="G206" s="265"/>
      <c r="H206" s="212">
        <v>17.2</v>
      </c>
      <c r="I206" s="213"/>
      <c r="J206" s="214"/>
    </row>
    <row r="207" spans="3:10" ht="20.399999999999999" x14ac:dyDescent="0.2">
      <c r="C207" s="216">
        <v>35</v>
      </c>
      <c r="E207" s="195" t="s">
        <v>1622</v>
      </c>
      <c r="F207" s="196" t="s">
        <v>1623</v>
      </c>
      <c r="G207" s="197" t="s">
        <v>217</v>
      </c>
      <c r="H207" s="198">
        <v>2349.5500000000002</v>
      </c>
      <c r="I207" s="220"/>
      <c r="J207" s="199">
        <f>H207*I207</f>
        <v>0</v>
      </c>
    </row>
    <row r="208" spans="3:10" ht="13.2" x14ac:dyDescent="0.25">
      <c r="C208" s="217"/>
      <c r="E208" s="211"/>
      <c r="F208" s="264" t="s">
        <v>1694</v>
      </c>
      <c r="G208" s="265"/>
      <c r="H208" s="212">
        <v>2349.5500000000002</v>
      </c>
      <c r="I208" s="213"/>
      <c r="J208" s="214"/>
    </row>
    <row r="209" spans="3:10" x14ac:dyDescent="0.2">
      <c r="C209" s="216">
        <v>36</v>
      </c>
      <c r="E209" s="195" t="s">
        <v>1624</v>
      </c>
      <c r="F209" s="196" t="s">
        <v>1625</v>
      </c>
      <c r="G209" s="197" t="s">
        <v>217</v>
      </c>
      <c r="H209" s="198">
        <v>2278</v>
      </c>
      <c r="I209" s="220"/>
      <c r="J209" s="199">
        <f>H209*I209</f>
        <v>0</v>
      </c>
    </row>
    <row r="210" spans="3:10" x14ac:dyDescent="0.2">
      <c r="C210" s="216">
        <v>37</v>
      </c>
      <c r="E210" s="195" t="s">
        <v>1626</v>
      </c>
      <c r="F210" s="196" t="s">
        <v>1627</v>
      </c>
      <c r="G210" s="197" t="s">
        <v>217</v>
      </c>
      <c r="H210" s="198">
        <v>2278</v>
      </c>
      <c r="I210" s="220"/>
      <c r="J210" s="199">
        <f>H210*I210</f>
        <v>0</v>
      </c>
    </row>
    <row r="211" spans="3:10" x14ac:dyDescent="0.2">
      <c r="C211" s="216">
        <v>38</v>
      </c>
      <c r="E211" s="195" t="s">
        <v>1628</v>
      </c>
      <c r="F211" s="196" t="s">
        <v>1629</v>
      </c>
      <c r="G211" s="197" t="s">
        <v>217</v>
      </c>
      <c r="H211" s="198">
        <v>153</v>
      </c>
      <c r="I211" s="220"/>
      <c r="J211" s="199">
        <f>H211*I211</f>
        <v>0</v>
      </c>
    </row>
    <row r="212" spans="3:10" ht="13.2" x14ac:dyDescent="0.25">
      <c r="C212" s="217"/>
      <c r="E212" s="211"/>
      <c r="F212" s="264" t="s">
        <v>1695</v>
      </c>
      <c r="G212" s="265"/>
      <c r="H212" s="212">
        <v>153</v>
      </c>
      <c r="I212" s="213"/>
      <c r="J212" s="214"/>
    </row>
    <row r="213" spans="3:10" ht="20.399999999999999" x14ac:dyDescent="0.2">
      <c r="C213" s="216">
        <v>39</v>
      </c>
      <c r="E213" s="195" t="s">
        <v>1630</v>
      </c>
      <c r="F213" s="196" t="s">
        <v>1631</v>
      </c>
      <c r="G213" s="197" t="s">
        <v>189</v>
      </c>
      <c r="H213" s="198">
        <v>117</v>
      </c>
      <c r="I213" s="220"/>
      <c r="J213" s="199">
        <f>H213*I213</f>
        <v>0</v>
      </c>
    </row>
    <row r="214" spans="3:10" x14ac:dyDescent="0.2">
      <c r="C214" s="216">
        <v>40</v>
      </c>
      <c r="E214" s="195" t="s">
        <v>1632</v>
      </c>
      <c r="F214" s="196" t="s">
        <v>1633</v>
      </c>
      <c r="G214" s="197" t="s">
        <v>217</v>
      </c>
      <c r="H214" s="198">
        <v>12</v>
      </c>
      <c r="I214" s="220"/>
      <c r="J214" s="199">
        <f>H214*I214</f>
        <v>0</v>
      </c>
    </row>
    <row r="215" spans="3:10" x14ac:dyDescent="0.2">
      <c r="C215" s="216">
        <v>41</v>
      </c>
      <c r="E215" s="195" t="s">
        <v>1634</v>
      </c>
      <c r="F215" s="196" t="s">
        <v>1635</v>
      </c>
      <c r="G215" s="197" t="s">
        <v>217</v>
      </c>
      <c r="H215" s="198">
        <v>21.8</v>
      </c>
      <c r="I215" s="220"/>
      <c r="J215" s="199">
        <f>H215*I215</f>
        <v>0</v>
      </c>
    </row>
    <row r="216" spans="3:10" ht="13.2" x14ac:dyDescent="0.25">
      <c r="C216" s="217"/>
      <c r="E216" s="211"/>
      <c r="F216" s="264" t="s">
        <v>1696</v>
      </c>
      <c r="G216" s="265"/>
      <c r="H216" s="212">
        <v>21.8</v>
      </c>
      <c r="I216" s="213"/>
      <c r="J216" s="214"/>
    </row>
    <row r="217" spans="3:10" x14ac:dyDescent="0.2">
      <c r="C217" s="216">
        <v>42</v>
      </c>
      <c r="E217" s="195" t="s">
        <v>1636</v>
      </c>
      <c r="F217" s="196" t="s">
        <v>1637</v>
      </c>
      <c r="G217" s="197" t="s">
        <v>217</v>
      </c>
      <c r="H217" s="198">
        <v>119.2</v>
      </c>
      <c r="I217" s="220"/>
      <c r="J217" s="199">
        <f>H217*I217</f>
        <v>0</v>
      </c>
    </row>
    <row r="218" spans="3:10" ht="13.2" x14ac:dyDescent="0.25">
      <c r="C218" s="217"/>
      <c r="E218" s="211"/>
      <c r="F218" s="264" t="s">
        <v>1697</v>
      </c>
      <c r="G218" s="265"/>
      <c r="H218" s="212">
        <v>119.2</v>
      </c>
      <c r="I218" s="213"/>
      <c r="J218" s="214"/>
    </row>
    <row r="219" spans="3:10" ht="13.2" x14ac:dyDescent="0.25">
      <c r="C219" s="218"/>
      <c r="E219" s="200" t="s">
        <v>1594</v>
      </c>
      <c r="F219" s="201" t="s">
        <v>1638</v>
      </c>
      <c r="G219" s="202"/>
      <c r="H219" s="203"/>
      <c r="I219" s="204"/>
      <c r="J219" s="205">
        <f>SUM(J199:J218)</f>
        <v>0</v>
      </c>
    </row>
    <row r="220" spans="3:10" ht="13.2" x14ac:dyDescent="0.25">
      <c r="C220" s="215" t="s">
        <v>1759</v>
      </c>
      <c r="E220" s="206" t="s">
        <v>505</v>
      </c>
      <c r="F220" s="207" t="s">
        <v>1639</v>
      </c>
      <c r="G220" s="208"/>
      <c r="H220" s="209"/>
      <c r="I220" s="209"/>
      <c r="J220" s="210"/>
    </row>
    <row r="221" spans="3:10" x14ac:dyDescent="0.2">
      <c r="C221" s="216">
        <v>43</v>
      </c>
      <c r="E221" s="195" t="s">
        <v>1640</v>
      </c>
      <c r="F221" s="196" t="s">
        <v>1641</v>
      </c>
      <c r="G221" s="197" t="s">
        <v>217</v>
      </c>
      <c r="H221" s="198">
        <v>81.7</v>
      </c>
      <c r="I221" s="220"/>
      <c r="J221" s="199">
        <f>H221*I221</f>
        <v>0</v>
      </c>
    </row>
    <row r="222" spans="3:10" ht="13.2" x14ac:dyDescent="0.25">
      <c r="C222" s="217"/>
      <c r="E222" s="211"/>
      <c r="F222" s="264" t="s">
        <v>1698</v>
      </c>
      <c r="G222" s="265"/>
      <c r="H222" s="212">
        <v>81.7</v>
      </c>
      <c r="I222" s="213"/>
      <c r="J222" s="214"/>
    </row>
    <row r="223" spans="3:10" x14ac:dyDescent="0.2">
      <c r="C223" s="216">
        <v>44</v>
      </c>
      <c r="E223" s="195" t="s">
        <v>1642</v>
      </c>
      <c r="F223" s="196" t="s">
        <v>1643</v>
      </c>
      <c r="G223" s="197" t="s">
        <v>217</v>
      </c>
      <c r="H223" s="198">
        <v>81.7</v>
      </c>
      <c r="I223" s="220"/>
      <c r="J223" s="199">
        <f>H223*I223</f>
        <v>0</v>
      </c>
    </row>
    <row r="224" spans="3:10" ht="13.2" x14ac:dyDescent="0.25">
      <c r="C224" s="217"/>
      <c r="E224" s="211"/>
      <c r="F224" s="264" t="s">
        <v>1698</v>
      </c>
      <c r="G224" s="265"/>
      <c r="H224" s="212">
        <v>81.7</v>
      </c>
      <c r="I224" s="213"/>
      <c r="J224" s="214"/>
    </row>
    <row r="225" spans="3:10" ht="13.2" x14ac:dyDescent="0.25">
      <c r="C225" s="218"/>
      <c r="E225" s="200" t="s">
        <v>1594</v>
      </c>
      <c r="F225" s="201" t="s">
        <v>1644</v>
      </c>
      <c r="G225" s="202"/>
      <c r="H225" s="203"/>
      <c r="I225" s="204"/>
      <c r="J225" s="205">
        <f>SUM(J220:J224)</f>
        <v>0</v>
      </c>
    </row>
    <row r="226" spans="3:10" ht="13.2" x14ac:dyDescent="0.25">
      <c r="C226" s="215" t="s">
        <v>1759</v>
      </c>
      <c r="E226" s="206" t="s">
        <v>145</v>
      </c>
      <c r="F226" s="207" t="s">
        <v>417</v>
      </c>
      <c r="G226" s="208"/>
      <c r="H226" s="209"/>
      <c r="I226" s="209"/>
      <c r="J226" s="210"/>
    </row>
    <row r="227" spans="3:10" ht="20.399999999999999" x14ac:dyDescent="0.2">
      <c r="C227" s="216">
        <v>45</v>
      </c>
      <c r="E227" s="195" t="s">
        <v>1645</v>
      </c>
      <c r="F227" s="196" t="s">
        <v>1646</v>
      </c>
      <c r="G227" s="197" t="s">
        <v>126</v>
      </c>
      <c r="H227" s="198">
        <v>20</v>
      </c>
      <c r="I227" s="220"/>
      <c r="J227" s="199">
        <f>H227*I227</f>
        <v>0</v>
      </c>
    </row>
    <row r="228" spans="3:10" ht="13.2" x14ac:dyDescent="0.25">
      <c r="C228" s="218"/>
      <c r="E228" s="200" t="s">
        <v>1594</v>
      </c>
      <c r="F228" s="201" t="s">
        <v>1647</v>
      </c>
      <c r="G228" s="202"/>
      <c r="H228" s="203"/>
      <c r="I228" s="204"/>
      <c r="J228" s="205">
        <f>SUM(J226:J227)</f>
        <v>0</v>
      </c>
    </row>
    <row r="229" spans="3:10" ht="13.2" x14ac:dyDescent="0.25">
      <c r="C229" s="215" t="s">
        <v>1759</v>
      </c>
      <c r="E229" s="206" t="s">
        <v>617</v>
      </c>
      <c r="F229" s="207" t="s">
        <v>753</v>
      </c>
      <c r="G229" s="208"/>
      <c r="H229" s="209"/>
      <c r="I229" s="209"/>
      <c r="J229" s="210"/>
    </row>
    <row r="230" spans="3:10" ht="20.399999999999999" x14ac:dyDescent="0.2">
      <c r="C230" s="216">
        <v>46</v>
      </c>
      <c r="E230" s="195" t="s">
        <v>1648</v>
      </c>
      <c r="F230" s="196" t="s">
        <v>1649</v>
      </c>
      <c r="G230" s="197" t="s">
        <v>189</v>
      </c>
      <c r="H230" s="198">
        <v>174</v>
      </c>
      <c r="I230" s="220"/>
      <c r="J230" s="199">
        <f>H230*I230</f>
        <v>0</v>
      </c>
    </row>
    <row r="231" spans="3:10" x14ac:dyDescent="0.2">
      <c r="C231" s="216">
        <v>47</v>
      </c>
      <c r="E231" s="195" t="s">
        <v>1650</v>
      </c>
      <c r="F231" s="196" t="s">
        <v>1651</v>
      </c>
      <c r="G231" s="197" t="s">
        <v>189</v>
      </c>
      <c r="H231" s="198">
        <v>385</v>
      </c>
      <c r="I231" s="220"/>
      <c r="J231" s="199">
        <f>H231*I231</f>
        <v>0</v>
      </c>
    </row>
    <row r="232" spans="3:10" ht="13.2" x14ac:dyDescent="0.25">
      <c r="C232" s="217"/>
      <c r="E232" s="211"/>
      <c r="F232" s="264" t="s">
        <v>1699</v>
      </c>
      <c r="G232" s="265"/>
      <c r="H232" s="212">
        <v>385</v>
      </c>
      <c r="I232" s="213"/>
      <c r="J232" s="214"/>
    </row>
    <row r="233" spans="3:10" x14ac:dyDescent="0.2">
      <c r="C233" s="216">
        <v>48</v>
      </c>
      <c r="E233" s="195" t="s">
        <v>1652</v>
      </c>
      <c r="F233" s="196" t="s">
        <v>1653</v>
      </c>
      <c r="G233" s="197" t="s">
        <v>221</v>
      </c>
      <c r="H233" s="198">
        <v>33.119999999999997</v>
      </c>
      <c r="I233" s="220"/>
      <c r="J233" s="199">
        <f>H233*I233</f>
        <v>0</v>
      </c>
    </row>
    <row r="234" spans="3:10" ht="13.2" x14ac:dyDescent="0.25">
      <c r="C234" s="217"/>
      <c r="E234" s="211"/>
      <c r="F234" s="264" t="s">
        <v>1700</v>
      </c>
      <c r="G234" s="265"/>
      <c r="H234" s="212">
        <v>33.119999999999997</v>
      </c>
      <c r="I234" s="213"/>
      <c r="J234" s="214"/>
    </row>
    <row r="235" spans="3:10" x14ac:dyDescent="0.2">
      <c r="C235" s="216">
        <v>49</v>
      </c>
      <c r="E235" s="195" t="s">
        <v>1654</v>
      </c>
      <c r="F235" s="196" t="s">
        <v>1655</v>
      </c>
      <c r="G235" s="197" t="s">
        <v>189</v>
      </c>
      <c r="H235" s="198">
        <v>117</v>
      </c>
      <c r="I235" s="220"/>
      <c r="J235" s="199">
        <f>H235*I235</f>
        <v>0</v>
      </c>
    </row>
    <row r="236" spans="3:10" x14ac:dyDescent="0.2">
      <c r="C236" s="216">
        <v>50</v>
      </c>
      <c r="E236" s="195" t="s">
        <v>1656</v>
      </c>
      <c r="F236" s="196" t="s">
        <v>1657</v>
      </c>
      <c r="G236" s="197" t="s">
        <v>189</v>
      </c>
      <c r="H236" s="198">
        <v>174</v>
      </c>
      <c r="I236" s="220"/>
      <c r="J236" s="199">
        <f>H236*I236</f>
        <v>0</v>
      </c>
    </row>
    <row r="237" spans="3:10" x14ac:dyDescent="0.2">
      <c r="C237" s="216">
        <v>51</v>
      </c>
      <c r="E237" s="195" t="s">
        <v>1658</v>
      </c>
      <c r="F237" s="196" t="s">
        <v>1659</v>
      </c>
      <c r="G237" s="197" t="s">
        <v>421</v>
      </c>
      <c r="H237" s="198">
        <v>78</v>
      </c>
      <c r="I237" s="220"/>
      <c r="J237" s="199">
        <f>H237*I237</f>
        <v>0</v>
      </c>
    </row>
    <row r="238" spans="3:10" ht="13.2" x14ac:dyDescent="0.25">
      <c r="C238" s="217"/>
      <c r="E238" s="211"/>
      <c r="F238" s="264" t="s">
        <v>1701</v>
      </c>
      <c r="G238" s="265"/>
      <c r="H238" s="212">
        <v>78</v>
      </c>
      <c r="I238" s="213"/>
      <c r="J238" s="214"/>
    </row>
    <row r="239" spans="3:10" x14ac:dyDescent="0.2">
      <c r="C239" s="216">
        <v>52</v>
      </c>
      <c r="E239" s="195" t="s">
        <v>1660</v>
      </c>
      <c r="F239" s="196" t="s">
        <v>1661</v>
      </c>
      <c r="G239" s="197" t="s">
        <v>421</v>
      </c>
      <c r="H239" s="198">
        <v>265</v>
      </c>
      <c r="I239" s="220"/>
      <c r="J239" s="199">
        <f>H239*I239</f>
        <v>0</v>
      </c>
    </row>
    <row r="240" spans="3:10" ht="13.2" x14ac:dyDescent="0.25">
      <c r="C240" s="217"/>
      <c r="E240" s="211"/>
      <c r="F240" s="264" t="s">
        <v>1702</v>
      </c>
      <c r="G240" s="265"/>
      <c r="H240" s="212">
        <v>265</v>
      </c>
      <c r="I240" s="213"/>
      <c r="J240" s="214"/>
    </row>
    <row r="241" spans="3:10" x14ac:dyDescent="0.2">
      <c r="C241" s="216">
        <v>53</v>
      </c>
      <c r="E241" s="195" t="s">
        <v>1703</v>
      </c>
      <c r="F241" s="196" t="s">
        <v>1704</v>
      </c>
      <c r="G241" s="197" t="s">
        <v>421</v>
      </c>
      <c r="H241" s="198">
        <v>37</v>
      </c>
      <c r="I241" s="220"/>
      <c r="J241" s="199">
        <f>H241*I241</f>
        <v>0</v>
      </c>
    </row>
    <row r="242" spans="3:10" ht="13.2" x14ac:dyDescent="0.25">
      <c r="C242" s="217"/>
      <c r="E242" s="211"/>
      <c r="F242" s="264" t="s">
        <v>1705</v>
      </c>
      <c r="G242" s="265"/>
      <c r="H242" s="212">
        <v>37</v>
      </c>
      <c r="I242" s="213"/>
      <c r="J242" s="214"/>
    </row>
    <row r="243" spans="3:10" x14ac:dyDescent="0.2">
      <c r="C243" s="216">
        <v>54</v>
      </c>
      <c r="E243" s="195" t="s">
        <v>1706</v>
      </c>
      <c r="F243" s="196" t="s">
        <v>1707</v>
      </c>
      <c r="G243" s="197" t="s">
        <v>421</v>
      </c>
      <c r="H243" s="198">
        <v>14</v>
      </c>
      <c r="I243" s="220"/>
      <c r="J243" s="199">
        <f>H243*I243</f>
        <v>0</v>
      </c>
    </row>
    <row r="244" spans="3:10" ht="13.2" x14ac:dyDescent="0.25">
      <c r="C244" s="218"/>
      <c r="E244" s="200" t="s">
        <v>1594</v>
      </c>
      <c r="F244" s="201" t="s">
        <v>1708</v>
      </c>
      <c r="G244" s="202"/>
      <c r="H244" s="203"/>
      <c r="I244" s="204"/>
      <c r="J244" s="205">
        <f>SUM(J229:J243)</f>
        <v>0</v>
      </c>
    </row>
    <row r="245" spans="3:10" ht="13.2" x14ac:dyDescent="0.25">
      <c r="C245" s="215" t="s">
        <v>1759</v>
      </c>
      <c r="E245" s="206" t="s">
        <v>637</v>
      </c>
      <c r="F245" s="207" t="s">
        <v>779</v>
      </c>
      <c r="G245" s="208"/>
      <c r="H245" s="209"/>
      <c r="I245" s="209"/>
      <c r="J245" s="210"/>
    </row>
    <row r="246" spans="3:10" x14ac:dyDescent="0.2">
      <c r="C246" s="216">
        <v>55</v>
      </c>
      <c r="E246" s="195" t="s">
        <v>1709</v>
      </c>
      <c r="F246" s="196" t="s">
        <v>1710</v>
      </c>
      <c r="G246" s="197" t="s">
        <v>189</v>
      </c>
      <c r="H246" s="198">
        <v>45.5</v>
      </c>
      <c r="I246" s="220"/>
      <c r="J246" s="199">
        <f>H246*I246</f>
        <v>0</v>
      </c>
    </row>
    <row r="247" spans="3:10" x14ac:dyDescent="0.2">
      <c r="C247" s="216">
        <v>56</v>
      </c>
      <c r="E247" s="195" t="s">
        <v>1712</v>
      </c>
      <c r="F247" s="196" t="s">
        <v>1713</v>
      </c>
      <c r="G247" s="197" t="s">
        <v>272</v>
      </c>
      <c r="H247" s="198">
        <v>157.66999999999999</v>
      </c>
      <c r="I247" s="220"/>
      <c r="J247" s="199">
        <f>H247*I247</f>
        <v>0</v>
      </c>
    </row>
    <row r="248" spans="3:10" ht="13.2" x14ac:dyDescent="0.25">
      <c r="C248" s="217"/>
      <c r="E248" s="211"/>
      <c r="F248" s="264" t="s">
        <v>1714</v>
      </c>
      <c r="G248" s="265"/>
      <c r="H248" s="212">
        <v>157.66999999999999</v>
      </c>
      <c r="I248" s="213"/>
      <c r="J248" s="214"/>
    </row>
    <row r="249" spans="3:10" ht="13.2" x14ac:dyDescent="0.25">
      <c r="C249" s="218"/>
      <c r="E249" s="200" t="s">
        <v>1594</v>
      </c>
      <c r="F249" s="201" t="s">
        <v>1711</v>
      </c>
      <c r="G249" s="202"/>
      <c r="H249" s="203"/>
      <c r="I249" s="204"/>
      <c r="J249" s="205">
        <f>SUM(J245:K247)</f>
        <v>0</v>
      </c>
    </row>
    <row r="250" spans="3:10" ht="13.2" x14ac:dyDescent="0.25">
      <c r="C250" s="215" t="s">
        <v>1759</v>
      </c>
      <c r="E250" s="206" t="s">
        <v>649</v>
      </c>
      <c r="F250" s="207" t="s">
        <v>1715</v>
      </c>
      <c r="G250" s="208"/>
      <c r="H250" s="209"/>
      <c r="I250" s="209"/>
      <c r="J250" s="210"/>
    </row>
    <row r="251" spans="3:10" x14ac:dyDescent="0.2">
      <c r="C251" s="216">
        <v>57</v>
      </c>
      <c r="E251" s="195" t="s">
        <v>1716</v>
      </c>
      <c r="F251" s="196" t="s">
        <v>1717</v>
      </c>
      <c r="G251" s="197" t="s">
        <v>272</v>
      </c>
      <c r="H251" s="198">
        <v>4440.9118983279996</v>
      </c>
      <c r="I251" s="220"/>
      <c r="J251" s="199">
        <f>H251*I251</f>
        <v>0</v>
      </c>
    </row>
    <row r="252" spans="3:10" ht="13.2" x14ac:dyDescent="0.25">
      <c r="C252" s="218"/>
      <c r="E252" s="200" t="s">
        <v>1594</v>
      </c>
      <c r="F252" s="201" t="s">
        <v>1718</v>
      </c>
      <c r="G252" s="202"/>
      <c r="H252" s="203"/>
      <c r="I252" s="204"/>
      <c r="J252" s="205">
        <f>SUM(J250:J251)</f>
        <v>0</v>
      </c>
    </row>
    <row r="253" spans="3:10" ht="13.2" x14ac:dyDescent="0.25">
      <c r="C253" s="215" t="s">
        <v>1759</v>
      </c>
      <c r="E253" s="206" t="s">
        <v>1719</v>
      </c>
      <c r="F253" s="207" t="s">
        <v>1720</v>
      </c>
      <c r="G253" s="208"/>
      <c r="H253" s="209"/>
      <c r="I253" s="209"/>
      <c r="J253" s="210"/>
    </row>
    <row r="254" spans="3:10" x14ac:dyDescent="0.2">
      <c r="C254" s="216">
        <v>58</v>
      </c>
      <c r="E254" s="195" t="s">
        <v>1721</v>
      </c>
      <c r="F254" s="196" t="s">
        <v>1722</v>
      </c>
      <c r="G254" s="197" t="s">
        <v>272</v>
      </c>
      <c r="H254" s="198">
        <v>157.66999999999999</v>
      </c>
      <c r="I254" s="220"/>
      <c r="J254" s="199">
        <f>H254*I254</f>
        <v>0</v>
      </c>
    </row>
    <row r="255" spans="3:10" ht="13.2" x14ac:dyDescent="0.25">
      <c r="C255" s="217"/>
      <c r="E255" s="211"/>
      <c r="F255" s="264" t="s">
        <v>1723</v>
      </c>
      <c r="G255" s="265"/>
      <c r="H255" s="212">
        <v>80.37</v>
      </c>
      <c r="I255" s="213"/>
      <c r="J255" s="214"/>
    </row>
    <row r="256" spans="3:10" ht="13.2" x14ac:dyDescent="0.25">
      <c r="C256" s="217"/>
      <c r="E256" s="211"/>
      <c r="F256" s="264" t="s">
        <v>1724</v>
      </c>
      <c r="G256" s="265"/>
      <c r="H256" s="212">
        <v>38.700000000000003</v>
      </c>
      <c r="I256" s="213"/>
      <c r="J256" s="214"/>
    </row>
    <row r="257" spans="3:10" ht="13.2" x14ac:dyDescent="0.25">
      <c r="C257" s="217"/>
      <c r="E257" s="211"/>
      <c r="F257" s="264" t="s">
        <v>1725</v>
      </c>
      <c r="G257" s="265"/>
      <c r="H257" s="212">
        <v>38.6</v>
      </c>
      <c r="I257" s="213"/>
      <c r="J257" s="214"/>
    </row>
    <row r="258" spans="3:10" x14ac:dyDescent="0.2">
      <c r="C258" s="216">
        <v>59</v>
      </c>
      <c r="E258" s="195" t="s">
        <v>1726</v>
      </c>
      <c r="F258" s="196" t="s">
        <v>1727</v>
      </c>
      <c r="G258" s="197" t="s">
        <v>272</v>
      </c>
      <c r="H258" s="198">
        <v>1419.03</v>
      </c>
      <c r="I258" s="220"/>
      <c r="J258" s="199">
        <f>H258*I258</f>
        <v>0</v>
      </c>
    </row>
    <row r="259" spans="3:10" ht="13.2" x14ac:dyDescent="0.25">
      <c r="C259" s="217"/>
      <c r="E259" s="211"/>
      <c r="F259" s="264" t="s">
        <v>1728</v>
      </c>
      <c r="G259" s="265"/>
      <c r="H259" s="212">
        <v>1419.03</v>
      </c>
      <c r="I259" s="213"/>
      <c r="J259" s="214"/>
    </row>
    <row r="260" spans="3:10" x14ac:dyDescent="0.2">
      <c r="C260" s="216">
        <v>60</v>
      </c>
      <c r="E260" s="195" t="s">
        <v>1729</v>
      </c>
      <c r="F260" s="196" t="s">
        <v>1730</v>
      </c>
      <c r="G260" s="197" t="s">
        <v>272</v>
      </c>
      <c r="H260" s="198">
        <v>3313.4</v>
      </c>
      <c r="I260" s="220"/>
      <c r="J260" s="199">
        <f>H260*I260</f>
        <v>0</v>
      </c>
    </row>
    <row r="261" spans="3:10" ht="13.2" x14ac:dyDescent="0.25">
      <c r="C261" s="217"/>
      <c r="E261" s="211"/>
      <c r="F261" s="264" t="s">
        <v>1731</v>
      </c>
      <c r="G261" s="265"/>
      <c r="H261" s="212">
        <v>735</v>
      </c>
      <c r="I261" s="213"/>
      <c r="J261" s="214"/>
    </row>
    <row r="262" spans="3:10" ht="13.2" x14ac:dyDescent="0.25">
      <c r="C262" s="217"/>
      <c r="E262" s="211"/>
      <c r="F262" s="264" t="s">
        <v>1732</v>
      </c>
      <c r="G262" s="265"/>
      <c r="H262" s="212">
        <v>2578.4</v>
      </c>
      <c r="I262" s="213"/>
      <c r="J262" s="214"/>
    </row>
    <row r="263" spans="3:10" x14ac:dyDescent="0.2">
      <c r="C263" s="216">
        <v>61</v>
      </c>
      <c r="E263" s="195" t="s">
        <v>1733</v>
      </c>
      <c r="F263" s="196" t="s">
        <v>1734</v>
      </c>
      <c r="G263" s="197" t="s">
        <v>272</v>
      </c>
      <c r="H263" s="198">
        <v>1289.2</v>
      </c>
      <c r="I263" s="220"/>
      <c r="J263" s="199">
        <f>H263*I263</f>
        <v>0</v>
      </c>
    </row>
    <row r="264" spans="3:10" ht="13.2" x14ac:dyDescent="0.25">
      <c r="C264" s="217"/>
      <c r="E264" s="211"/>
      <c r="F264" s="264" t="s">
        <v>70</v>
      </c>
      <c r="G264" s="265"/>
      <c r="H264" s="212">
        <v>0</v>
      </c>
      <c r="I264" s="213"/>
      <c r="J264" s="214"/>
    </row>
    <row r="265" spans="3:10" ht="13.2" x14ac:dyDescent="0.25">
      <c r="C265" s="217"/>
      <c r="E265" s="211"/>
      <c r="F265" s="264" t="s">
        <v>1735</v>
      </c>
      <c r="G265" s="265"/>
      <c r="H265" s="212">
        <v>1289.2</v>
      </c>
      <c r="I265" s="213"/>
      <c r="J265" s="214"/>
    </row>
    <row r="266" spans="3:10" x14ac:dyDescent="0.2">
      <c r="C266" s="216">
        <v>62</v>
      </c>
      <c r="E266" s="195" t="s">
        <v>1736</v>
      </c>
      <c r="F266" s="196" t="s">
        <v>1737</v>
      </c>
      <c r="G266" s="197" t="s">
        <v>272</v>
      </c>
      <c r="H266" s="198">
        <v>2298.12165</v>
      </c>
      <c r="I266" s="220"/>
      <c r="J266" s="199">
        <f>H266*I266</f>
        <v>0</v>
      </c>
    </row>
    <row r="267" spans="3:10" ht="13.2" x14ac:dyDescent="0.25">
      <c r="C267" s="218"/>
      <c r="E267" s="200" t="s">
        <v>1594</v>
      </c>
      <c r="F267" s="201" t="s">
        <v>1738</v>
      </c>
      <c r="G267" s="202"/>
      <c r="H267" s="203"/>
      <c r="I267" s="204"/>
      <c r="J267" s="205">
        <f>SUM(J253:J266)</f>
        <v>0</v>
      </c>
    </row>
  </sheetData>
  <mergeCells count="61">
    <mergeCell ref="E87:H87"/>
    <mergeCell ref="E119:H119"/>
    <mergeCell ref="E121:H121"/>
    <mergeCell ref="L2:V2"/>
    <mergeCell ref="E7:H7"/>
    <mergeCell ref="E9:H9"/>
    <mergeCell ref="E18:H18"/>
    <mergeCell ref="E27:H27"/>
    <mergeCell ref="E85:H85"/>
    <mergeCell ref="F152:G152"/>
    <mergeCell ref="F153:G153"/>
    <mergeCell ref="F156:G156"/>
    <mergeCell ref="F159:G159"/>
    <mergeCell ref="F160:G160"/>
    <mergeCell ref="F144:G144"/>
    <mergeCell ref="F146:G146"/>
    <mergeCell ref="F148:G148"/>
    <mergeCell ref="F149:G149"/>
    <mergeCell ref="F150:G150"/>
    <mergeCell ref="F135:G135"/>
    <mergeCell ref="F136:G136"/>
    <mergeCell ref="F138:G138"/>
    <mergeCell ref="F140:G140"/>
    <mergeCell ref="F142:G142"/>
    <mergeCell ref="F163:G163"/>
    <mergeCell ref="F164:G164"/>
    <mergeCell ref="F165:G165"/>
    <mergeCell ref="F205:G205"/>
    <mergeCell ref="F169:G169"/>
    <mergeCell ref="F173:G173"/>
    <mergeCell ref="F175:G175"/>
    <mergeCell ref="F177:G177"/>
    <mergeCell ref="F183:G183"/>
    <mergeCell ref="F188:G188"/>
    <mergeCell ref="F190:G190"/>
    <mergeCell ref="F192:G192"/>
    <mergeCell ref="F196:G196"/>
    <mergeCell ref="F201:G201"/>
    <mergeCell ref="F203:G203"/>
    <mergeCell ref="F168:G168"/>
    <mergeCell ref="F242:G242"/>
    <mergeCell ref="F206:G206"/>
    <mergeCell ref="F208:G208"/>
    <mergeCell ref="F212:G212"/>
    <mergeCell ref="F216:G216"/>
    <mergeCell ref="F218:G218"/>
    <mergeCell ref="F222:G222"/>
    <mergeCell ref="F224:G224"/>
    <mergeCell ref="F232:G232"/>
    <mergeCell ref="F234:G234"/>
    <mergeCell ref="F238:G238"/>
    <mergeCell ref="F240:G240"/>
    <mergeCell ref="F262:G262"/>
    <mergeCell ref="F264:G264"/>
    <mergeCell ref="F265:G265"/>
    <mergeCell ref="F248:G248"/>
    <mergeCell ref="F255:G255"/>
    <mergeCell ref="F256:G256"/>
    <mergeCell ref="F257:G257"/>
    <mergeCell ref="F259:G259"/>
    <mergeCell ref="F261:G261"/>
  </mergeCells>
  <pageMargins left="0.39370078740157483" right="0.39370078740157483" top="0.39370078740157483" bottom="0.39370078740157483" header="0" footer="0"/>
  <pageSetup paperSize="9" scale="87" fitToHeight="100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382D5-705D-4CDE-8E4C-162F194D98BE}">
  <sheetPr>
    <pageSetUpPr fitToPage="1"/>
  </sheetPr>
  <dimension ref="A2:V166"/>
  <sheetViews>
    <sheetView topLeftCell="A134" workbookViewId="0">
      <selection activeCell="E18" sqref="E18:H18"/>
    </sheetView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0" hidden="1" customWidth="1"/>
    <col min="13" max="13" width="0" hidden="1" customWidth="1"/>
    <col min="15" max="21" width="0" hidden="1" customWidth="1"/>
    <col min="22" max="22" width="12.28515625" customWidth="1"/>
  </cols>
  <sheetData>
    <row r="2" spans="1:22" x14ac:dyDescent="0.2">
      <c r="L2" s="246" t="s">
        <v>5</v>
      </c>
      <c r="M2" s="247"/>
      <c r="N2" s="247"/>
      <c r="O2" s="247"/>
      <c r="P2" s="247"/>
      <c r="Q2" s="247"/>
      <c r="R2" s="247"/>
      <c r="S2" s="247"/>
      <c r="T2" s="247"/>
      <c r="U2" s="247"/>
      <c r="V2" s="247"/>
    </row>
    <row r="3" spans="1:22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</row>
    <row r="4" spans="1:22" ht="17.399999999999999" x14ac:dyDescent="0.2">
      <c r="B4" s="20"/>
      <c r="D4" s="21" t="s">
        <v>92</v>
      </c>
      <c r="L4" s="20"/>
      <c r="M4" s="88" t="s">
        <v>10</v>
      </c>
    </row>
    <row r="5" spans="1:22" x14ac:dyDescent="0.2">
      <c r="B5" s="20"/>
      <c r="L5" s="20"/>
    </row>
    <row r="6" spans="1:22" ht="13.2" x14ac:dyDescent="0.2">
      <c r="B6" s="20"/>
      <c r="D6" s="27" t="s">
        <v>15</v>
      </c>
      <c r="L6" s="20"/>
    </row>
    <row r="7" spans="1:22" ht="24.75" customHeight="1" x14ac:dyDescent="0.2">
      <c r="B7" s="20"/>
      <c r="E7" s="261" t="str">
        <f>'Rekapitulace stavby'!K6</f>
        <v>Dolní Dvořiště (č. p. 157 - č. p. 40) - OBNOVA VODOVODU A KANALIZACE, Dolní Dvořiště (č. p. 157 - č. p. 40) - OBNOVA KOMUNIKACE</v>
      </c>
      <c r="F7" s="262"/>
      <c r="G7" s="262"/>
      <c r="H7" s="262"/>
      <c r="L7" s="20"/>
    </row>
    <row r="8" spans="1:22" ht="13.2" x14ac:dyDescent="0.2">
      <c r="A8" s="1"/>
      <c r="B8" s="32"/>
      <c r="C8" s="1"/>
      <c r="D8" s="27" t="s">
        <v>93</v>
      </c>
      <c r="E8" s="1"/>
      <c r="F8" s="1"/>
      <c r="G8" s="1"/>
      <c r="H8" s="1"/>
      <c r="I8" s="1"/>
      <c r="J8" s="1"/>
      <c r="K8" s="1"/>
      <c r="L8" s="32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x14ac:dyDescent="0.2">
      <c r="A9" s="1"/>
      <c r="B9" s="32"/>
      <c r="C9" s="1"/>
      <c r="D9" s="1"/>
      <c r="E9" s="240" t="s">
        <v>1740</v>
      </c>
      <c r="F9" s="260"/>
      <c r="G9" s="260"/>
      <c r="H9" s="260"/>
      <c r="I9" s="1"/>
      <c r="J9" s="1"/>
      <c r="K9" s="1"/>
      <c r="L9" s="32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x14ac:dyDescent="0.2">
      <c r="A10" s="1"/>
      <c r="B10" s="32"/>
      <c r="C10" s="1"/>
      <c r="D10" s="1"/>
      <c r="E10" s="1"/>
      <c r="F10" s="1"/>
      <c r="G10" s="1"/>
      <c r="H10" s="1"/>
      <c r="I10" s="1"/>
      <c r="J10" s="1"/>
      <c r="K10" s="1"/>
      <c r="L10" s="32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3.2" x14ac:dyDescent="0.2">
      <c r="A11" s="1"/>
      <c r="B11" s="32"/>
      <c r="C11" s="1"/>
      <c r="D11" s="27" t="s">
        <v>16</v>
      </c>
      <c r="E11" s="1"/>
      <c r="F11" s="25" t="s">
        <v>1</v>
      </c>
      <c r="G11" s="1"/>
      <c r="H11" s="1"/>
      <c r="I11" s="27" t="s">
        <v>17</v>
      </c>
      <c r="J11" s="25" t="s">
        <v>1</v>
      </c>
      <c r="K11" s="1"/>
      <c r="L11" s="32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3.2" x14ac:dyDescent="0.2">
      <c r="A12" s="1"/>
      <c r="B12" s="32"/>
      <c r="C12" s="1"/>
      <c r="D12" s="27" t="s">
        <v>18</v>
      </c>
      <c r="E12" s="1"/>
      <c r="F12" s="25" t="s">
        <v>19</v>
      </c>
      <c r="G12" s="1"/>
      <c r="H12" s="1"/>
      <c r="I12" s="27" t="s">
        <v>20</v>
      </c>
      <c r="J12" s="52"/>
      <c r="K12" s="1"/>
      <c r="L12" s="32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x14ac:dyDescent="0.2">
      <c r="A13" s="1"/>
      <c r="B13" s="32"/>
      <c r="C13" s="1"/>
      <c r="D13" s="1"/>
      <c r="E13" s="1"/>
      <c r="F13" s="1"/>
      <c r="G13" s="1"/>
      <c r="H13" s="1"/>
      <c r="I13" s="1"/>
      <c r="J13" s="1"/>
      <c r="K13" s="1"/>
      <c r="L13" s="32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3.2" x14ac:dyDescent="0.2">
      <c r="A14" s="1"/>
      <c r="B14" s="32"/>
      <c r="C14" s="1"/>
      <c r="D14" s="27" t="s">
        <v>21</v>
      </c>
      <c r="E14" s="1"/>
      <c r="F14" s="1"/>
      <c r="G14" s="1"/>
      <c r="H14" s="1"/>
      <c r="I14" s="27" t="s">
        <v>22</v>
      </c>
      <c r="J14" s="25" t="s">
        <v>1</v>
      </c>
      <c r="K14" s="1"/>
      <c r="L14" s="32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3.2" x14ac:dyDescent="0.2">
      <c r="A15" s="1"/>
      <c r="B15" s="32"/>
      <c r="C15" s="1"/>
      <c r="D15" s="1"/>
      <c r="E15" s="25" t="s">
        <v>23</v>
      </c>
      <c r="F15" s="1"/>
      <c r="G15" s="1"/>
      <c r="H15" s="1"/>
      <c r="I15" s="27" t="s">
        <v>24</v>
      </c>
      <c r="J15" s="25" t="s">
        <v>1</v>
      </c>
      <c r="K15" s="1"/>
      <c r="L15" s="32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x14ac:dyDescent="0.2">
      <c r="A16" s="1"/>
      <c r="B16" s="32"/>
      <c r="C16" s="1"/>
      <c r="D16" s="1"/>
      <c r="E16" s="1"/>
      <c r="F16" s="1"/>
      <c r="G16" s="1"/>
      <c r="H16" s="1"/>
      <c r="I16" s="1"/>
      <c r="J16" s="1"/>
      <c r="K16" s="1"/>
      <c r="L16" s="32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3.2" x14ac:dyDescent="0.2">
      <c r="A17" s="1"/>
      <c r="B17" s="32"/>
      <c r="C17" s="1"/>
      <c r="D17" s="27" t="s">
        <v>25</v>
      </c>
      <c r="E17" s="1"/>
      <c r="F17" s="1"/>
      <c r="G17" s="1"/>
      <c r="H17" s="1"/>
      <c r="I17" s="27" t="s">
        <v>22</v>
      </c>
      <c r="J17" s="28"/>
      <c r="K17" s="1"/>
      <c r="L17" s="32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3.2" x14ac:dyDescent="0.2">
      <c r="A18" s="1"/>
      <c r="B18" s="32"/>
      <c r="C18" s="1"/>
      <c r="D18" s="1"/>
      <c r="E18" s="263"/>
      <c r="F18" s="255"/>
      <c r="G18" s="255"/>
      <c r="H18" s="255"/>
      <c r="I18" s="27" t="s">
        <v>24</v>
      </c>
      <c r="J18" s="28"/>
      <c r="K18" s="1"/>
      <c r="L18" s="32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x14ac:dyDescent="0.2">
      <c r="A19" s="1"/>
      <c r="B19" s="32"/>
      <c r="C19" s="1"/>
      <c r="D19" s="1"/>
      <c r="E19" s="1"/>
      <c r="F19" s="1"/>
      <c r="G19" s="1"/>
      <c r="H19" s="1"/>
      <c r="I19" s="1"/>
      <c r="J19" s="1"/>
      <c r="K19" s="1"/>
      <c r="L19" s="32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3.2" x14ac:dyDescent="0.2">
      <c r="A20" s="1"/>
      <c r="B20" s="32"/>
      <c r="C20" s="1"/>
      <c r="D20" s="27" t="s">
        <v>26</v>
      </c>
      <c r="E20" s="1"/>
      <c r="F20" s="1"/>
      <c r="G20" s="1"/>
      <c r="H20" s="1"/>
      <c r="I20" s="27" t="s">
        <v>22</v>
      </c>
      <c r="J20" s="25"/>
      <c r="K20" s="1"/>
      <c r="L20" s="32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3.2" x14ac:dyDescent="0.2">
      <c r="A21" s="1"/>
      <c r="B21" s="32"/>
      <c r="C21" s="1"/>
      <c r="D21" s="1"/>
      <c r="E21" s="25" t="s">
        <v>1762</v>
      </c>
      <c r="F21" s="1"/>
      <c r="G21" s="1"/>
      <c r="H21" s="1"/>
      <c r="I21" s="27" t="s">
        <v>24</v>
      </c>
      <c r="J21" s="25" t="s">
        <v>1</v>
      </c>
      <c r="K21" s="1"/>
      <c r="L21" s="32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x14ac:dyDescent="0.2">
      <c r="A22" s="1"/>
      <c r="B22" s="32"/>
      <c r="C22" s="1"/>
      <c r="D22" s="1"/>
      <c r="E22" s="1"/>
      <c r="F22" s="1"/>
      <c r="G22" s="1"/>
      <c r="H22" s="1"/>
      <c r="I22" s="1"/>
      <c r="J22" s="1"/>
      <c r="K22" s="1"/>
      <c r="L22" s="32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3.2" x14ac:dyDescent="0.2">
      <c r="A23" s="1"/>
      <c r="B23" s="32"/>
      <c r="C23" s="1"/>
      <c r="D23" s="27" t="s">
        <v>28</v>
      </c>
      <c r="E23" s="1"/>
      <c r="F23" s="1"/>
      <c r="G23" s="1"/>
      <c r="H23" s="1"/>
      <c r="I23" s="27" t="s">
        <v>22</v>
      </c>
      <c r="J23" s="25" t="str">
        <f>IF('Rekapitulace stavby'!AN19="","",'Rekapitulace stavby'!AN19)</f>
        <v/>
      </c>
      <c r="K23" s="1"/>
      <c r="L23" s="32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3.2" x14ac:dyDescent="0.2">
      <c r="A24" s="1"/>
      <c r="B24" s="32"/>
      <c r="C24" s="1"/>
      <c r="D24" s="1"/>
      <c r="E24" s="25" t="str">
        <f>IF('Rekapitulace stavby'!E20="","",'Rekapitulace stavby'!E20)</f>
        <v xml:space="preserve"> </v>
      </c>
      <c r="F24" s="1"/>
      <c r="G24" s="1"/>
      <c r="H24" s="1"/>
      <c r="I24" s="27" t="s">
        <v>24</v>
      </c>
      <c r="J24" s="25" t="str">
        <f>IF('Rekapitulace stavby'!AN20="","",'Rekapitulace stavby'!AN20)</f>
        <v/>
      </c>
      <c r="K24" s="1"/>
      <c r="L24" s="32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x14ac:dyDescent="0.2">
      <c r="A25" s="1"/>
      <c r="B25" s="32"/>
      <c r="C25" s="1"/>
      <c r="D25" s="1"/>
      <c r="E25" s="1"/>
      <c r="F25" s="1"/>
      <c r="G25" s="1"/>
      <c r="H25" s="1"/>
      <c r="I25" s="1"/>
      <c r="J25" s="1"/>
      <c r="K25" s="1"/>
      <c r="L25" s="32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3.2" x14ac:dyDescent="0.2">
      <c r="A26" s="1"/>
      <c r="B26" s="32"/>
      <c r="C26" s="1"/>
      <c r="D26" s="27" t="s">
        <v>29</v>
      </c>
      <c r="E26" s="1"/>
      <c r="F26" s="1"/>
      <c r="G26" s="1"/>
      <c r="H26" s="1"/>
      <c r="I26" s="1"/>
      <c r="J26" s="1"/>
      <c r="K26" s="1"/>
      <c r="L26" s="32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3.2" x14ac:dyDescent="0.2">
      <c r="A27" s="7"/>
      <c r="B27" s="89"/>
      <c r="C27" s="7"/>
      <c r="D27" s="7"/>
      <c r="E27" s="259" t="s">
        <v>1</v>
      </c>
      <c r="F27" s="259"/>
      <c r="G27" s="259"/>
      <c r="H27" s="259"/>
      <c r="I27" s="7"/>
      <c r="J27" s="7"/>
      <c r="K27" s="7"/>
      <c r="L27" s="89"/>
      <c r="M27" s="7"/>
      <c r="N27" s="7"/>
      <c r="O27" s="7"/>
      <c r="P27" s="7"/>
      <c r="Q27" s="7"/>
      <c r="R27" s="7"/>
      <c r="S27" s="7"/>
      <c r="T27" s="7"/>
      <c r="U27" s="7"/>
      <c r="V27" s="7"/>
    </row>
    <row r="28" spans="1:22" x14ac:dyDescent="0.2">
      <c r="A28" s="1"/>
      <c r="B28" s="32"/>
      <c r="C28" s="1"/>
      <c r="D28" s="1"/>
      <c r="E28" s="1"/>
      <c r="F28" s="1"/>
      <c r="G28" s="1"/>
      <c r="H28" s="1"/>
      <c r="I28" s="1"/>
      <c r="J28" s="1"/>
      <c r="K28" s="1"/>
      <c r="L28" s="32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x14ac:dyDescent="0.2">
      <c r="A29" s="1"/>
      <c r="B29" s="32"/>
      <c r="C29" s="1"/>
      <c r="D29" s="53"/>
      <c r="E29" s="53"/>
      <c r="F29" s="53"/>
      <c r="G29" s="53"/>
      <c r="H29" s="53"/>
      <c r="I29" s="53"/>
      <c r="J29" s="53"/>
      <c r="K29" s="53"/>
      <c r="L29" s="32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6" x14ac:dyDescent="0.2">
      <c r="A30" s="1"/>
      <c r="B30" s="32"/>
      <c r="C30" s="1"/>
      <c r="D30" s="90" t="s">
        <v>30</v>
      </c>
      <c r="E30" s="1"/>
      <c r="F30" s="1"/>
      <c r="G30" s="1"/>
      <c r="H30" s="1"/>
      <c r="I30" s="1"/>
      <c r="J30" s="66">
        <f>ROUND(J125, 2)</f>
        <v>0</v>
      </c>
      <c r="K30" s="1"/>
      <c r="L30" s="32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x14ac:dyDescent="0.2">
      <c r="A31" s="1"/>
      <c r="B31" s="32"/>
      <c r="C31" s="1"/>
      <c r="D31" s="53"/>
      <c r="E31" s="53"/>
      <c r="F31" s="53"/>
      <c r="G31" s="53"/>
      <c r="H31" s="53"/>
      <c r="I31" s="53"/>
      <c r="J31" s="53"/>
      <c r="K31" s="53"/>
      <c r="L31" s="32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3.2" x14ac:dyDescent="0.2">
      <c r="A32" s="1"/>
      <c r="B32" s="32"/>
      <c r="C32" s="1"/>
      <c r="D32" s="1"/>
      <c r="E32" s="1"/>
      <c r="F32" s="35" t="s">
        <v>32</v>
      </c>
      <c r="G32" s="1"/>
      <c r="H32" s="1"/>
      <c r="I32" s="35" t="s">
        <v>31</v>
      </c>
      <c r="J32" s="35" t="s">
        <v>33</v>
      </c>
      <c r="K32" s="1"/>
      <c r="L32" s="32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3.2" x14ac:dyDescent="0.2">
      <c r="A33" s="1"/>
      <c r="B33" s="32"/>
      <c r="C33" s="1"/>
      <c r="D33" s="55" t="s">
        <v>34</v>
      </c>
      <c r="E33" s="27" t="s">
        <v>35</v>
      </c>
      <c r="F33" s="91">
        <f>ROUND((SUM(J30)),  2)</f>
        <v>0</v>
      </c>
      <c r="G33" s="1"/>
      <c r="H33" s="1"/>
      <c r="I33" s="92">
        <v>0.21</v>
      </c>
      <c r="J33" s="91">
        <f>ROUND(((SUM(J30))*I33),  2)</f>
        <v>0</v>
      </c>
      <c r="K33" s="1"/>
      <c r="L33" s="32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3.2" hidden="1" x14ac:dyDescent="0.2">
      <c r="A34" s="1"/>
      <c r="B34" s="32"/>
      <c r="C34" s="1"/>
      <c r="D34" s="1"/>
      <c r="E34" s="27" t="s">
        <v>36</v>
      </c>
      <c r="F34" s="91">
        <f>ROUND((SUM(BF125:BF128)),  2)</f>
        <v>0</v>
      </c>
      <c r="G34" s="1"/>
      <c r="H34" s="1"/>
      <c r="I34" s="92">
        <v>0.12</v>
      </c>
      <c r="J34" s="91">
        <f>ROUND(((SUM(BF125:BF128))*I34),  2)</f>
        <v>0</v>
      </c>
      <c r="K34" s="1"/>
      <c r="L34" s="32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3.2" hidden="1" x14ac:dyDescent="0.2">
      <c r="A35" s="1"/>
      <c r="B35" s="32"/>
      <c r="C35" s="1"/>
      <c r="D35" s="1"/>
      <c r="E35" s="27" t="s">
        <v>37</v>
      </c>
      <c r="F35" s="91">
        <f>ROUND((SUM(BG125:BG128)),  2)</f>
        <v>0</v>
      </c>
      <c r="G35" s="1"/>
      <c r="H35" s="1"/>
      <c r="I35" s="92">
        <v>0.21</v>
      </c>
      <c r="J35" s="91">
        <f>0</f>
        <v>0</v>
      </c>
      <c r="K35" s="1"/>
      <c r="L35" s="32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3.2" hidden="1" x14ac:dyDescent="0.2">
      <c r="A36" s="1"/>
      <c r="B36" s="32"/>
      <c r="C36" s="1"/>
      <c r="D36" s="1"/>
      <c r="E36" s="27" t="s">
        <v>38</v>
      </c>
      <c r="F36" s="91">
        <f>ROUND((SUM(BH125:BH128)),  2)</f>
        <v>0</v>
      </c>
      <c r="G36" s="1"/>
      <c r="H36" s="1"/>
      <c r="I36" s="92">
        <v>0.12</v>
      </c>
      <c r="J36" s="91">
        <f>0</f>
        <v>0</v>
      </c>
      <c r="K36" s="1"/>
      <c r="L36" s="32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3.2" hidden="1" x14ac:dyDescent="0.2">
      <c r="A37" s="1"/>
      <c r="B37" s="32"/>
      <c r="C37" s="1"/>
      <c r="D37" s="1"/>
      <c r="E37" s="27" t="s">
        <v>39</v>
      </c>
      <c r="F37" s="91">
        <f>ROUND((SUM(BI125:BI128)),  2)</f>
        <v>0</v>
      </c>
      <c r="G37" s="1"/>
      <c r="H37" s="1"/>
      <c r="I37" s="92">
        <v>0</v>
      </c>
      <c r="J37" s="91">
        <f>0</f>
        <v>0</v>
      </c>
      <c r="K37" s="1"/>
      <c r="L37" s="32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x14ac:dyDescent="0.2">
      <c r="A38" s="1"/>
      <c r="B38" s="32"/>
      <c r="C38" s="1"/>
      <c r="D38" s="1"/>
      <c r="E38" s="1"/>
      <c r="F38" s="1"/>
      <c r="G38" s="1"/>
      <c r="H38" s="1"/>
      <c r="I38" s="1"/>
      <c r="J38" s="1"/>
      <c r="K38" s="1"/>
      <c r="L38" s="32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6" x14ac:dyDescent="0.2">
      <c r="A39" s="1"/>
      <c r="B39" s="32"/>
      <c r="C39" s="93"/>
      <c r="D39" s="94" t="s">
        <v>40</v>
      </c>
      <c r="E39" s="57"/>
      <c r="F39" s="57"/>
      <c r="G39" s="95" t="s">
        <v>41</v>
      </c>
      <c r="H39" s="96" t="s">
        <v>42</v>
      </c>
      <c r="I39" s="57"/>
      <c r="J39" s="97">
        <f>SUM(J30:J37)</f>
        <v>0</v>
      </c>
      <c r="K39" s="98"/>
      <c r="L39" s="32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x14ac:dyDescent="0.2">
      <c r="A40" s="1"/>
      <c r="B40" s="32"/>
      <c r="C40" s="1"/>
      <c r="D40" s="1"/>
      <c r="E40" s="1"/>
      <c r="F40" s="1"/>
      <c r="G40" s="1"/>
      <c r="H40" s="1"/>
      <c r="I40" s="1"/>
      <c r="J40" s="1"/>
      <c r="K40" s="1"/>
      <c r="L40" s="32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x14ac:dyDescent="0.2">
      <c r="B41" s="20"/>
      <c r="L41" s="20"/>
    </row>
    <row r="42" spans="1:22" x14ac:dyDescent="0.2">
      <c r="B42" s="20"/>
      <c r="L42" s="20"/>
    </row>
    <row r="43" spans="1:22" x14ac:dyDescent="0.2">
      <c r="B43" s="20"/>
      <c r="L43" s="20"/>
    </row>
    <row r="44" spans="1:22" x14ac:dyDescent="0.2">
      <c r="B44" s="20"/>
      <c r="L44" s="20"/>
    </row>
    <row r="45" spans="1:22" x14ac:dyDescent="0.2">
      <c r="B45" s="20"/>
      <c r="L45" s="20"/>
    </row>
    <row r="46" spans="1:22" x14ac:dyDescent="0.2">
      <c r="B46" s="20"/>
      <c r="L46" s="20"/>
    </row>
    <row r="47" spans="1:22" x14ac:dyDescent="0.2">
      <c r="B47" s="20"/>
      <c r="L47" s="20"/>
    </row>
    <row r="48" spans="1:22" x14ac:dyDescent="0.2">
      <c r="B48" s="20"/>
      <c r="L48" s="20"/>
    </row>
    <row r="49" spans="1:22" x14ac:dyDescent="0.2">
      <c r="B49" s="20"/>
      <c r="L49" s="20"/>
    </row>
    <row r="50" spans="1:22" ht="13.2" x14ac:dyDescent="0.2">
      <c r="A50" s="1"/>
      <c r="B50" s="32"/>
      <c r="C50" s="1"/>
      <c r="D50" s="41" t="s">
        <v>43</v>
      </c>
      <c r="E50" s="42"/>
      <c r="F50" s="42"/>
      <c r="G50" s="41" t="s">
        <v>44</v>
      </c>
      <c r="H50" s="42"/>
      <c r="I50" s="42"/>
      <c r="J50" s="42"/>
      <c r="K50" s="42"/>
      <c r="L50" s="32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x14ac:dyDescent="0.2">
      <c r="B51" s="20"/>
      <c r="L51" s="20"/>
    </row>
    <row r="52" spans="1:22" x14ac:dyDescent="0.2">
      <c r="B52" s="20"/>
      <c r="L52" s="20"/>
    </row>
    <row r="53" spans="1:22" x14ac:dyDescent="0.2">
      <c r="B53" s="20"/>
      <c r="L53" s="20"/>
    </row>
    <row r="54" spans="1:22" x14ac:dyDescent="0.2">
      <c r="B54" s="20"/>
      <c r="L54" s="20"/>
    </row>
    <row r="55" spans="1:22" x14ac:dyDescent="0.2">
      <c r="B55" s="20"/>
      <c r="L55" s="20"/>
    </row>
    <row r="56" spans="1:22" x14ac:dyDescent="0.2">
      <c r="B56" s="20"/>
      <c r="L56" s="20"/>
    </row>
    <row r="57" spans="1:22" x14ac:dyDescent="0.2">
      <c r="B57" s="20"/>
      <c r="L57" s="20"/>
    </row>
    <row r="58" spans="1:22" x14ac:dyDescent="0.2">
      <c r="B58" s="20"/>
      <c r="L58" s="20"/>
    </row>
    <row r="59" spans="1:22" x14ac:dyDescent="0.2">
      <c r="B59" s="20"/>
      <c r="L59" s="20"/>
    </row>
    <row r="60" spans="1:22" x14ac:dyDescent="0.2">
      <c r="B60" s="20"/>
      <c r="L60" s="20"/>
    </row>
    <row r="61" spans="1:22" ht="13.2" x14ac:dyDescent="0.2">
      <c r="A61" s="1"/>
      <c r="B61" s="32"/>
      <c r="C61" s="1"/>
      <c r="D61" s="43" t="s">
        <v>45</v>
      </c>
      <c r="E61" s="34"/>
      <c r="F61" s="99" t="s">
        <v>46</v>
      </c>
      <c r="G61" s="43" t="s">
        <v>45</v>
      </c>
      <c r="H61" s="34"/>
      <c r="I61" s="34"/>
      <c r="J61" s="100" t="s">
        <v>46</v>
      </c>
      <c r="K61" s="34"/>
      <c r="L61" s="32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x14ac:dyDescent="0.2">
      <c r="B62" s="20"/>
      <c r="L62" s="20"/>
    </row>
    <row r="63" spans="1:22" x14ac:dyDescent="0.2">
      <c r="B63" s="20"/>
      <c r="L63" s="20"/>
    </row>
    <row r="64" spans="1:22" x14ac:dyDescent="0.2">
      <c r="B64" s="20"/>
      <c r="L64" s="20"/>
    </row>
    <row r="65" spans="1:22" ht="13.2" x14ac:dyDescent="0.2">
      <c r="A65" s="1"/>
      <c r="B65" s="32"/>
      <c r="C65" s="1"/>
      <c r="D65" s="41" t="s">
        <v>47</v>
      </c>
      <c r="E65" s="42"/>
      <c r="F65" s="42"/>
      <c r="G65" s="41" t="s">
        <v>48</v>
      </c>
      <c r="H65" s="42"/>
      <c r="I65" s="42"/>
      <c r="J65" s="42"/>
      <c r="K65" s="42"/>
      <c r="L65" s="32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x14ac:dyDescent="0.2">
      <c r="B66" s="20"/>
      <c r="L66" s="20"/>
    </row>
    <row r="67" spans="1:22" x14ac:dyDescent="0.2">
      <c r="B67" s="20"/>
      <c r="L67" s="20"/>
    </row>
    <row r="68" spans="1:22" x14ac:dyDescent="0.2">
      <c r="B68" s="20"/>
      <c r="L68" s="20"/>
    </row>
    <row r="69" spans="1:22" x14ac:dyDescent="0.2">
      <c r="B69" s="20"/>
      <c r="L69" s="20"/>
    </row>
    <row r="70" spans="1:22" x14ac:dyDescent="0.2">
      <c r="B70" s="20"/>
      <c r="L70" s="20"/>
    </row>
    <row r="71" spans="1:22" x14ac:dyDescent="0.2">
      <c r="B71" s="20"/>
      <c r="L71" s="20"/>
    </row>
    <row r="72" spans="1:22" x14ac:dyDescent="0.2">
      <c r="B72" s="20"/>
      <c r="L72" s="20"/>
    </row>
    <row r="73" spans="1:22" x14ac:dyDescent="0.2">
      <c r="B73" s="20"/>
      <c r="L73" s="20"/>
    </row>
    <row r="74" spans="1:22" x14ac:dyDescent="0.2">
      <c r="B74" s="20"/>
      <c r="L74" s="20"/>
    </row>
    <row r="75" spans="1:22" x14ac:dyDescent="0.2">
      <c r="B75" s="20"/>
      <c r="L75" s="20"/>
    </row>
    <row r="76" spans="1:22" ht="13.2" x14ac:dyDescent="0.2">
      <c r="A76" s="1"/>
      <c r="B76" s="32"/>
      <c r="C76" s="1"/>
      <c r="D76" s="43" t="s">
        <v>45</v>
      </c>
      <c r="E76" s="34"/>
      <c r="F76" s="99" t="s">
        <v>46</v>
      </c>
      <c r="G76" s="43" t="s">
        <v>45</v>
      </c>
      <c r="H76" s="34"/>
      <c r="I76" s="34"/>
      <c r="J76" s="100" t="s">
        <v>46</v>
      </c>
      <c r="K76" s="34"/>
      <c r="L76" s="32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x14ac:dyDescent="0.2">
      <c r="A77" s="1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  <c r="M77" s="1"/>
      <c r="N77" s="1"/>
      <c r="O77" s="1"/>
      <c r="P77" s="1"/>
      <c r="Q77" s="1"/>
      <c r="R77" s="1"/>
      <c r="S77" s="1"/>
      <c r="T77" s="1"/>
      <c r="U77" s="1"/>
      <c r="V77" s="1"/>
    </row>
    <row r="81" spans="1:22" x14ac:dyDescent="0.2">
      <c r="A81" s="1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7.399999999999999" x14ac:dyDescent="0.2">
      <c r="A82" s="1"/>
      <c r="B82" s="32"/>
      <c r="C82" s="21" t="s">
        <v>95</v>
      </c>
      <c r="D82" s="1"/>
      <c r="E82" s="1"/>
      <c r="F82" s="1"/>
      <c r="G82" s="1"/>
      <c r="H82" s="1"/>
      <c r="I82" s="1"/>
      <c r="J82" s="1"/>
      <c r="K82" s="1"/>
      <c r="L82" s="32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x14ac:dyDescent="0.2">
      <c r="A83" s="1"/>
      <c r="B83" s="32"/>
      <c r="C83" s="1"/>
      <c r="D83" s="1"/>
      <c r="E83" s="1"/>
      <c r="F83" s="1"/>
      <c r="G83" s="1"/>
      <c r="H83" s="1"/>
      <c r="I83" s="1"/>
      <c r="J83" s="1"/>
      <c r="K83" s="1"/>
      <c r="L83" s="32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3.2" x14ac:dyDescent="0.2">
      <c r="A84" s="1"/>
      <c r="B84" s="32"/>
      <c r="C84" s="27" t="s">
        <v>15</v>
      </c>
      <c r="D84" s="1"/>
      <c r="E84" s="1"/>
      <c r="F84" s="1"/>
      <c r="G84" s="1"/>
      <c r="H84" s="1"/>
      <c r="I84" s="1"/>
      <c r="J84" s="1"/>
      <c r="K84" s="1"/>
      <c r="L84" s="32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3.2" x14ac:dyDescent="0.2">
      <c r="A85" s="1"/>
      <c r="B85" s="32"/>
      <c r="C85" s="1"/>
      <c r="D85" s="1"/>
      <c r="E85" s="261" t="str">
        <f>E7</f>
        <v>Dolní Dvořiště (č. p. 157 - č. p. 40) - OBNOVA VODOVODU A KANALIZACE, Dolní Dvořiště (č. p. 157 - č. p. 40) - OBNOVA KOMUNIKACE</v>
      </c>
      <c r="F85" s="262"/>
      <c r="G85" s="262"/>
      <c r="H85" s="262"/>
      <c r="I85" s="1"/>
      <c r="J85" s="1"/>
      <c r="K85" s="1"/>
      <c r="L85" s="32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3.2" x14ac:dyDescent="0.2">
      <c r="A86" s="1"/>
      <c r="B86" s="32"/>
      <c r="C86" s="27" t="s">
        <v>93</v>
      </c>
      <c r="D86" s="1"/>
      <c r="E86" s="1"/>
      <c r="F86" s="1"/>
      <c r="G86" s="1"/>
      <c r="H86" s="1"/>
      <c r="I86" s="1"/>
      <c r="J86" s="1"/>
      <c r="K86" s="1"/>
      <c r="L86" s="32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x14ac:dyDescent="0.2">
      <c r="A87" s="1"/>
      <c r="B87" s="32"/>
      <c r="C87" s="1"/>
      <c r="D87" s="1"/>
      <c r="E87" s="240" t="str">
        <f>E9</f>
        <v>SO102 - Obnova komunikace</v>
      </c>
      <c r="F87" s="260"/>
      <c r="G87" s="260"/>
      <c r="H87" s="260"/>
      <c r="I87" s="1"/>
      <c r="J87" s="1"/>
      <c r="K87" s="1"/>
      <c r="L87" s="32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x14ac:dyDescent="0.2">
      <c r="A88" s="1"/>
      <c r="B88" s="32"/>
      <c r="C88" s="1"/>
      <c r="D88" s="1"/>
      <c r="E88" s="1"/>
      <c r="F88" s="1"/>
      <c r="G88" s="1"/>
      <c r="H88" s="1"/>
      <c r="I88" s="1"/>
      <c r="J88" s="1"/>
      <c r="K88" s="1"/>
      <c r="L88" s="32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3.2" x14ac:dyDescent="0.2">
      <c r="A89" s="1"/>
      <c r="B89" s="32"/>
      <c r="C89" s="27" t="s">
        <v>18</v>
      </c>
      <c r="D89" s="1"/>
      <c r="E89" s="1"/>
      <c r="F89" s="25" t="str">
        <f>F12</f>
        <v xml:space="preserve"> </v>
      </c>
      <c r="G89" s="1"/>
      <c r="H89" s="1"/>
      <c r="I89" s="27" t="s">
        <v>20</v>
      </c>
      <c r="J89" s="52" t="str">
        <f>IF(J12="","",J12)</f>
        <v/>
      </c>
      <c r="K89" s="1"/>
      <c r="L89" s="32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x14ac:dyDescent="0.2">
      <c r="A90" s="1"/>
      <c r="B90" s="32"/>
      <c r="C90" s="1"/>
      <c r="D90" s="1"/>
      <c r="E90" s="1"/>
      <c r="F90" s="1"/>
      <c r="G90" s="1"/>
      <c r="H90" s="1"/>
      <c r="I90" s="1"/>
      <c r="J90" s="1"/>
      <c r="K90" s="1"/>
      <c r="L90" s="32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39.6" x14ac:dyDescent="0.2">
      <c r="A91" s="1"/>
      <c r="B91" s="32"/>
      <c r="C91" s="27" t="s">
        <v>21</v>
      </c>
      <c r="D91" s="1"/>
      <c r="E91" s="1"/>
      <c r="F91" s="25" t="str">
        <f>E15</f>
        <v>Obec Dolní Dvořiště, 382 72 Dolní Dvořiště 62</v>
      </c>
      <c r="G91" s="1"/>
      <c r="H91" s="1"/>
      <c r="I91" s="27" t="s">
        <v>26</v>
      </c>
      <c r="J91" s="30" t="str">
        <f>E21</f>
        <v>Jiří Sváček - VHS, Miroslav Vávra - DS</v>
      </c>
      <c r="K91" s="1"/>
      <c r="L91" s="32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3.2" x14ac:dyDescent="0.2">
      <c r="A92" s="1"/>
      <c r="B92" s="32"/>
      <c r="C92" s="27" t="s">
        <v>25</v>
      </c>
      <c r="D92" s="1"/>
      <c r="E92" s="1"/>
      <c r="F92" s="25" t="str">
        <f>IF(E18="","",E18)</f>
        <v/>
      </c>
      <c r="G92" s="1"/>
      <c r="H92" s="1"/>
      <c r="I92" s="27" t="s">
        <v>28</v>
      </c>
      <c r="J92" s="30" t="str">
        <f>E24</f>
        <v xml:space="preserve"> </v>
      </c>
      <c r="K92" s="1"/>
      <c r="L92" s="32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x14ac:dyDescent="0.2">
      <c r="A93" s="1"/>
      <c r="B93" s="32"/>
      <c r="C93" s="1"/>
      <c r="D93" s="1"/>
      <c r="E93" s="1"/>
      <c r="F93" s="1"/>
      <c r="G93" s="1"/>
      <c r="H93" s="1"/>
      <c r="I93" s="1"/>
      <c r="J93" s="1"/>
      <c r="K93" s="1"/>
      <c r="L93" s="32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1.4" x14ac:dyDescent="0.2">
      <c r="A94" s="1"/>
      <c r="B94" s="32"/>
      <c r="C94" s="101" t="s">
        <v>96</v>
      </c>
      <c r="D94" s="93"/>
      <c r="E94" s="93"/>
      <c r="F94" s="93"/>
      <c r="G94" s="93"/>
      <c r="H94" s="93"/>
      <c r="I94" s="93"/>
      <c r="J94" s="102" t="s">
        <v>97</v>
      </c>
      <c r="K94" s="93"/>
      <c r="L94" s="32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x14ac:dyDescent="0.2">
      <c r="A95" s="1"/>
      <c r="B95" s="32"/>
      <c r="C95" s="1"/>
      <c r="D95" s="1"/>
      <c r="E95" s="1"/>
      <c r="F95" s="1"/>
      <c r="G95" s="1"/>
      <c r="H95" s="1"/>
      <c r="I95" s="1"/>
      <c r="J95" s="1"/>
      <c r="K95" s="1"/>
      <c r="L95" s="32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6" x14ac:dyDescent="0.2">
      <c r="A96" s="1"/>
      <c r="B96" s="32"/>
      <c r="C96" s="103" t="s">
        <v>98</v>
      </c>
      <c r="D96" s="1"/>
      <c r="E96" s="1"/>
      <c r="F96" s="1"/>
      <c r="G96" s="1"/>
      <c r="H96" s="1"/>
      <c r="I96" s="1"/>
      <c r="J96" s="66">
        <f>J125</f>
        <v>0</v>
      </c>
      <c r="K96" s="1"/>
      <c r="L96" s="32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" x14ac:dyDescent="0.2">
      <c r="A97" s="8"/>
      <c r="B97" s="104"/>
      <c r="C97" s="8"/>
      <c r="D97" s="105" t="s">
        <v>170</v>
      </c>
      <c r="E97" s="106"/>
      <c r="F97" s="106"/>
      <c r="G97" s="106"/>
      <c r="H97" s="106"/>
      <c r="I97" s="106"/>
      <c r="J97" s="107">
        <f>J126</f>
        <v>0</v>
      </c>
      <c r="K97" s="8"/>
      <c r="L97" s="104"/>
      <c r="M97" s="8"/>
      <c r="N97" s="8"/>
      <c r="O97" s="8"/>
      <c r="P97" s="8"/>
      <c r="Q97" s="8"/>
      <c r="R97" s="8"/>
      <c r="S97" s="8"/>
      <c r="T97" s="8"/>
      <c r="U97" s="8"/>
      <c r="V97" s="8"/>
    </row>
    <row r="98" spans="1:22" ht="13.2" x14ac:dyDescent="0.2">
      <c r="A98" s="11"/>
      <c r="B98" s="147"/>
      <c r="C98" s="11"/>
      <c r="D98" s="148"/>
      <c r="E98" s="149"/>
      <c r="F98" s="149"/>
      <c r="G98" s="149"/>
      <c r="H98" s="149"/>
      <c r="I98" s="149"/>
      <c r="J98" s="150"/>
      <c r="K98" s="11"/>
      <c r="L98" s="147"/>
      <c r="M98" s="11"/>
      <c r="N98" s="11"/>
      <c r="O98" s="11"/>
      <c r="P98" s="11"/>
      <c r="Q98" s="11"/>
      <c r="R98" s="11"/>
      <c r="S98" s="11"/>
      <c r="T98" s="11"/>
      <c r="U98" s="11"/>
      <c r="V98" s="11"/>
    </row>
    <row r="99" spans="1:22" ht="13.2" x14ac:dyDescent="0.2">
      <c r="A99" s="11"/>
      <c r="B99" s="147"/>
      <c r="C99" s="11"/>
      <c r="D99" s="148"/>
      <c r="E99" s="149" t="str">
        <f>F139</f>
        <v>1 Zemní práce</v>
      </c>
      <c r="F99" s="149"/>
      <c r="G99" s="149"/>
      <c r="H99" s="149"/>
      <c r="I99" s="149"/>
      <c r="J99" s="150">
        <f>J139</f>
        <v>0</v>
      </c>
      <c r="K99" s="11"/>
      <c r="L99" s="147"/>
      <c r="M99" s="11"/>
      <c r="N99" s="11"/>
      <c r="O99" s="11"/>
      <c r="P99" s="11"/>
      <c r="Q99" s="11"/>
      <c r="R99" s="11"/>
      <c r="S99" s="11"/>
      <c r="T99" s="11"/>
      <c r="U99" s="11"/>
      <c r="V99" s="11"/>
    </row>
    <row r="100" spans="1:22" ht="13.2" x14ac:dyDescent="0.2">
      <c r="A100" s="11"/>
      <c r="B100" s="147"/>
      <c r="C100" s="11"/>
      <c r="D100" s="148"/>
      <c r="E100" s="149" t="str">
        <f>F144</f>
        <v>5 Komunikace</v>
      </c>
      <c r="F100" s="149"/>
      <c r="G100" s="149"/>
      <c r="H100" s="149"/>
      <c r="I100" s="149"/>
      <c r="J100" s="150">
        <f>J144</f>
        <v>0</v>
      </c>
      <c r="K100" s="11"/>
      <c r="L100" s="147"/>
      <c r="M100" s="11"/>
      <c r="N100" s="11"/>
      <c r="O100" s="11"/>
      <c r="P100" s="11"/>
      <c r="Q100" s="11"/>
      <c r="R100" s="11"/>
      <c r="S100" s="11"/>
      <c r="T100" s="11"/>
      <c r="U100" s="11"/>
      <c r="V100" s="11"/>
    </row>
    <row r="101" spans="1:22" ht="13.2" x14ac:dyDescent="0.2">
      <c r="A101" s="11"/>
      <c r="B101" s="147"/>
      <c r="C101" s="11"/>
      <c r="D101" s="148"/>
      <c r="E101" s="149" t="str">
        <f>F150</f>
        <v>91 Doplňující práce na komunikaci</v>
      </c>
      <c r="F101" s="149"/>
      <c r="G101" s="149"/>
      <c r="H101" s="149"/>
      <c r="I101" s="149"/>
      <c r="J101" s="150">
        <f>J150</f>
        <v>0</v>
      </c>
      <c r="K101" s="11"/>
      <c r="L101" s="147"/>
      <c r="M101" s="11"/>
      <c r="N101" s="11"/>
      <c r="O101" s="11"/>
      <c r="P101" s="11"/>
      <c r="Q101" s="11"/>
      <c r="R101" s="11"/>
      <c r="S101" s="11"/>
      <c r="T101" s="11"/>
      <c r="U101" s="11"/>
      <c r="V101" s="11"/>
    </row>
    <row r="102" spans="1:22" ht="13.2" x14ac:dyDescent="0.2">
      <c r="A102" s="11"/>
      <c r="B102" s="147"/>
      <c r="C102" s="11"/>
      <c r="D102" s="148"/>
      <c r="E102" s="149" t="str">
        <f>F153</f>
        <v>99 Staveništní přesun hmot</v>
      </c>
      <c r="F102" s="149"/>
      <c r="G102" s="149"/>
      <c r="H102" s="149"/>
      <c r="I102" s="149"/>
      <c r="J102" s="150">
        <f>J153</f>
        <v>0</v>
      </c>
      <c r="K102" s="11"/>
      <c r="L102" s="147"/>
      <c r="M102" s="11"/>
      <c r="N102" s="11"/>
      <c r="O102" s="11"/>
      <c r="P102" s="11"/>
      <c r="Q102" s="11"/>
      <c r="R102" s="11"/>
      <c r="S102" s="11"/>
      <c r="T102" s="11"/>
      <c r="U102" s="11"/>
      <c r="V102" s="11"/>
    </row>
    <row r="103" spans="1:22" ht="13.2" x14ac:dyDescent="0.2">
      <c r="A103" s="11"/>
      <c r="B103" s="147"/>
      <c r="C103" s="11"/>
      <c r="D103" s="148"/>
      <c r="E103" s="149" t="str">
        <f>F166</f>
        <v>D96 Přesuny suti a vybouraných hmot</v>
      </c>
      <c r="F103" s="149"/>
      <c r="G103" s="149"/>
      <c r="H103" s="149"/>
      <c r="I103" s="149"/>
      <c r="J103" s="150">
        <f>J166</f>
        <v>0</v>
      </c>
      <c r="K103" s="11"/>
      <c r="L103" s="147"/>
      <c r="M103" s="11"/>
      <c r="N103" s="11"/>
      <c r="O103" s="11"/>
      <c r="P103" s="11"/>
      <c r="Q103" s="11"/>
      <c r="R103" s="11"/>
      <c r="S103" s="11"/>
      <c r="T103" s="11"/>
      <c r="U103" s="11"/>
      <c r="V103" s="11"/>
    </row>
    <row r="104" spans="1:22" ht="13.2" x14ac:dyDescent="0.2">
      <c r="A104" s="11"/>
      <c r="B104" s="147"/>
      <c r="C104" s="11"/>
      <c r="D104" s="148"/>
      <c r="E104" s="149"/>
      <c r="F104" s="149"/>
      <c r="G104" s="149"/>
      <c r="H104" s="149"/>
      <c r="I104" s="149"/>
      <c r="J104" s="150"/>
      <c r="K104" s="11"/>
      <c r="L104" s="147"/>
      <c r="M104" s="11"/>
      <c r="N104" s="11"/>
      <c r="O104" s="11"/>
      <c r="P104" s="11"/>
      <c r="Q104" s="11"/>
      <c r="R104" s="11"/>
      <c r="S104" s="11"/>
      <c r="T104" s="11"/>
      <c r="U104" s="11"/>
      <c r="V104" s="11"/>
    </row>
    <row r="105" spans="1:22" ht="13.2" x14ac:dyDescent="0.2">
      <c r="A105" s="11"/>
      <c r="B105" s="147"/>
      <c r="C105" s="11"/>
      <c r="D105" s="148"/>
      <c r="E105" s="149"/>
      <c r="F105" s="149"/>
      <c r="G105" s="149"/>
      <c r="H105" s="149"/>
      <c r="I105" s="149"/>
      <c r="J105" s="150"/>
      <c r="K105" s="11"/>
      <c r="L105" s="147"/>
      <c r="M105" s="11"/>
      <c r="N105" s="11"/>
      <c r="O105" s="11"/>
      <c r="P105" s="11"/>
      <c r="Q105" s="11"/>
      <c r="R105" s="11"/>
      <c r="S105" s="11"/>
      <c r="T105" s="11"/>
      <c r="U105" s="11"/>
      <c r="V105" s="11"/>
    </row>
    <row r="106" spans="1:22" x14ac:dyDescent="0.2">
      <c r="A106" s="1"/>
      <c r="B106" s="32"/>
      <c r="C106" s="1"/>
      <c r="D106" s="1"/>
      <c r="E106" s="1"/>
      <c r="F106" s="1"/>
      <c r="G106" s="1"/>
      <c r="H106" s="1"/>
      <c r="I106" s="1"/>
      <c r="J106" s="1"/>
      <c r="K106" s="1"/>
      <c r="L106" s="32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x14ac:dyDescent="0.2">
      <c r="A107" s="1"/>
      <c r="B107" s="44"/>
      <c r="C107" s="45"/>
      <c r="D107" s="45"/>
      <c r="E107" s="45"/>
      <c r="F107" s="45"/>
      <c r="G107" s="45"/>
      <c r="H107" s="45"/>
      <c r="I107" s="45"/>
      <c r="J107" s="45"/>
      <c r="K107" s="45"/>
      <c r="L107" s="32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11" spans="1:22" x14ac:dyDescent="0.2">
      <c r="A111" s="1"/>
      <c r="B111" s="46"/>
      <c r="C111" s="47"/>
      <c r="D111" s="47"/>
      <c r="E111" s="47"/>
      <c r="F111" s="47"/>
      <c r="G111" s="47"/>
      <c r="H111" s="47"/>
      <c r="I111" s="47"/>
      <c r="J111" s="47"/>
      <c r="K111" s="47"/>
      <c r="L111" s="32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7.399999999999999" x14ac:dyDescent="0.2">
      <c r="A112" s="1"/>
      <c r="B112" s="32"/>
      <c r="C112" s="21" t="s">
        <v>101</v>
      </c>
      <c r="D112" s="1"/>
      <c r="E112" s="1"/>
      <c r="F112" s="1"/>
      <c r="G112" s="1"/>
      <c r="H112" s="1"/>
      <c r="I112" s="1"/>
      <c r="J112" s="1"/>
      <c r="K112" s="1"/>
      <c r="L112" s="32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x14ac:dyDescent="0.2">
      <c r="A113" s="1"/>
      <c r="B113" s="32"/>
      <c r="C113" s="1"/>
      <c r="D113" s="1"/>
      <c r="E113" s="1"/>
      <c r="F113" s="1"/>
      <c r="G113" s="1"/>
      <c r="H113" s="1"/>
      <c r="I113" s="1"/>
      <c r="J113" s="1"/>
      <c r="K113" s="1"/>
      <c r="L113" s="32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3.2" x14ac:dyDescent="0.2">
      <c r="A114" s="1"/>
      <c r="B114" s="32"/>
      <c r="C114" s="27" t="s">
        <v>15</v>
      </c>
      <c r="D114" s="1"/>
      <c r="E114" s="1"/>
      <c r="F114" s="1"/>
      <c r="G114" s="1"/>
      <c r="H114" s="1"/>
      <c r="I114" s="1"/>
      <c r="J114" s="1"/>
      <c r="K114" s="1"/>
      <c r="L114" s="32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3.2" x14ac:dyDescent="0.2">
      <c r="A115" s="1"/>
      <c r="B115" s="32"/>
      <c r="C115" s="1"/>
      <c r="D115" s="1"/>
      <c r="E115" s="261" t="str">
        <f>E7</f>
        <v>Dolní Dvořiště (č. p. 157 - č. p. 40) - OBNOVA VODOVODU A KANALIZACE, Dolní Dvořiště (č. p. 157 - č. p. 40) - OBNOVA KOMUNIKACE</v>
      </c>
      <c r="F115" s="262"/>
      <c r="G115" s="262"/>
      <c r="H115" s="262"/>
      <c r="I115" s="1"/>
      <c r="J115" s="1"/>
      <c r="K115" s="1"/>
      <c r="L115" s="32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3.2" x14ac:dyDescent="0.2">
      <c r="A116" s="1"/>
      <c r="B116" s="32"/>
      <c r="C116" s="27" t="s">
        <v>93</v>
      </c>
      <c r="D116" s="1"/>
      <c r="E116" s="1"/>
      <c r="F116" s="1"/>
      <c r="G116" s="1"/>
      <c r="H116" s="1"/>
      <c r="I116" s="1"/>
      <c r="J116" s="1"/>
      <c r="K116" s="1"/>
      <c r="L116" s="32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x14ac:dyDescent="0.2">
      <c r="A117" s="1"/>
      <c r="B117" s="32"/>
      <c r="C117" s="1"/>
      <c r="D117" s="1"/>
      <c r="E117" s="240" t="str">
        <f>E9</f>
        <v>SO102 - Obnova komunikace</v>
      </c>
      <c r="F117" s="260"/>
      <c r="G117" s="260"/>
      <c r="H117" s="260"/>
      <c r="I117" s="1"/>
      <c r="J117" s="1"/>
      <c r="K117" s="1"/>
      <c r="L117" s="32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x14ac:dyDescent="0.2">
      <c r="A118" s="1"/>
      <c r="B118" s="32"/>
      <c r="C118" s="1"/>
      <c r="D118" s="1"/>
      <c r="E118" s="1"/>
      <c r="F118" s="1"/>
      <c r="G118" s="1"/>
      <c r="H118" s="1"/>
      <c r="I118" s="1"/>
      <c r="J118" s="1"/>
      <c r="K118" s="1"/>
      <c r="L118" s="32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3.2" x14ac:dyDescent="0.2">
      <c r="A119" s="1"/>
      <c r="B119" s="32"/>
      <c r="C119" s="27" t="s">
        <v>18</v>
      </c>
      <c r="D119" s="1"/>
      <c r="E119" s="1"/>
      <c r="F119" s="25" t="str">
        <f>F12</f>
        <v xml:space="preserve"> </v>
      </c>
      <c r="G119" s="1"/>
      <c r="H119" s="1"/>
      <c r="I119" s="27" t="s">
        <v>20</v>
      </c>
      <c r="J119" s="52" t="str">
        <f>IF(J12="","",J12)</f>
        <v/>
      </c>
      <c r="K119" s="1"/>
      <c r="L119" s="32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x14ac:dyDescent="0.2">
      <c r="A120" s="1"/>
      <c r="B120" s="32"/>
      <c r="C120" s="1"/>
      <c r="D120" s="1"/>
      <c r="E120" s="1"/>
      <c r="F120" s="1"/>
      <c r="G120" s="1"/>
      <c r="H120" s="1"/>
      <c r="I120" s="1"/>
      <c r="J120" s="1"/>
      <c r="K120" s="1"/>
      <c r="L120" s="32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39.6" x14ac:dyDescent="0.2">
      <c r="A121" s="1"/>
      <c r="B121" s="32"/>
      <c r="C121" s="27" t="s">
        <v>21</v>
      </c>
      <c r="D121" s="1"/>
      <c r="E121" s="1"/>
      <c r="F121" s="25" t="str">
        <f>E15</f>
        <v>Obec Dolní Dvořiště, 382 72 Dolní Dvořiště 62</v>
      </c>
      <c r="G121" s="1"/>
      <c r="H121" s="1"/>
      <c r="I121" s="27" t="s">
        <v>26</v>
      </c>
      <c r="J121" s="30" t="str">
        <f>E21</f>
        <v>Jiří Sváček - VHS, Miroslav Vávra - DS</v>
      </c>
      <c r="K121" s="1"/>
      <c r="L121" s="32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3.2" x14ac:dyDescent="0.2">
      <c r="A122" s="1"/>
      <c r="B122" s="32"/>
      <c r="C122" s="27" t="s">
        <v>25</v>
      </c>
      <c r="D122" s="1"/>
      <c r="E122" s="1"/>
      <c r="F122" s="25" t="str">
        <f>IF(E18="","",E18)</f>
        <v/>
      </c>
      <c r="G122" s="1"/>
      <c r="H122" s="1"/>
      <c r="I122" s="27" t="s">
        <v>28</v>
      </c>
      <c r="J122" s="30" t="str">
        <f>E24</f>
        <v xml:space="preserve"> </v>
      </c>
      <c r="K122" s="1"/>
      <c r="L122" s="32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x14ac:dyDescent="0.2">
      <c r="A123" s="1"/>
      <c r="B123" s="32"/>
      <c r="C123" s="1"/>
      <c r="D123" s="1"/>
      <c r="E123" s="1"/>
      <c r="F123" s="1"/>
      <c r="G123" s="1"/>
      <c r="H123" s="1"/>
      <c r="I123" s="1"/>
      <c r="J123" s="1"/>
      <c r="K123" s="1"/>
      <c r="L123" s="32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45.6" x14ac:dyDescent="0.2">
      <c r="A124" s="9"/>
      <c r="B124" s="108"/>
      <c r="C124" s="109" t="s">
        <v>102</v>
      </c>
      <c r="D124" s="110" t="s">
        <v>55</v>
      </c>
      <c r="E124" s="110" t="s">
        <v>51</v>
      </c>
      <c r="F124" s="110" t="s">
        <v>52</v>
      </c>
      <c r="G124" s="110" t="s">
        <v>103</v>
      </c>
      <c r="H124" s="110" t="s">
        <v>104</v>
      </c>
      <c r="I124" s="110" t="s">
        <v>105</v>
      </c>
      <c r="J124" s="111" t="s">
        <v>97</v>
      </c>
      <c r="K124" s="112" t="s">
        <v>106</v>
      </c>
      <c r="L124" s="108"/>
      <c r="M124" s="59" t="s">
        <v>1</v>
      </c>
      <c r="N124" s="60" t="s">
        <v>34</v>
      </c>
      <c r="O124" s="60" t="s">
        <v>107</v>
      </c>
      <c r="P124" s="60" t="s">
        <v>108</v>
      </c>
      <c r="Q124" s="60" t="s">
        <v>109</v>
      </c>
      <c r="R124" s="60" t="s">
        <v>110</v>
      </c>
      <c r="S124" s="60" t="s">
        <v>111</v>
      </c>
      <c r="T124" s="61" t="s">
        <v>112</v>
      </c>
      <c r="U124" s="9"/>
      <c r="V124" s="9"/>
    </row>
    <row r="125" spans="1:22" ht="15.6" x14ac:dyDescent="0.3">
      <c r="A125" s="1"/>
      <c r="B125" s="32"/>
      <c r="C125" s="64" t="s">
        <v>113</v>
      </c>
      <c r="D125" s="1"/>
      <c r="E125" s="1"/>
      <c r="F125" s="1"/>
      <c r="G125" s="1"/>
      <c r="H125" s="1"/>
      <c r="I125" s="1"/>
      <c r="J125" s="113">
        <f>J139+J144+J150+J153+J166</f>
        <v>0</v>
      </c>
      <c r="K125" s="1"/>
      <c r="L125" s="32"/>
      <c r="M125" s="62"/>
      <c r="N125" s="53"/>
      <c r="O125" s="53"/>
      <c r="P125" s="114">
        <f>P126</f>
        <v>0</v>
      </c>
      <c r="Q125" s="53"/>
      <c r="R125" s="114">
        <f>R126</f>
        <v>0</v>
      </c>
      <c r="S125" s="53"/>
      <c r="T125" s="115">
        <f>T126</f>
        <v>0</v>
      </c>
      <c r="U125" s="1"/>
      <c r="V125" s="1"/>
    </row>
    <row r="129" spans="3:10" ht="13.2" x14ac:dyDescent="0.25">
      <c r="C129" s="215" t="s">
        <v>1759</v>
      </c>
      <c r="E129" s="206" t="s">
        <v>77</v>
      </c>
      <c r="F129" s="207" t="s">
        <v>186</v>
      </c>
      <c r="G129" s="208"/>
      <c r="H129" s="209"/>
      <c r="I129" s="209"/>
      <c r="J129" s="210"/>
    </row>
    <row r="130" spans="3:10" x14ac:dyDescent="0.2">
      <c r="C130" s="216">
        <v>1</v>
      </c>
      <c r="E130" s="195" t="s">
        <v>1554</v>
      </c>
      <c r="F130" s="196" t="s">
        <v>1555</v>
      </c>
      <c r="G130" s="197" t="s">
        <v>217</v>
      </c>
      <c r="H130" s="198">
        <v>470.7</v>
      </c>
      <c r="I130" s="220"/>
      <c r="J130" s="199">
        <f>H130*I130</f>
        <v>0</v>
      </c>
    </row>
    <row r="131" spans="3:10" ht="13.2" x14ac:dyDescent="0.25">
      <c r="C131" s="217"/>
      <c r="E131" s="211"/>
      <c r="F131" s="264" t="s">
        <v>1741</v>
      </c>
      <c r="G131" s="265"/>
      <c r="H131" s="212">
        <v>470.7</v>
      </c>
      <c r="I131" s="213"/>
      <c r="J131" s="214"/>
    </row>
    <row r="132" spans="3:10" x14ac:dyDescent="0.2">
      <c r="C132" s="216">
        <v>2</v>
      </c>
      <c r="E132" s="195" t="s">
        <v>1556</v>
      </c>
      <c r="F132" s="196" t="s">
        <v>1557</v>
      </c>
      <c r="G132" s="197" t="s">
        <v>217</v>
      </c>
      <c r="H132" s="198">
        <v>36</v>
      </c>
      <c r="I132" s="220"/>
      <c r="J132" s="199">
        <f>H132*I132</f>
        <v>0</v>
      </c>
    </row>
    <row r="133" spans="3:10" ht="13.2" x14ac:dyDescent="0.25">
      <c r="C133" s="217"/>
      <c r="E133" s="211"/>
      <c r="F133" s="264" t="s">
        <v>1742</v>
      </c>
      <c r="G133" s="265"/>
      <c r="H133" s="212">
        <v>36</v>
      </c>
      <c r="I133" s="213"/>
      <c r="J133" s="214"/>
    </row>
    <row r="134" spans="3:10" x14ac:dyDescent="0.2">
      <c r="C134" s="216">
        <v>3</v>
      </c>
      <c r="E134" s="195" t="s">
        <v>1558</v>
      </c>
      <c r="F134" s="196" t="s">
        <v>1559</v>
      </c>
      <c r="G134" s="197" t="s">
        <v>217</v>
      </c>
      <c r="H134" s="198">
        <v>501</v>
      </c>
      <c r="I134" s="220"/>
      <c r="J134" s="199">
        <f>H134*I134</f>
        <v>0</v>
      </c>
    </row>
    <row r="135" spans="3:10" ht="13.2" x14ac:dyDescent="0.25">
      <c r="C135" s="217"/>
      <c r="E135" s="211"/>
      <c r="F135" s="264" t="s">
        <v>1743</v>
      </c>
      <c r="G135" s="265"/>
      <c r="H135" s="212">
        <v>501</v>
      </c>
      <c r="I135" s="213"/>
      <c r="J135" s="214"/>
    </row>
    <row r="136" spans="3:10" x14ac:dyDescent="0.2">
      <c r="C136" s="216">
        <v>4</v>
      </c>
      <c r="E136" s="195" t="s">
        <v>1560</v>
      </c>
      <c r="F136" s="196" t="s">
        <v>1744</v>
      </c>
      <c r="G136" s="197" t="s">
        <v>189</v>
      </c>
      <c r="H136" s="198">
        <v>48</v>
      </c>
      <c r="I136" s="220"/>
      <c r="J136" s="199">
        <f>H136*I136</f>
        <v>0</v>
      </c>
    </row>
    <row r="137" spans="3:10" ht="13.2" x14ac:dyDescent="0.25">
      <c r="C137" s="217"/>
      <c r="E137" s="211"/>
      <c r="F137" s="264" t="s">
        <v>1745</v>
      </c>
      <c r="G137" s="265"/>
      <c r="H137" s="212">
        <v>48</v>
      </c>
      <c r="I137" s="213"/>
      <c r="J137" s="214"/>
    </row>
    <row r="138" spans="3:10" x14ac:dyDescent="0.2">
      <c r="C138" s="216">
        <v>5</v>
      </c>
      <c r="E138" s="195" t="s">
        <v>1586</v>
      </c>
      <c r="F138" s="196" t="s">
        <v>1587</v>
      </c>
      <c r="G138" s="197" t="s">
        <v>217</v>
      </c>
      <c r="H138" s="198">
        <v>470.7</v>
      </c>
      <c r="I138" s="220"/>
      <c r="J138" s="199">
        <f>H138*I138</f>
        <v>0</v>
      </c>
    </row>
    <row r="139" spans="3:10" ht="13.2" x14ac:dyDescent="0.25">
      <c r="C139" s="218"/>
      <c r="E139" s="200" t="s">
        <v>1594</v>
      </c>
      <c r="F139" s="201" t="s">
        <v>1595</v>
      </c>
      <c r="G139" s="202"/>
      <c r="H139" s="203"/>
      <c r="I139" s="204"/>
      <c r="J139" s="205">
        <f>SUM(J129:J138)</f>
        <v>0</v>
      </c>
    </row>
    <row r="140" spans="3:10" ht="13.2" x14ac:dyDescent="0.25">
      <c r="C140" s="215" t="s">
        <v>1759</v>
      </c>
      <c r="E140" s="206" t="s">
        <v>116</v>
      </c>
      <c r="F140" s="207" t="s">
        <v>1615</v>
      </c>
      <c r="G140" s="208"/>
      <c r="H140" s="209"/>
      <c r="I140" s="209"/>
      <c r="J140" s="210"/>
    </row>
    <row r="141" spans="3:10" x14ac:dyDescent="0.2">
      <c r="C141" s="216">
        <v>6</v>
      </c>
      <c r="E141" s="195" t="s">
        <v>1746</v>
      </c>
      <c r="F141" s="196" t="s">
        <v>1747</v>
      </c>
      <c r="G141" s="197" t="s">
        <v>217</v>
      </c>
      <c r="H141" s="198">
        <v>470.7</v>
      </c>
      <c r="I141" s="220"/>
      <c r="J141" s="199">
        <f>H141*I141</f>
        <v>0</v>
      </c>
    </row>
    <row r="142" spans="3:10" ht="20.399999999999999" x14ac:dyDescent="0.2">
      <c r="C142" s="216">
        <v>7</v>
      </c>
      <c r="E142" s="195" t="s">
        <v>1622</v>
      </c>
      <c r="F142" s="196" t="s">
        <v>1748</v>
      </c>
      <c r="G142" s="197" t="s">
        <v>217</v>
      </c>
      <c r="H142" s="198">
        <v>470.7</v>
      </c>
      <c r="I142" s="220"/>
      <c r="J142" s="199">
        <f>H142*I142</f>
        <v>0</v>
      </c>
    </row>
    <row r="143" spans="3:10" ht="20.399999999999999" x14ac:dyDescent="0.2">
      <c r="C143" s="216">
        <v>8</v>
      </c>
      <c r="E143" s="195" t="s">
        <v>1749</v>
      </c>
      <c r="F143" s="196" t="s">
        <v>1750</v>
      </c>
      <c r="G143" s="197" t="s">
        <v>217</v>
      </c>
      <c r="H143" s="198">
        <v>537</v>
      </c>
      <c r="I143" s="220"/>
      <c r="J143" s="199">
        <f>H143*I143</f>
        <v>0</v>
      </c>
    </row>
    <row r="144" spans="3:10" ht="13.2" x14ac:dyDescent="0.25">
      <c r="C144" s="218"/>
      <c r="E144" s="200" t="s">
        <v>1594</v>
      </c>
      <c r="F144" s="201" t="s">
        <v>1638</v>
      </c>
      <c r="G144" s="202"/>
      <c r="H144" s="203"/>
      <c r="I144" s="204"/>
      <c r="J144" s="205">
        <f>SUM(J140:J143)</f>
        <v>0</v>
      </c>
    </row>
    <row r="145" spans="3:10" ht="13.2" x14ac:dyDescent="0.25">
      <c r="C145" s="215" t="s">
        <v>1759</v>
      </c>
      <c r="E145" s="206" t="s">
        <v>617</v>
      </c>
      <c r="F145" s="207" t="s">
        <v>753</v>
      </c>
      <c r="G145" s="208"/>
      <c r="H145" s="209"/>
      <c r="I145" s="209"/>
      <c r="J145" s="210"/>
    </row>
    <row r="146" spans="3:10" x14ac:dyDescent="0.2">
      <c r="C146" s="216">
        <v>9</v>
      </c>
      <c r="E146" s="195" t="s">
        <v>1650</v>
      </c>
      <c r="F146" s="196" t="s">
        <v>1751</v>
      </c>
      <c r="G146" s="197" t="s">
        <v>189</v>
      </c>
      <c r="H146" s="198">
        <v>48</v>
      </c>
      <c r="I146" s="220"/>
      <c r="J146" s="199">
        <f>H146*I146</f>
        <v>0</v>
      </c>
    </row>
    <row r="147" spans="3:10" x14ac:dyDescent="0.2">
      <c r="C147" s="216">
        <v>10</v>
      </c>
      <c r="E147" s="195" t="s">
        <v>1652</v>
      </c>
      <c r="F147" s="196" t="s">
        <v>1752</v>
      </c>
      <c r="G147" s="197" t="s">
        <v>221</v>
      </c>
      <c r="H147" s="198">
        <v>2.88</v>
      </c>
      <c r="I147" s="220"/>
      <c r="J147" s="199">
        <f>H147*I147</f>
        <v>0</v>
      </c>
    </row>
    <row r="148" spans="3:10" ht="13.2" x14ac:dyDescent="0.25">
      <c r="C148" s="217"/>
      <c r="E148" s="211"/>
      <c r="F148" s="264" t="s">
        <v>1753</v>
      </c>
      <c r="G148" s="265"/>
      <c r="H148" s="212">
        <v>2.88</v>
      </c>
      <c r="I148" s="213"/>
      <c r="J148" s="214"/>
    </row>
    <row r="149" spans="3:10" x14ac:dyDescent="0.2">
      <c r="C149" s="216">
        <v>11</v>
      </c>
      <c r="E149" s="195" t="s">
        <v>1660</v>
      </c>
      <c r="F149" s="196" t="s">
        <v>1661</v>
      </c>
      <c r="G149" s="197" t="s">
        <v>421</v>
      </c>
      <c r="H149" s="198">
        <v>50</v>
      </c>
      <c r="I149" s="220"/>
      <c r="J149" s="199">
        <f>H149*I149</f>
        <v>0</v>
      </c>
    </row>
    <row r="150" spans="3:10" ht="13.2" x14ac:dyDescent="0.25">
      <c r="C150" s="218"/>
      <c r="E150" s="200" t="s">
        <v>1594</v>
      </c>
      <c r="F150" s="201" t="s">
        <v>1708</v>
      </c>
      <c r="G150" s="202"/>
      <c r="H150" s="203"/>
      <c r="I150" s="204"/>
      <c r="J150" s="205">
        <f>SUM(J145:J149)</f>
        <v>0</v>
      </c>
    </row>
    <row r="151" spans="3:10" ht="13.2" x14ac:dyDescent="0.25">
      <c r="C151" s="215" t="s">
        <v>1759</v>
      </c>
      <c r="E151" s="206" t="s">
        <v>649</v>
      </c>
      <c r="F151" s="207" t="s">
        <v>1715</v>
      </c>
      <c r="G151" s="208"/>
      <c r="H151" s="209"/>
      <c r="I151" s="209"/>
      <c r="J151" s="210"/>
    </row>
    <row r="152" spans="3:10" x14ac:dyDescent="0.2">
      <c r="C152" s="216">
        <v>12</v>
      </c>
      <c r="E152" s="195" t="s">
        <v>1716</v>
      </c>
      <c r="F152" s="196" t="s">
        <v>1717</v>
      </c>
      <c r="G152" s="197" t="s">
        <v>272</v>
      </c>
      <c r="H152" s="198">
        <v>526.88240499999995</v>
      </c>
      <c r="I152" s="220"/>
      <c r="J152" s="199">
        <f>H152*I152</f>
        <v>0</v>
      </c>
    </row>
    <row r="153" spans="3:10" ht="13.2" x14ac:dyDescent="0.25">
      <c r="C153" s="218"/>
      <c r="E153" s="200" t="s">
        <v>1594</v>
      </c>
      <c r="F153" s="201" t="s">
        <v>1718</v>
      </c>
      <c r="G153" s="202"/>
      <c r="H153" s="203"/>
      <c r="I153" s="204"/>
      <c r="J153" s="205">
        <f>SUM(J151:J152)</f>
        <v>0</v>
      </c>
    </row>
    <row r="154" spans="3:10" ht="13.2" x14ac:dyDescent="0.25">
      <c r="C154" s="215" t="s">
        <v>1759</v>
      </c>
      <c r="E154" s="206" t="s">
        <v>1719</v>
      </c>
      <c r="F154" s="207" t="s">
        <v>1720</v>
      </c>
      <c r="G154" s="208"/>
      <c r="H154" s="209"/>
      <c r="I154" s="209"/>
      <c r="J154" s="210"/>
    </row>
    <row r="155" spans="3:10" x14ac:dyDescent="0.2">
      <c r="C155" s="216">
        <v>13</v>
      </c>
      <c r="E155" s="195" t="s">
        <v>1721</v>
      </c>
      <c r="F155" s="196" t="s">
        <v>1722</v>
      </c>
      <c r="G155" s="197" t="s">
        <v>272</v>
      </c>
      <c r="H155" s="198">
        <v>16.7</v>
      </c>
      <c r="I155" s="220"/>
      <c r="J155" s="199">
        <f>H155*I155</f>
        <v>0</v>
      </c>
    </row>
    <row r="156" spans="3:10" ht="13.2" x14ac:dyDescent="0.25">
      <c r="C156" s="217"/>
      <c r="E156" s="211"/>
      <c r="F156" s="264" t="s">
        <v>1754</v>
      </c>
      <c r="G156" s="265"/>
      <c r="H156" s="212">
        <v>11.9</v>
      </c>
      <c r="I156" s="213"/>
      <c r="J156" s="214"/>
    </row>
    <row r="157" spans="3:10" ht="13.2" x14ac:dyDescent="0.25">
      <c r="C157" s="217"/>
      <c r="E157" s="211"/>
      <c r="F157" s="264" t="s">
        <v>1755</v>
      </c>
      <c r="G157" s="265"/>
      <c r="H157" s="212">
        <v>4.8</v>
      </c>
      <c r="I157" s="213"/>
      <c r="J157" s="214"/>
    </row>
    <row r="158" spans="3:10" x14ac:dyDescent="0.2">
      <c r="C158" s="216">
        <v>14</v>
      </c>
      <c r="E158" s="195" t="s">
        <v>1726</v>
      </c>
      <c r="F158" s="196" t="s">
        <v>1727</v>
      </c>
      <c r="G158" s="197" t="s">
        <v>272</v>
      </c>
      <c r="H158" s="198">
        <v>150.30000000000001</v>
      </c>
      <c r="I158" s="220"/>
      <c r="J158" s="199">
        <f>H158*I158</f>
        <v>0</v>
      </c>
    </row>
    <row r="159" spans="3:10" ht="13.2" x14ac:dyDescent="0.25">
      <c r="C159" s="217"/>
      <c r="E159" s="211"/>
      <c r="F159" s="264" t="s">
        <v>1756</v>
      </c>
      <c r="G159" s="265"/>
      <c r="H159" s="212">
        <v>150.30000000000001</v>
      </c>
      <c r="I159" s="213"/>
      <c r="J159" s="214"/>
    </row>
    <row r="160" spans="3:10" x14ac:dyDescent="0.2">
      <c r="C160" s="216">
        <v>15</v>
      </c>
      <c r="E160" s="195" t="s">
        <v>1729</v>
      </c>
      <c r="F160" s="196" t="s">
        <v>1730</v>
      </c>
      <c r="G160" s="197" t="s">
        <v>272</v>
      </c>
      <c r="H160" s="198">
        <v>683.1</v>
      </c>
      <c r="I160" s="220"/>
      <c r="J160" s="199">
        <f>H160*I160</f>
        <v>0</v>
      </c>
    </row>
    <row r="161" spans="3:10" ht="13.2" x14ac:dyDescent="0.25">
      <c r="C161" s="217"/>
      <c r="E161" s="211"/>
      <c r="F161" s="264" t="s">
        <v>1757</v>
      </c>
      <c r="G161" s="265"/>
      <c r="H161" s="212">
        <v>165.3</v>
      </c>
      <c r="I161" s="213"/>
      <c r="J161" s="214"/>
    </row>
    <row r="162" spans="3:10" ht="13.2" x14ac:dyDescent="0.25">
      <c r="C162" s="217"/>
      <c r="E162" s="211"/>
      <c r="F162" s="264" t="s">
        <v>1758</v>
      </c>
      <c r="G162" s="265"/>
      <c r="H162" s="212">
        <v>517.79999999999995</v>
      </c>
      <c r="I162" s="213"/>
      <c r="J162" s="214"/>
    </row>
    <row r="163" spans="3:10" x14ac:dyDescent="0.2">
      <c r="C163" s="216">
        <v>16</v>
      </c>
      <c r="E163" s="195" t="s">
        <v>1733</v>
      </c>
      <c r="F163" s="196" t="s">
        <v>1734</v>
      </c>
      <c r="G163" s="197" t="s">
        <v>272</v>
      </c>
      <c r="H163" s="198">
        <v>258.89999999999998</v>
      </c>
      <c r="I163" s="220"/>
      <c r="J163" s="199">
        <f>H163*I163</f>
        <v>0</v>
      </c>
    </row>
    <row r="164" spans="3:10" x14ac:dyDescent="0.2">
      <c r="C164" s="216">
        <v>17</v>
      </c>
      <c r="E164" s="195" t="s">
        <v>1712</v>
      </c>
      <c r="F164" s="196" t="s">
        <v>1713</v>
      </c>
      <c r="G164" s="197" t="s">
        <v>272</v>
      </c>
      <c r="H164" s="198">
        <v>16.7</v>
      </c>
      <c r="I164" s="220"/>
      <c r="J164" s="199">
        <f>H164*I164</f>
        <v>0</v>
      </c>
    </row>
    <row r="165" spans="3:10" x14ac:dyDescent="0.2">
      <c r="C165" s="216">
        <v>18</v>
      </c>
      <c r="E165" s="195" t="s">
        <v>1736</v>
      </c>
      <c r="F165" s="196" t="s">
        <v>1737</v>
      </c>
      <c r="G165" s="197" t="s">
        <v>272</v>
      </c>
      <c r="H165" s="198">
        <v>440.89499999999998</v>
      </c>
      <c r="I165" s="220"/>
      <c r="J165" s="199">
        <f>H165*I165</f>
        <v>0</v>
      </c>
    </row>
    <row r="166" spans="3:10" ht="13.2" x14ac:dyDescent="0.25">
      <c r="C166" s="218"/>
      <c r="E166" s="200" t="s">
        <v>1594</v>
      </c>
      <c r="F166" s="201" t="s">
        <v>1738</v>
      </c>
      <c r="G166" s="202"/>
      <c r="H166" s="203"/>
      <c r="I166" s="204"/>
      <c r="J166" s="205">
        <f>SUM(J154:J165)</f>
        <v>0</v>
      </c>
    </row>
  </sheetData>
  <mergeCells count="1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  <mergeCell ref="F162:G162"/>
    <mergeCell ref="F159:G159"/>
    <mergeCell ref="F161:G161"/>
    <mergeCell ref="F148:G148"/>
    <mergeCell ref="F156:G156"/>
    <mergeCell ref="F131:G131"/>
    <mergeCell ref="F133:G133"/>
    <mergeCell ref="F135:G135"/>
    <mergeCell ref="F137:G137"/>
    <mergeCell ref="F157:G157"/>
  </mergeCells>
  <pageMargins left="0.39370078740157483" right="0.39370078740157483" top="0.39370078740157483" bottom="0.39370078740157483" header="0" footer="0"/>
  <pageSetup paperSize="9" scale="8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14</vt:i4>
      </vt:variant>
    </vt:vector>
  </HeadingPairs>
  <TitlesOfParts>
    <vt:vector size="22" baseType="lpstr">
      <vt:lpstr>Rekapitulace stavby</vt:lpstr>
      <vt:lpstr>57a - SO 00 - Přípravné a...</vt:lpstr>
      <vt:lpstr>57b - SO 01 - Vodovod</vt:lpstr>
      <vt:lpstr>57c - SO 02 - Kanalizace ...</vt:lpstr>
      <vt:lpstr>57d - SO 03 - Kanalizace ...</vt:lpstr>
      <vt:lpstr>57e - SO 04 - Přípojky vo...</vt:lpstr>
      <vt:lpstr>SO101 - Obnova komunikace</vt:lpstr>
      <vt:lpstr>SO102 - Obnova komunikace</vt:lpstr>
      <vt:lpstr>'57a - SO 00 - Přípravné a...'!Názvy_tisku</vt:lpstr>
      <vt:lpstr>'57b - SO 01 - Vodovod'!Názvy_tisku</vt:lpstr>
      <vt:lpstr>'57c - SO 02 - Kanalizace ...'!Názvy_tisku</vt:lpstr>
      <vt:lpstr>'57d - SO 03 - Kanalizace ...'!Názvy_tisku</vt:lpstr>
      <vt:lpstr>'57e - SO 04 - Přípojky vo...'!Názvy_tisku</vt:lpstr>
      <vt:lpstr>'Rekapitulace stavby'!Názvy_tisku</vt:lpstr>
      <vt:lpstr>'57a - SO 00 - Přípravné a...'!Oblast_tisku</vt:lpstr>
      <vt:lpstr>'57b - SO 01 - Vodovod'!Oblast_tisku</vt:lpstr>
      <vt:lpstr>'57c - SO 02 - Kanalizace ...'!Oblast_tisku</vt:lpstr>
      <vt:lpstr>'57d - SO 03 - Kanalizace ...'!Oblast_tisku</vt:lpstr>
      <vt:lpstr>'57e - SO 04 - Přípojky vo...'!Oblast_tisku</vt:lpstr>
      <vt:lpstr>'Rekapitulace stavby'!Oblast_tisku</vt:lpstr>
      <vt:lpstr>'SO101 - Obnova komunikace'!Oblast_tisku</vt:lpstr>
      <vt:lpstr>'SO102 - Obnova komunikace'!Oblast_tisku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DESKTOP-IKVKI5Q\Dell</dc:creator>
  <cp:lastModifiedBy>Tereza Dio</cp:lastModifiedBy>
  <cp:lastPrinted>2025-02-14T11:47:01Z</cp:lastPrinted>
  <dcterms:created xsi:type="dcterms:W3CDTF">2025-01-31T08:28:22Z</dcterms:created>
  <dcterms:modified xsi:type="dcterms:W3CDTF">2025-03-31T09:51:40Z</dcterms:modified>
</cp:coreProperties>
</file>